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abilinski/Dropbox/Schools/Public code/0 - Synthetic Populations/"/>
    </mc:Choice>
  </mc:AlternateContent>
  <xr:revisionPtr revIDLastSave="0" documentId="13_ncr:1_{F9522852-75DF-3348-9024-C36B618263E1}" xr6:coauthVersionLast="45" xr6:coauthVersionMax="45" xr10:uidLastSave="{00000000-0000-0000-0000-000000000000}"/>
  <bookViews>
    <workbookView xWindow="0" yWindow="460" windowWidth="28800" windowHeight="17540" activeTab="1" xr2:uid="{311FF568-8BBE-6E49-A4CA-8F48A73BED15}"/>
  </bookViews>
  <sheets>
    <sheet name="School size" sheetId="4" r:id="rId1"/>
    <sheet name="class size" sheetId="5"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0" i="5" l="1"/>
  <c r="N21" i="5"/>
  <c r="N17" i="5"/>
  <c r="R18" i="5"/>
  <c r="R19" i="5"/>
  <c r="R20" i="5"/>
  <c r="R21" i="5"/>
  <c r="Q20" i="5"/>
  <c r="Q21" i="5"/>
  <c r="R17" i="5"/>
  <c r="Q17" i="5"/>
  <c r="H19" i="5"/>
  <c r="H18" i="5"/>
  <c r="B20" i="5"/>
  <c r="B34" i="5" s="1"/>
  <c r="P22" i="5"/>
  <c r="R22" i="5" s="1"/>
  <c r="P21" i="5"/>
  <c r="P20" i="5"/>
  <c r="P19" i="5"/>
  <c r="Q19" i="5" s="1"/>
  <c r="P18" i="5"/>
  <c r="Q18" i="5" s="1"/>
  <c r="P17" i="5"/>
  <c r="D22" i="5"/>
  <c r="E22" i="5" s="1"/>
  <c r="D20" i="5"/>
  <c r="F20" i="5" s="1"/>
  <c r="D21" i="5"/>
  <c r="E21" i="5" s="1"/>
  <c r="D19" i="5"/>
  <c r="E19" i="5" s="1"/>
  <c r="D18" i="5"/>
  <c r="F18" i="5" s="1"/>
  <c r="D17" i="5"/>
  <c r="F17" i="5" s="1"/>
  <c r="N19" i="5" l="1"/>
  <c r="Q22" i="5"/>
  <c r="B37" i="5" s="1"/>
  <c r="D37" i="5" s="1"/>
  <c r="N18" i="5"/>
  <c r="C37" i="5" s="1"/>
  <c r="H22" i="5"/>
  <c r="N22" i="5"/>
  <c r="H20" i="5"/>
  <c r="H21" i="5"/>
  <c r="H17" i="5"/>
  <c r="E18" i="5"/>
  <c r="E17" i="5"/>
  <c r="F22" i="5"/>
  <c r="F21" i="5"/>
  <c r="F19" i="5"/>
  <c r="D23" i="5"/>
  <c r="H23" i="5" s="1"/>
  <c r="E20" i="5"/>
  <c r="P23" i="5"/>
  <c r="T21" i="4"/>
  <c r="T20" i="4"/>
  <c r="T19" i="4"/>
  <c r="T18" i="4"/>
  <c r="T17" i="4"/>
  <c r="T16" i="4"/>
  <c r="T15" i="4"/>
  <c r="T14" i="4"/>
  <c r="T13" i="4"/>
  <c r="T12" i="4"/>
  <c r="T11" i="4"/>
  <c r="T10" i="4"/>
  <c r="T9" i="4"/>
  <c r="V9" i="4"/>
  <c r="R21" i="4"/>
  <c r="R20" i="4"/>
  <c r="R19" i="4"/>
  <c r="R18" i="4"/>
  <c r="R17" i="4"/>
  <c r="R16" i="4"/>
  <c r="R15" i="4"/>
  <c r="R14" i="4"/>
  <c r="R13" i="4"/>
  <c r="R12" i="4"/>
  <c r="R11" i="4"/>
  <c r="R10" i="4"/>
  <c r="R9" i="4"/>
  <c r="S21" i="4"/>
  <c r="Q21" i="4"/>
  <c r="S20" i="4"/>
  <c r="Q20" i="4"/>
  <c r="S19" i="4"/>
  <c r="Q19" i="4"/>
  <c r="S18" i="4"/>
  <c r="Q18" i="4"/>
  <c r="S17" i="4"/>
  <c r="Q17" i="4"/>
  <c r="S16" i="4"/>
  <c r="Q16" i="4"/>
  <c r="S15" i="4"/>
  <c r="Q15" i="4"/>
  <c r="S14" i="4"/>
  <c r="Q14" i="4"/>
  <c r="S13" i="4"/>
  <c r="Q13" i="4"/>
  <c r="S12" i="4"/>
  <c r="Q12" i="4"/>
  <c r="S11" i="4"/>
  <c r="Q11" i="4"/>
  <c r="S10" i="4"/>
  <c r="Q10" i="4"/>
  <c r="S9" i="4"/>
  <c r="V12" i="4" s="1"/>
  <c r="Q9" i="4"/>
  <c r="O10" i="4"/>
  <c r="O11" i="4"/>
  <c r="O12" i="4"/>
  <c r="O13" i="4"/>
  <c r="O14" i="4"/>
  <c r="O15" i="4"/>
  <c r="O16" i="4"/>
  <c r="O17" i="4"/>
  <c r="O18" i="4"/>
  <c r="O19" i="4"/>
  <c r="O20" i="4"/>
  <c r="O21" i="4"/>
  <c r="O9" i="4"/>
  <c r="P10" i="4"/>
  <c r="P11" i="4"/>
  <c r="P12" i="4"/>
  <c r="P13" i="4"/>
  <c r="P14" i="4"/>
  <c r="P15" i="4"/>
  <c r="P16" i="4"/>
  <c r="P17" i="4"/>
  <c r="P18" i="4"/>
  <c r="P19" i="4"/>
  <c r="P20" i="4"/>
  <c r="P21" i="4"/>
  <c r="P9" i="4"/>
  <c r="B36" i="5" l="1"/>
  <c r="E23" i="5"/>
  <c r="F23" i="5"/>
  <c r="C36" i="5" s="1"/>
  <c r="V8" i="4"/>
  <c r="V11" i="4"/>
  <c r="D36" i="5" l="1"/>
</calcChain>
</file>

<file path=xl/sharedStrings.xml><?xml version="1.0" encoding="utf-8"?>
<sst xmlns="http://schemas.openxmlformats.org/spreadsheetml/2006/main" count="270" uniqueCount="96">
  <si>
    <t>Enrollment size of school</t>
  </si>
  <si>
    <t>Number and percentage distribution of schools, by level and type</t>
  </si>
  <si>
    <t>All schools</t>
  </si>
  <si>
    <t>Enrollment totals and percentage distribution, by level and type of school\1\</t>
  </si>
  <si>
    <t>Total\2\</t>
  </si>
  <si>
    <t>Elemen-tary\3\</t>
  </si>
  <si>
    <t>Secondary\4\</t>
  </si>
  <si>
    <t>Combined elementary/secon-dary\5\</t>
  </si>
  <si>
    <t>Other\6\</t>
  </si>
  <si>
    <t>Regular schools\7\</t>
  </si>
  <si>
    <t xml:space="preserve">Average
   enrollment\8\ </t>
  </si>
  <si>
    <t>#Rounds to zero.</t>
  </si>
  <si>
    <t xml:space="preserve">\1\Because the data reflect reports by schools, totals differ from those in tables based on reports by states or school districts. Percentage distribution and average enrollment calculations exclude data for schools not reporting enrollment.   </t>
  </si>
  <si>
    <t xml:space="preserve">\2\Includes elementary, secondary, combined elementary/secondary, and other schools. </t>
  </si>
  <si>
    <t xml:space="preserve">\3\Includes schools beginning with grade 6 or below and with no grade higher than 8.  </t>
  </si>
  <si>
    <t xml:space="preserve">\4\Includes schools with no grade lower than 7.  </t>
  </si>
  <si>
    <t xml:space="preserve">\5\Includes schools beginning with grade 6 or below and ending with grade 9 or above.  </t>
  </si>
  <si>
    <t xml:space="preserve">\6\Includes special education, alternative, and other schools not reported by grade span.  </t>
  </si>
  <si>
    <t xml:space="preserve">\7\Excludes special education schools, vocational schools, and alternative schools.   </t>
  </si>
  <si>
    <t>2017-18</t>
  </si>
  <si>
    <t>SOURCE: U.S. Department of Education, National Center for Education Statistics, Common Core of Data (CCD), "Public Elementary/Secondary School Universe Survey," 2015-16, 2016-17 and 2017-18. (This table was prepared December 2019.)</t>
  </si>
  <si>
    <t>Table 216.40. Number and percentage distribution of public elementary and secondary schools and enrollment, by level, type, and
              enrollment size of school: 2015-16, 2016-17, and 2017-18</t>
  </si>
  <si>
    <t xml:space="preserve">Total </t>
  </si>
  <si>
    <t xml:space="preserve">   Percent\8\ </t>
  </si>
  <si>
    <t xml:space="preserve">Under 100 </t>
  </si>
  <si>
    <t xml:space="preserve">100 to 199 </t>
  </si>
  <si>
    <t xml:space="preserve">200 to 299 </t>
  </si>
  <si>
    <t xml:space="preserve">300 to 399 </t>
  </si>
  <si>
    <t xml:space="preserve">400 to 499 </t>
  </si>
  <si>
    <t xml:space="preserve">500 to 599 </t>
  </si>
  <si>
    <t xml:space="preserve">600 to 699 </t>
  </si>
  <si>
    <t xml:space="preserve">700 to 799 </t>
  </si>
  <si>
    <t xml:space="preserve">800 to 999 </t>
  </si>
  <si>
    <t xml:space="preserve">1,000 to 1,499 </t>
  </si>
  <si>
    <t xml:space="preserve">1,500 to 1,999 </t>
  </si>
  <si>
    <t xml:space="preserve">2,000 to 2,999 </t>
  </si>
  <si>
    <t xml:space="preserve">3,000 or more </t>
  </si>
  <si>
    <t>\8\Data are for schools reporting enrollments greater than zero. Enrollments greater than zero were reported for 95,240 out of 98,277 schools in 2015-16, 95,283 out of 98,158 in 2016-17, and 95,240 out of 98,469 in 2017-18.</t>
  </si>
  <si>
    <t xml:space="preserve">NOTE: Detail may not sum to totals because of rounding. </t>
  </si>
  <si>
    <t>Estimated number</t>
  </si>
  <si>
    <t>Average elementary (students)</t>
  </si>
  <si>
    <t>Average elementary (school)</t>
  </si>
  <si>
    <t>Average high (school)</t>
  </si>
  <si>
    <t>Elem1</t>
  </si>
  <si>
    <t>High1</t>
  </si>
  <si>
    <t>Elem2</t>
  </si>
  <si>
    <t>High2</t>
  </si>
  <si>
    <t>ElemStudents</t>
  </si>
  <si>
    <t>HighStudents</t>
  </si>
  <si>
    <t>Primary schools</t>
  </si>
  <si>
    <t>Middle schools</t>
  </si>
  <si>
    <t>High schools</t>
  </si>
  <si>
    <t>Combined grade schools</t>
  </si>
  <si>
    <t>Average class size for teachers in self-contained classes</t>
  </si>
  <si>
    <t>Average class size for teachers in departmentalized instruction</t>
  </si>
  <si>
    <t/>
  </si>
  <si>
    <t>‡</t>
  </si>
  <si>
    <t>‡ Reporting standards not met. The coefficient of variation (CV) for this estimate is 50 percent or greater (i.e., the standard error is 50 percent or more of the estimate) or the response rate is below 50 percent.</t>
  </si>
  <si>
    <t>SOURCE: U.S. Department of Education, National Center for Education Statistics, National Teacher and Principal Survey (NTPS), "Public School Teacher Data File," 2017–18.</t>
  </si>
  <si>
    <t>Average class size in public schools, by school level, class type, and selected school characteristics: 2017–18</t>
  </si>
  <si>
    <t>Selected school characteristic</t>
  </si>
  <si>
    <t>All public schools</t>
  </si>
  <si>
    <t>School classification</t>
  </si>
  <si>
    <t>Traditional public</t>
  </si>
  <si>
    <t>Charter school</t>
  </si>
  <si>
    <t>Community type</t>
  </si>
  <si>
    <t>City</t>
  </si>
  <si>
    <t>Suburban</t>
  </si>
  <si>
    <t>Town</t>
  </si>
  <si>
    <t>Rural</t>
  </si>
  <si>
    <t>Student enrollment</t>
  </si>
  <si>
    <t>Less than 100</t>
  </si>
  <si>
    <t>100–199</t>
  </si>
  <si>
    <t>200–499</t>
  </si>
  <si>
    <t>500–749</t>
  </si>
  <si>
    <t>750–999</t>
  </si>
  <si>
    <t>1,000 or more</t>
  </si>
  <si>
    <t>0–34</t>
  </si>
  <si>
    <t>35–49</t>
  </si>
  <si>
    <t>50–74</t>
  </si>
  <si>
    <t>75 or more</t>
  </si>
  <si>
    <t xml:space="preserve">NOTE: Self-contained classes are defined as instruction to the same group of students all or most of the day in multiple subjects, and departmentalized instruction is defined as instruction to several classes of different students most or all of the day in one or more subjects. Among all public school teachers, 25 percent teach self-contained classes in primary schools, 1 percent in middle schools, 1 percent in high schools, and 1 percent in combined schools; 8 percent teach departmentalized classes in primary schools, 14 percent in middle schools, 24 percent in high schools, and 4 percent in combined schools; 15 percent teach other types of classes, such as elementary subject specialist classes, team-taught classes, and “pull-out” or “push-in” classes in primary schools, 3 percent in middle schools, 3 percent in high schools, and 1 percent in combined schools. </t>
  </si>
  <si>
    <t>Average enrollment</t>
  </si>
  <si>
    <t>Average weighted elementary school class size</t>
  </si>
  <si>
    <t>Average weighted high school class size</t>
  </si>
  <si>
    <t>School population</t>
  </si>
  <si>
    <t>Total</t>
  </si>
  <si>
    <t>Departmentalized</t>
  </si>
  <si>
    <t xml:space="preserve">Non-departmentalized </t>
  </si>
  <si>
    <t>Percent of K–12 students who were
   approved for free or 
      reduced-price lunches</t>
  </si>
  <si>
    <t>Weight</t>
  </si>
  <si>
    <t>Elem_weight_dept</t>
  </si>
  <si>
    <t>School distribution</t>
  </si>
  <si>
    <t>Elem_weight_cont</t>
  </si>
  <si>
    <t>High_weight_dept</t>
  </si>
  <si>
    <t>High_weight_cont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</si>
</sst>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2"/>
      <color theme="1"/>
      <name val="Calibri"/>
      <family val="2"/>
      <scheme val="minor"/>
    </font>
    <font>
      <sz val="10"/>
      <name val="Arial"/>
      <family val="2"/>
    </font>
    <font>
      <b/>
      <sz val="11"/>
      <name val="Calibri"/>
      <family val="2"/>
    </font>
    <font>
      <sz val="11"/>
      <color theme="1"/>
      <name val="Calibri"/>
      <family val="2"/>
    </font>
    <font>
      <sz val="11"/>
      <name val="Calibri"/>
      <family val="2"/>
    </font>
    <font>
      <b/>
      <sz val="11"/>
      <color theme="1"/>
      <name val="Calibri"/>
      <family val="2"/>
    </font>
  </fonts>
  <fills count="4">
    <fill>
      <patternFill patternType="none"/>
    </fill>
    <fill>
      <patternFill patternType="gray125"/>
    </fill>
    <fill>
      <patternFill patternType="solid">
        <fgColor rgb="FFFFC000"/>
        <bgColor indexed="64"/>
      </patternFill>
    </fill>
    <fill>
      <patternFill patternType="solid">
        <fgColor theme="7"/>
        <bgColor indexed="64"/>
      </patternFill>
    </fill>
  </fills>
  <borders count="17">
    <border>
      <left/>
      <right/>
      <top/>
      <bottom/>
      <diagonal/>
    </border>
    <border>
      <left/>
      <right/>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right/>
      <top style="double">
        <color indexed="64"/>
      </top>
      <bottom/>
      <diagonal/>
    </border>
    <border>
      <left/>
      <right/>
      <top style="thin">
        <color indexed="64"/>
      </top>
      <bottom/>
      <diagonal/>
    </border>
  </borders>
  <cellStyleXfs count="2">
    <xf numFmtId="0" fontId="0" fillId="0" borderId="0"/>
    <xf numFmtId="0" fontId="1" fillId="0" borderId="0"/>
  </cellStyleXfs>
  <cellXfs count="103">
    <xf numFmtId="0" fontId="0" fillId="0" borderId="0" xfId="0"/>
    <xf numFmtId="0" fontId="2" fillId="0" borderId="1" xfId="0" applyFont="1" applyBorder="1" applyAlignment="1">
      <alignment horizontal="left" vertical="center" wrapText="1"/>
    </xf>
    <xf numFmtId="0" fontId="2" fillId="0" borderId="0" xfId="0" applyFont="1" applyBorder="1" applyAlignment="1">
      <alignment horizontal="left" vertical="center" wrapText="1"/>
    </xf>
    <xf numFmtId="0" fontId="3" fillId="0" borderId="0" xfId="0" applyFont="1"/>
    <xf numFmtId="0" fontId="4" fillId="0" borderId="2" xfId="0" applyFont="1" applyBorder="1" applyAlignment="1">
      <alignment horizontal="left" wrapText="1"/>
    </xf>
    <xf numFmtId="0" fontId="4" fillId="0" borderId="16" xfId="0" applyFont="1" applyBorder="1" applyAlignment="1">
      <alignment horizontal="left"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0" xfId="0" applyFont="1" applyBorder="1" applyAlignment="1">
      <alignment horizontal="center" vertical="center" wrapText="1"/>
    </xf>
    <xf numFmtId="0" fontId="4" fillId="0" borderId="6" xfId="0" applyFont="1" applyBorder="1" applyAlignment="1">
      <alignment horizontal="left" wrapText="1"/>
    </xf>
    <xf numFmtId="0" fontId="4" fillId="0" borderId="6" xfId="0" applyFont="1" applyBorder="1" applyAlignment="1">
      <alignment horizontal="left" wrapText="1"/>
    </xf>
    <xf numFmtId="0" fontId="4" fillId="0" borderId="7" xfId="0" applyFont="1" applyBorder="1" applyAlignment="1">
      <alignment horizontal="right"/>
    </xf>
    <xf numFmtId="0" fontId="4" fillId="0" borderId="7" xfId="0" applyFont="1" applyBorder="1" applyAlignment="1">
      <alignment horizontal="right" wrapText="1"/>
    </xf>
    <xf numFmtId="0" fontId="4" fillId="0" borderId="8" xfId="0" applyFont="1" applyBorder="1" applyAlignment="1">
      <alignment horizontal="right"/>
    </xf>
    <xf numFmtId="0" fontId="4" fillId="0" borderId="0" xfId="0" applyFont="1" applyBorder="1" applyAlignment="1">
      <alignment horizontal="right"/>
    </xf>
    <xf numFmtId="0" fontId="4" fillId="0" borderId="9" xfId="0" applyFont="1" applyBorder="1" applyAlignment="1">
      <alignment horizontal="right"/>
    </xf>
    <xf numFmtId="0" fontId="4" fillId="0" borderId="9" xfId="0" applyFont="1" applyBorder="1" applyAlignment="1">
      <alignment horizontal="right" wrapText="1"/>
    </xf>
    <xf numFmtId="0" fontId="4" fillId="0" borderId="10" xfId="0" applyFont="1" applyBorder="1" applyAlignment="1">
      <alignment horizontal="right"/>
    </xf>
    <xf numFmtId="0" fontId="4" fillId="0" borderId="11" xfId="0" applyFont="1" applyBorder="1" applyAlignment="1">
      <alignment horizontal="left" wrapText="1"/>
    </xf>
    <xf numFmtId="0" fontId="4" fillId="0" borderId="11" xfId="0" applyFont="1" applyBorder="1" applyAlignment="1">
      <alignment horizontal="left" wrapText="1"/>
    </xf>
    <xf numFmtId="0" fontId="4" fillId="0" borderId="12" xfId="0" applyFont="1" applyBorder="1" applyAlignment="1">
      <alignment horizontal="right"/>
    </xf>
    <xf numFmtId="0" fontId="4" fillId="0" borderId="12" xfId="0" applyFont="1" applyBorder="1" applyAlignment="1">
      <alignment horizontal="right" wrapText="1"/>
    </xf>
    <xf numFmtId="0" fontId="4" fillId="0" borderId="13" xfId="0" applyFont="1" applyBorder="1" applyAlignment="1">
      <alignment horizontal="right"/>
    </xf>
    <xf numFmtId="0" fontId="2" fillId="0" borderId="6" xfId="0" applyFont="1" applyBorder="1" applyAlignment="1">
      <alignment horizontal="left" vertical="center"/>
    </xf>
    <xf numFmtId="3" fontId="4" fillId="0" borderId="14" xfId="0" applyNumberFormat="1" applyFont="1" applyBorder="1" applyAlignment="1">
      <alignment vertical="center"/>
    </xf>
    <xf numFmtId="3" fontId="4" fillId="0" borderId="15" xfId="0" applyNumberFormat="1" applyFont="1" applyBorder="1" applyAlignment="1">
      <alignment vertical="center"/>
    </xf>
    <xf numFmtId="3" fontId="4" fillId="0" borderId="0" xfId="0" applyNumberFormat="1" applyFont="1" applyBorder="1" applyAlignment="1">
      <alignment vertical="center"/>
    </xf>
    <xf numFmtId="0" fontId="4" fillId="0" borderId="6" xfId="0" applyFont="1" applyBorder="1" applyAlignment="1">
      <alignment horizontal="left" vertical="center"/>
    </xf>
    <xf numFmtId="3" fontId="4" fillId="0" borderId="6" xfId="0" applyNumberFormat="1" applyFont="1" applyBorder="1" applyAlignment="1">
      <alignment horizontal="right" vertical="center"/>
    </xf>
    <xf numFmtId="3" fontId="4" fillId="0" borderId="9" xfId="0" applyNumberFormat="1" applyFont="1" applyBorder="1" applyAlignment="1">
      <alignment horizontal="right" vertical="center"/>
    </xf>
    <xf numFmtId="3" fontId="4" fillId="0" borderId="10" xfId="0" applyNumberFormat="1" applyFont="1" applyBorder="1" applyAlignment="1">
      <alignment horizontal="right" vertical="center"/>
    </xf>
    <xf numFmtId="3" fontId="4" fillId="0" borderId="0" xfId="0" applyNumberFormat="1" applyFont="1" applyBorder="1" applyAlignment="1">
      <alignment horizontal="right" vertical="center"/>
    </xf>
    <xf numFmtId="0" fontId="2" fillId="0" borderId="6" xfId="0" applyFont="1" applyBorder="1" applyAlignment="1">
      <alignment horizontal="left" wrapText="1"/>
    </xf>
    <xf numFmtId="0" fontId="2" fillId="2" borderId="6" xfId="0" applyFont="1" applyFill="1" applyBorder="1" applyAlignment="1">
      <alignment horizontal="left" wrapText="1"/>
    </xf>
    <xf numFmtId="4" fontId="2" fillId="0" borderId="11" xfId="0" applyNumberFormat="1" applyFont="1" applyBorder="1"/>
    <xf numFmtId="4" fontId="2" fillId="0" borderId="12" xfId="0" applyNumberFormat="1" applyFont="1" applyBorder="1"/>
    <xf numFmtId="4" fontId="2" fillId="0" borderId="13" xfId="0" applyNumberFormat="1" applyFont="1" applyBorder="1"/>
    <xf numFmtId="4" fontId="2" fillId="2" borderId="0" xfId="0" applyNumberFormat="1" applyFont="1" applyFill="1" applyBorder="1"/>
    <xf numFmtId="0" fontId="5" fillId="2" borderId="0" xfId="0" applyFont="1" applyFill="1"/>
    <xf numFmtId="3" fontId="3" fillId="0" borderId="0" xfId="0" applyNumberFormat="1" applyFont="1"/>
    <xf numFmtId="4" fontId="4" fillId="0" borderId="6" xfId="0" applyNumberFormat="1" applyFont="1" applyBorder="1" applyAlignment="1">
      <alignment vertical="center"/>
    </xf>
    <xf numFmtId="4" fontId="4" fillId="0" borderId="9" xfId="0" applyNumberFormat="1" applyFont="1" applyBorder="1" applyAlignment="1">
      <alignment vertical="center"/>
    </xf>
    <xf numFmtId="4" fontId="4" fillId="0" borderId="8" xfId="0" applyNumberFormat="1" applyFont="1" applyBorder="1" applyAlignment="1">
      <alignment vertical="center"/>
    </xf>
    <xf numFmtId="4" fontId="4" fillId="0" borderId="0" xfId="0" applyNumberFormat="1" applyFont="1" applyBorder="1" applyAlignment="1">
      <alignment vertical="center"/>
    </xf>
    <xf numFmtId="4" fontId="4" fillId="0" borderId="10" xfId="0" applyNumberFormat="1" applyFont="1" applyBorder="1" applyAlignment="1">
      <alignment vertical="center"/>
    </xf>
    <xf numFmtId="0" fontId="5" fillId="0" borderId="0" xfId="0" applyFont="1"/>
    <xf numFmtId="1" fontId="3" fillId="0" borderId="0" xfId="0" applyNumberFormat="1" applyFont="1"/>
    <xf numFmtId="4" fontId="4" fillId="0" borderId="6" xfId="0" applyNumberFormat="1" applyFont="1" applyBorder="1"/>
    <xf numFmtId="4" fontId="4" fillId="0" borderId="9" xfId="0" applyNumberFormat="1" applyFont="1" applyBorder="1"/>
    <xf numFmtId="4" fontId="4" fillId="0" borderId="10" xfId="0" applyNumberFormat="1" applyFont="1" applyBorder="1"/>
    <xf numFmtId="4" fontId="4" fillId="0" borderId="9" xfId="0" applyNumberFormat="1" applyFont="1" applyBorder="1" applyAlignment="1">
      <alignment horizontal="right" vertical="center"/>
    </xf>
    <xf numFmtId="0" fontId="4" fillId="0" borderId="6" xfId="0" applyFont="1" applyBorder="1" applyAlignment="1">
      <alignment horizontal="left" vertical="center" wrapText="1"/>
    </xf>
    <xf numFmtId="3" fontId="4" fillId="0" borderId="6" xfId="0" applyNumberFormat="1" applyFont="1" applyBorder="1"/>
    <xf numFmtId="3" fontId="4" fillId="0" borderId="9" xfId="0" applyNumberFormat="1" applyFont="1" applyBorder="1"/>
    <xf numFmtId="3" fontId="4" fillId="0" borderId="10" xfId="0" applyNumberFormat="1" applyFont="1" applyBorder="1"/>
    <xf numFmtId="3" fontId="4" fillId="0" borderId="0" xfId="0" applyNumberFormat="1" applyFont="1" applyBorder="1"/>
    <xf numFmtId="0" fontId="4" fillId="0" borderId="16" xfId="0" applyFont="1" applyBorder="1" applyAlignment="1">
      <alignment horizontal="left" vertical="distributed" wrapText="1"/>
    </xf>
    <xf numFmtId="0" fontId="4" fillId="0" borderId="16" xfId="0" applyFont="1" applyBorder="1" applyAlignment="1">
      <alignment vertical="distributed" wrapText="1"/>
    </xf>
    <xf numFmtId="0" fontId="4" fillId="0" borderId="0" xfId="0" applyFont="1" applyBorder="1" applyAlignment="1">
      <alignment vertical="distributed" wrapText="1"/>
    </xf>
    <xf numFmtId="0" fontId="4" fillId="0" borderId="0" xfId="0" applyFont="1" applyAlignment="1">
      <alignment horizontal="left" vertical="distributed" wrapText="1"/>
    </xf>
    <xf numFmtId="0" fontId="4" fillId="0" borderId="0" xfId="0" applyFont="1" applyAlignment="1">
      <alignment horizontal="left" vertical="distributed" wrapText="1"/>
    </xf>
    <xf numFmtId="0" fontId="2" fillId="0" borderId="0" xfId="0" quotePrefix="1" applyFont="1" applyAlignment="1">
      <alignment vertical="top"/>
    </xf>
    <xf numFmtId="0" fontId="4" fillId="0" borderId="0" xfId="0" applyFont="1" applyAlignment="1">
      <alignment vertical="top"/>
    </xf>
    <xf numFmtId="0" fontId="4" fillId="0" borderId="0" xfId="0" applyFont="1" applyAlignment="1">
      <alignment horizontal="left"/>
    </xf>
    <xf numFmtId="0" fontId="4" fillId="0" borderId="0" xfId="0" applyFont="1"/>
    <xf numFmtId="0" fontId="4" fillId="0" borderId="16" xfId="0" quotePrefix="1" applyFont="1" applyBorder="1" applyAlignment="1">
      <alignment horizontal="left" wrapText="1"/>
    </xf>
    <xf numFmtId="0" fontId="4" fillId="0" borderId="4" xfId="0" applyFont="1" applyBorder="1" applyAlignment="1">
      <alignment horizontal="center"/>
    </xf>
    <xf numFmtId="0" fontId="4" fillId="0" borderId="16" xfId="0" applyFont="1" applyBorder="1" applyAlignment="1">
      <alignment horizontal="center"/>
    </xf>
    <xf numFmtId="0" fontId="4" fillId="0" borderId="4" xfId="0" applyFont="1" applyBorder="1" applyAlignment="1">
      <alignment horizontal="center" wrapText="1"/>
    </xf>
    <xf numFmtId="0" fontId="4" fillId="0" borderId="16" xfId="0" applyFont="1" applyBorder="1" applyAlignment="1">
      <alignment wrapText="1"/>
    </xf>
    <xf numFmtId="0" fontId="3" fillId="0" borderId="4" xfId="0" applyFont="1" applyBorder="1"/>
    <xf numFmtId="0" fontId="4" fillId="0" borderId="0" xfId="0" applyFont="1" applyAlignment="1">
      <alignment horizontal="right"/>
    </xf>
    <xf numFmtId="0" fontId="4" fillId="0" borderId="1" xfId="0" applyFont="1" applyBorder="1"/>
    <xf numFmtId="0" fontId="4" fillId="0" borderId="4" xfId="0" quotePrefix="1" applyFont="1" applyBorder="1" applyAlignment="1">
      <alignment horizontal="right" wrapText="1"/>
    </xf>
    <xf numFmtId="0" fontId="4" fillId="0" borderId="4" xfId="0" applyFont="1" applyBorder="1"/>
    <xf numFmtId="0" fontId="4" fillId="0" borderId="1" xfId="0" quotePrefix="1" applyFont="1" applyBorder="1" applyAlignment="1">
      <alignment horizontal="right" wrapText="1"/>
    </xf>
    <xf numFmtId="0" fontId="3" fillId="0" borderId="1" xfId="0" applyFont="1" applyBorder="1"/>
    <xf numFmtId="164" fontId="4" fillId="0" borderId="0" xfId="0" applyNumberFormat="1" applyFont="1" applyAlignment="1">
      <alignment horizontal="left" indent="2"/>
    </xf>
    <xf numFmtId="164" fontId="4" fillId="0" borderId="0" xfId="0" applyNumberFormat="1" applyFont="1" applyAlignment="1">
      <alignment horizontal="right"/>
    </xf>
    <xf numFmtId="164" fontId="4" fillId="0" borderId="0" xfId="0" applyNumberFormat="1" applyFont="1"/>
    <xf numFmtId="164" fontId="4" fillId="0" borderId="0" xfId="0" applyNumberFormat="1" applyFont="1" applyAlignment="1">
      <alignment wrapText="1"/>
    </xf>
    <xf numFmtId="164" fontId="4" fillId="0" borderId="0" xfId="0" applyNumberFormat="1" applyFont="1" applyAlignment="1">
      <alignment horizontal="right" wrapText="1"/>
    </xf>
    <xf numFmtId="0" fontId="4" fillId="0" borderId="0" xfId="0" applyFont="1" applyAlignment="1">
      <alignment horizontal="right" vertical="top" wrapText="1"/>
    </xf>
    <xf numFmtId="164" fontId="4" fillId="0" borderId="0" xfId="0" applyNumberFormat="1" applyFont="1" applyAlignment="1">
      <alignment horizontal="left"/>
    </xf>
    <xf numFmtId="164" fontId="4" fillId="0" borderId="0" xfId="0" applyNumberFormat="1" applyFont="1" applyAlignment="1">
      <alignment horizontal="left" indent="1"/>
    </xf>
    <xf numFmtId="0" fontId="4" fillId="0" borderId="0" xfId="0" applyFont="1" applyAlignment="1">
      <alignment horizontal="left" vertical="top" wrapText="1" indent="1"/>
    </xf>
    <xf numFmtId="0" fontId="4" fillId="0" borderId="0" xfId="0" applyFont="1" applyAlignment="1">
      <alignment horizontal="left" indent="1"/>
    </xf>
    <xf numFmtId="164" fontId="2" fillId="3" borderId="0" xfId="0" applyNumberFormat="1" applyFont="1" applyFill="1" applyAlignment="1">
      <alignment horizontal="left"/>
    </xf>
    <xf numFmtId="0" fontId="4" fillId="0" borderId="0" xfId="1" applyFont="1" applyAlignment="1">
      <alignment horizontal="left" wrapText="1"/>
    </xf>
    <xf numFmtId="0" fontId="4" fillId="0" borderId="0" xfId="0" applyFont="1" applyAlignment="1">
      <alignment wrapText="1"/>
    </xf>
    <xf numFmtId="164" fontId="4" fillId="0" borderId="1" xfId="0" applyNumberFormat="1" applyFont="1" applyBorder="1" applyAlignment="1">
      <alignment horizontal="left" indent="1"/>
    </xf>
    <xf numFmtId="164" fontId="4" fillId="0" borderId="1" xfId="0" applyNumberFormat="1" applyFont="1" applyBorder="1" applyAlignment="1">
      <alignment horizontal="right"/>
    </xf>
    <xf numFmtId="164" fontId="4" fillId="0" borderId="1" xfId="0" applyNumberFormat="1" applyFont="1" applyBorder="1"/>
    <xf numFmtId="164" fontId="4" fillId="0" borderId="1" xfId="0" applyNumberFormat="1" applyFont="1" applyBorder="1" applyAlignment="1">
      <alignment wrapText="1"/>
    </xf>
    <xf numFmtId="164" fontId="4" fillId="0" borderId="1" xfId="0" applyNumberFormat="1" applyFont="1" applyBorder="1" applyAlignment="1">
      <alignment horizontal="right" wrapText="1"/>
    </xf>
    <xf numFmtId="0" fontId="4" fillId="0" borderId="0" xfId="0" quotePrefix="1" applyFont="1" applyAlignment="1">
      <alignment vertical="top"/>
    </xf>
    <xf numFmtId="0" fontId="4" fillId="0" borderId="0" xfId="0" quotePrefix="1" applyFont="1" applyAlignment="1">
      <alignment horizontal="left" vertical="top" wrapText="1"/>
    </xf>
    <xf numFmtId="0" fontId="4" fillId="0" borderId="0" xfId="0" applyFont="1" applyAlignment="1">
      <alignment vertical="top" wrapText="1"/>
    </xf>
    <xf numFmtId="0" fontId="2" fillId="3" borderId="0" xfId="0" applyFont="1" applyFill="1"/>
    <xf numFmtId="1" fontId="4" fillId="0" borderId="0" xfId="0" applyNumberFormat="1" applyFont="1"/>
    <xf numFmtId="1" fontId="4" fillId="0" borderId="0" xfId="0" applyNumberFormat="1" applyFont="1" applyAlignment="1">
      <alignment horizontal="left"/>
    </xf>
    <xf numFmtId="164" fontId="2" fillId="3" borderId="0" xfId="0" applyNumberFormat="1" applyFont="1" applyFill="1"/>
  </cellXfs>
  <cellStyles count="2">
    <cellStyle name="Normal" xfId="0" builtinId="0"/>
    <cellStyle name="Normal 2" xfId="1" xr:uid="{7E9FA55B-2A6A-DA48-9AEE-E88B196D300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EE39F1-1E74-974F-A812-2A17689746DE}">
  <dimension ref="A1:V33"/>
  <sheetViews>
    <sheetView workbookViewId="0">
      <selection activeCell="A30" sqref="A1:V33"/>
    </sheetView>
  </sheetViews>
  <sheetFormatPr baseColWidth="10" defaultRowHeight="16" x14ac:dyDescent="0.2"/>
  <cols>
    <col min="1" max="1" width="26.6640625" bestFit="1" customWidth="1"/>
    <col min="17" max="17" width="13.1640625" bestFit="1" customWidth="1"/>
    <col min="18" max="18" width="13.1640625" customWidth="1"/>
    <col min="20" max="20" width="13.1640625" bestFit="1" customWidth="1"/>
    <col min="21" max="21" width="27" bestFit="1" customWidth="1"/>
  </cols>
  <sheetData>
    <row r="1" spans="1:22" ht="59" customHeight="1" x14ac:dyDescent="0.2">
      <c r="A1" s="1" t="s">
        <v>21</v>
      </c>
      <c r="B1" s="1"/>
      <c r="C1" s="1"/>
      <c r="D1" s="1"/>
      <c r="E1" s="1"/>
      <c r="F1" s="1"/>
      <c r="G1" s="1"/>
      <c r="H1" s="1"/>
      <c r="I1" s="1"/>
      <c r="J1" s="1"/>
      <c r="K1" s="1"/>
      <c r="L1" s="1"/>
      <c r="M1" s="1"/>
      <c r="N1" s="1"/>
      <c r="O1" s="2"/>
      <c r="P1" s="2"/>
      <c r="Q1" s="2"/>
      <c r="R1" s="2"/>
      <c r="S1" s="3"/>
      <c r="T1" s="3"/>
      <c r="U1" s="3"/>
      <c r="V1" s="3"/>
    </row>
    <row r="2" spans="1:22" x14ac:dyDescent="0.2">
      <c r="A2" s="4" t="s">
        <v>0</v>
      </c>
      <c r="B2" s="5"/>
      <c r="C2" s="6" t="s">
        <v>1</v>
      </c>
      <c r="D2" s="7"/>
      <c r="E2" s="7"/>
      <c r="F2" s="7"/>
      <c r="G2" s="7"/>
      <c r="H2" s="8"/>
      <c r="I2" s="6" t="s">
        <v>3</v>
      </c>
      <c r="J2" s="7"/>
      <c r="K2" s="7"/>
      <c r="L2" s="7"/>
      <c r="M2" s="7"/>
      <c r="N2" s="7"/>
      <c r="O2" s="9"/>
      <c r="P2" s="9"/>
      <c r="Q2" s="9"/>
      <c r="R2" s="9"/>
      <c r="S2" s="3"/>
      <c r="T2" s="3"/>
      <c r="U2" s="3"/>
      <c r="V2" s="3"/>
    </row>
    <row r="3" spans="1:22" x14ac:dyDescent="0.2">
      <c r="A3" s="10"/>
      <c r="B3" s="11"/>
      <c r="C3" s="12" t="s">
        <v>4</v>
      </c>
      <c r="D3" s="13" t="s">
        <v>5</v>
      </c>
      <c r="E3" s="6" t="s">
        <v>6</v>
      </c>
      <c r="F3" s="8"/>
      <c r="G3" s="13" t="s">
        <v>7</v>
      </c>
      <c r="H3" s="12" t="s">
        <v>8</v>
      </c>
      <c r="I3" s="12" t="s">
        <v>4</v>
      </c>
      <c r="J3" s="13" t="s">
        <v>5</v>
      </c>
      <c r="K3" s="6" t="s">
        <v>6</v>
      </c>
      <c r="L3" s="8"/>
      <c r="M3" s="13" t="s">
        <v>7</v>
      </c>
      <c r="N3" s="14" t="s">
        <v>8</v>
      </c>
      <c r="O3" s="15"/>
      <c r="P3" s="15"/>
      <c r="Q3" s="15"/>
      <c r="R3" s="15"/>
      <c r="S3" s="3"/>
      <c r="T3" s="3"/>
      <c r="U3" s="3"/>
      <c r="V3" s="3"/>
    </row>
    <row r="4" spans="1:22" x14ac:dyDescent="0.2">
      <c r="A4" s="10"/>
      <c r="B4" s="11"/>
      <c r="C4" s="16"/>
      <c r="D4" s="17"/>
      <c r="E4" s="13" t="s">
        <v>2</v>
      </c>
      <c r="F4" s="13" t="s">
        <v>9</v>
      </c>
      <c r="G4" s="17"/>
      <c r="H4" s="16"/>
      <c r="I4" s="16"/>
      <c r="J4" s="17"/>
      <c r="K4" s="13" t="s">
        <v>2</v>
      </c>
      <c r="L4" s="13" t="s">
        <v>9</v>
      </c>
      <c r="M4" s="17"/>
      <c r="N4" s="18"/>
      <c r="O4" s="15"/>
      <c r="P4" s="15"/>
      <c r="Q4" s="15"/>
      <c r="R4" s="15"/>
      <c r="S4" s="3"/>
      <c r="T4" s="3"/>
      <c r="U4" s="3"/>
      <c r="V4" s="3"/>
    </row>
    <row r="5" spans="1:22" ht="17" thickBot="1" x14ac:dyDescent="0.25">
      <c r="A5" s="19"/>
      <c r="B5" s="20"/>
      <c r="C5" s="21"/>
      <c r="D5" s="22"/>
      <c r="E5" s="22"/>
      <c r="F5" s="22"/>
      <c r="G5" s="22"/>
      <c r="H5" s="21"/>
      <c r="I5" s="21"/>
      <c r="J5" s="22"/>
      <c r="K5" s="22"/>
      <c r="L5" s="22"/>
      <c r="M5" s="22"/>
      <c r="N5" s="23"/>
      <c r="O5" s="15"/>
      <c r="P5" s="15"/>
      <c r="Q5" s="15"/>
      <c r="R5" s="15"/>
      <c r="S5" s="3"/>
      <c r="T5" s="3"/>
      <c r="U5" s="3"/>
      <c r="V5" s="3"/>
    </row>
    <row r="6" spans="1:22" ht="17" thickTop="1" x14ac:dyDescent="0.2">
      <c r="A6" s="24" t="s">
        <v>19</v>
      </c>
      <c r="B6" s="24"/>
      <c r="C6" s="25"/>
      <c r="D6" s="25"/>
      <c r="E6" s="25"/>
      <c r="F6" s="25"/>
      <c r="G6" s="25"/>
      <c r="H6" s="25"/>
      <c r="I6" s="25"/>
      <c r="J6" s="25"/>
      <c r="K6" s="25"/>
      <c r="L6" s="25"/>
      <c r="M6" s="25"/>
      <c r="N6" s="26"/>
      <c r="O6" s="27"/>
      <c r="P6" s="27"/>
      <c r="Q6" s="27"/>
      <c r="R6" s="27"/>
      <c r="S6" s="3"/>
      <c r="T6" s="3"/>
      <c r="U6" s="3"/>
      <c r="V6" s="3"/>
    </row>
    <row r="7" spans="1:22" x14ac:dyDescent="0.2">
      <c r="A7" s="28" t="s">
        <v>22</v>
      </c>
      <c r="B7" s="28"/>
      <c r="C7" s="29">
        <v>98469</v>
      </c>
      <c r="D7" s="30">
        <v>67408</v>
      </c>
      <c r="E7" s="30">
        <v>23882</v>
      </c>
      <c r="F7" s="30">
        <v>19231</v>
      </c>
      <c r="G7" s="30">
        <v>6278</v>
      </c>
      <c r="H7" s="30">
        <v>901</v>
      </c>
      <c r="I7" s="30">
        <v>50330241</v>
      </c>
      <c r="J7" s="30">
        <v>32346383</v>
      </c>
      <c r="K7" s="30">
        <v>15811242</v>
      </c>
      <c r="L7" s="30">
        <v>15374566</v>
      </c>
      <c r="M7" s="30">
        <v>2164868</v>
      </c>
      <c r="N7" s="31">
        <v>7748</v>
      </c>
      <c r="O7" s="32"/>
      <c r="P7" s="32"/>
      <c r="Q7" s="32"/>
      <c r="R7" s="32"/>
      <c r="S7" s="3"/>
      <c r="T7" s="3"/>
      <c r="U7" s="3"/>
      <c r="V7" s="3"/>
    </row>
    <row r="8" spans="1:22" ht="32" x14ac:dyDescent="0.2">
      <c r="A8" s="33" t="s">
        <v>23</v>
      </c>
      <c r="B8" s="34" t="s">
        <v>39</v>
      </c>
      <c r="C8" s="35">
        <v>100.00000000000001</v>
      </c>
      <c r="D8" s="36">
        <v>99.997015370840188</v>
      </c>
      <c r="E8" s="36">
        <v>100.00000000000001</v>
      </c>
      <c r="F8" s="36">
        <v>100</v>
      </c>
      <c r="G8" s="36">
        <v>100</v>
      </c>
      <c r="H8" s="36">
        <v>100</v>
      </c>
      <c r="I8" s="36">
        <v>100</v>
      </c>
      <c r="J8" s="36">
        <v>99.999999999999986</v>
      </c>
      <c r="K8" s="36">
        <v>100</v>
      </c>
      <c r="L8" s="36">
        <v>100</v>
      </c>
      <c r="M8" s="36">
        <v>100</v>
      </c>
      <c r="N8" s="37">
        <v>100</v>
      </c>
      <c r="O8" s="38" t="s">
        <v>43</v>
      </c>
      <c r="P8" s="38" t="s">
        <v>44</v>
      </c>
      <c r="Q8" s="38" t="s">
        <v>45</v>
      </c>
      <c r="R8" s="38" t="s">
        <v>47</v>
      </c>
      <c r="S8" s="38" t="s">
        <v>46</v>
      </c>
      <c r="T8" s="38" t="s">
        <v>48</v>
      </c>
      <c r="U8" s="39" t="s">
        <v>41</v>
      </c>
      <c r="V8" s="40">
        <f>SUM(O9:O21)</f>
        <v>487.7667512311595</v>
      </c>
    </row>
    <row r="9" spans="1:22" x14ac:dyDescent="0.2">
      <c r="A9" s="28" t="s">
        <v>24</v>
      </c>
      <c r="B9" s="28">
        <v>50</v>
      </c>
      <c r="C9" s="41">
        <v>9.8645527089458209</v>
      </c>
      <c r="D9" s="42">
        <v>5.0410386509476197</v>
      </c>
      <c r="E9" s="42">
        <v>17.400080742834074</v>
      </c>
      <c r="F9" s="42">
        <v>9.4578344748261607</v>
      </c>
      <c r="G9" s="42">
        <v>34.978503869303523</v>
      </c>
      <c r="H9" s="42">
        <v>85.245901639344254</v>
      </c>
      <c r="I9" s="42">
        <v>0.85023634200360776</v>
      </c>
      <c r="J9" s="42">
        <v>0.53088779663556196</v>
      </c>
      <c r="K9" s="42">
        <v>1.0690494775805721</v>
      </c>
      <c r="L9" s="42">
        <v>0.64694509100289399</v>
      </c>
      <c r="M9" s="42">
        <v>3.83556872751595</v>
      </c>
      <c r="N9" s="43">
        <v>53.407330924109452</v>
      </c>
      <c r="O9" s="44">
        <f>D9/100*B9</f>
        <v>2.5205193254738099</v>
      </c>
      <c r="P9" s="44">
        <f>F9/100*B9</f>
        <v>4.7289172374130803</v>
      </c>
      <c r="Q9" s="44">
        <f>B9^2*D9</f>
        <v>12602.59662736905</v>
      </c>
      <c r="R9" s="44">
        <f>B9*D9</f>
        <v>252.051932547381</v>
      </c>
      <c r="S9" s="3">
        <f>B9^2*F9</f>
        <v>23644.586187065401</v>
      </c>
      <c r="T9" s="3">
        <f>B9*F9</f>
        <v>472.89172374130806</v>
      </c>
      <c r="U9" s="39" t="s">
        <v>40</v>
      </c>
      <c r="V9" s="40">
        <f>SUM(Q9:Q21)/SUM(R9:R21)</f>
        <v>642.5397541704591</v>
      </c>
    </row>
    <row r="10" spans="1:22" x14ac:dyDescent="0.2">
      <c r="A10" s="28" t="s">
        <v>25</v>
      </c>
      <c r="B10" s="28">
        <v>150</v>
      </c>
      <c r="C10" s="41">
        <v>8.8198236035279294</v>
      </c>
      <c r="D10" s="42">
        <v>7.5287270556633343</v>
      </c>
      <c r="E10" s="42">
        <v>10.963082581976405</v>
      </c>
      <c r="F10" s="42">
        <v>9.8813196005646464</v>
      </c>
      <c r="G10" s="42">
        <v>15.442820292347378</v>
      </c>
      <c r="H10" s="42">
        <v>10.655737704918032</v>
      </c>
      <c r="I10" s="42">
        <v>2.5040730482494613</v>
      </c>
      <c r="J10" s="42">
        <v>2.3736193317194072</v>
      </c>
      <c r="K10" s="42">
        <v>2.2809719818341909</v>
      </c>
      <c r="L10" s="42">
        <v>1.8307378562750973</v>
      </c>
      <c r="M10" s="42">
        <v>6.0102971636145943</v>
      </c>
      <c r="N10" s="45">
        <v>22.7284460505937</v>
      </c>
      <c r="O10" s="44">
        <f t="shared" ref="O10:O21" si="0">D10/100*B10</f>
        <v>11.293090583495001</v>
      </c>
      <c r="P10" s="44">
        <f t="shared" ref="P10:P21" si="1">F10/100*B10</f>
        <v>14.821979400846969</v>
      </c>
      <c r="Q10" s="44">
        <f t="shared" ref="Q10:Q21" si="2">B10^2*D10</f>
        <v>169396.35875242503</v>
      </c>
      <c r="R10" s="44">
        <f t="shared" ref="R10:R21" si="3">B10*D10</f>
        <v>1129.3090583495002</v>
      </c>
      <c r="S10" s="3">
        <f t="shared" ref="S10:S21" si="4">B10^2*F10</f>
        <v>222329.69101270454</v>
      </c>
      <c r="T10" s="3">
        <f t="shared" ref="T10:T21" si="5">B10*F10</f>
        <v>1482.1979400846969</v>
      </c>
      <c r="U10" s="46"/>
      <c r="V10" s="3"/>
    </row>
    <row r="11" spans="1:22" x14ac:dyDescent="0.2">
      <c r="A11" s="28" t="s">
        <v>26</v>
      </c>
      <c r="B11" s="28">
        <v>250</v>
      </c>
      <c r="C11" s="41">
        <v>11.010079798404032</v>
      </c>
      <c r="D11" s="42">
        <v>11.711684823160724</v>
      </c>
      <c r="E11" s="42">
        <v>9.1687973803436051</v>
      </c>
      <c r="F11" s="42">
        <v>9.67741935483871</v>
      </c>
      <c r="G11" s="42">
        <v>10.146173688736027</v>
      </c>
      <c r="H11" s="42">
        <v>3.278688524590164</v>
      </c>
      <c r="I11" s="42">
        <v>5.2559354921427852</v>
      </c>
      <c r="J11" s="42">
        <v>6.1575601822311938</v>
      </c>
      <c r="K11" s="42">
        <v>3.2108736302941923</v>
      </c>
      <c r="L11" s="42">
        <v>2.9963642550950707</v>
      </c>
      <c r="M11" s="42">
        <v>6.700916637873533</v>
      </c>
      <c r="N11" s="45">
        <v>10.738255033557047</v>
      </c>
      <c r="O11" s="44">
        <f t="shared" si="0"/>
        <v>29.279212057901809</v>
      </c>
      <c r="P11" s="44">
        <f t="shared" si="1"/>
        <v>24.193548387096772</v>
      </c>
      <c r="Q11" s="44">
        <f t="shared" si="2"/>
        <v>731980.30144754518</v>
      </c>
      <c r="R11" s="44">
        <f t="shared" si="3"/>
        <v>2927.9212057901809</v>
      </c>
      <c r="S11" s="3">
        <f t="shared" si="4"/>
        <v>604838.70967741939</v>
      </c>
      <c r="T11" s="3">
        <f t="shared" si="5"/>
        <v>2419.3548387096776</v>
      </c>
      <c r="U11" s="39" t="s">
        <v>42</v>
      </c>
      <c r="V11" s="47">
        <f>SUM(P9:P21)</f>
        <v>812.51372405500081</v>
      </c>
    </row>
    <row r="12" spans="1:22" x14ac:dyDescent="0.2">
      <c r="A12" s="28" t="s">
        <v>27</v>
      </c>
      <c r="B12" s="28">
        <v>350</v>
      </c>
      <c r="C12" s="41">
        <v>13.855522889542209</v>
      </c>
      <c r="D12" s="42">
        <v>16.313982987613791</v>
      </c>
      <c r="E12" s="42">
        <v>8.1281119633965826</v>
      </c>
      <c r="F12" s="42">
        <v>8.9350133319391443</v>
      </c>
      <c r="G12" s="42">
        <v>7.7730008598452276</v>
      </c>
      <c r="H12" s="42">
        <v>0</v>
      </c>
      <c r="I12" s="42">
        <v>9.1851755687003358</v>
      </c>
      <c r="J12" s="42">
        <v>11.848752919298581</v>
      </c>
      <c r="K12" s="42">
        <v>4.00557400867054</v>
      </c>
      <c r="L12" s="42">
        <v>3.8880186926902525</v>
      </c>
      <c r="M12" s="42">
        <v>7.2497260802968126</v>
      </c>
      <c r="N12" s="45">
        <v>0</v>
      </c>
      <c r="O12" s="44">
        <f t="shared" si="0"/>
        <v>57.098940456648265</v>
      </c>
      <c r="P12" s="44">
        <f t="shared" si="1"/>
        <v>31.272546661787004</v>
      </c>
      <c r="Q12" s="44">
        <f t="shared" si="2"/>
        <v>1998462.9159826895</v>
      </c>
      <c r="R12" s="44">
        <f t="shared" si="3"/>
        <v>5709.894045664827</v>
      </c>
      <c r="S12" s="3">
        <f t="shared" si="4"/>
        <v>1094539.1331625453</v>
      </c>
      <c r="T12" s="3">
        <f t="shared" si="5"/>
        <v>3127.2546661787005</v>
      </c>
      <c r="U12" s="39" t="s">
        <v>42</v>
      </c>
      <c r="V12" s="47">
        <f>SUM(S9:S21)/SUM(T9:T21)</f>
        <v>1462.1015768019331</v>
      </c>
    </row>
    <row r="13" spans="1:22" x14ac:dyDescent="0.2">
      <c r="A13" s="28" t="s">
        <v>28</v>
      </c>
      <c r="B13" s="28">
        <v>450</v>
      </c>
      <c r="C13" s="41">
        <v>14.257664846703067</v>
      </c>
      <c r="D13" s="42">
        <v>17.282495149977613</v>
      </c>
      <c r="E13" s="42">
        <v>7.2892836316332481</v>
      </c>
      <c r="F13" s="42">
        <v>8.0984995033199141</v>
      </c>
      <c r="G13" s="42">
        <v>6.4144453998280309</v>
      </c>
      <c r="H13" s="42">
        <v>0</v>
      </c>
      <c r="I13" s="42">
        <v>12.103742956446403</v>
      </c>
      <c r="J13" s="42">
        <v>16.067369881819555</v>
      </c>
      <c r="K13" s="42">
        <v>4.5950849401963492</v>
      </c>
      <c r="L13" s="42">
        <v>4.5045564212999576</v>
      </c>
      <c r="M13" s="42">
        <v>7.764445684448197</v>
      </c>
      <c r="N13" s="45">
        <v>0</v>
      </c>
      <c r="O13" s="44">
        <f t="shared" si="0"/>
        <v>77.771228174899264</v>
      </c>
      <c r="P13" s="44">
        <f t="shared" si="1"/>
        <v>36.443247764939613</v>
      </c>
      <c r="Q13" s="44">
        <f t="shared" si="2"/>
        <v>3499705.2678704667</v>
      </c>
      <c r="R13" s="44">
        <f t="shared" si="3"/>
        <v>7777.1228174899261</v>
      </c>
      <c r="S13" s="3">
        <f t="shared" si="4"/>
        <v>1639946.1494222826</v>
      </c>
      <c r="T13" s="3">
        <f t="shared" si="5"/>
        <v>3644.3247764939615</v>
      </c>
      <c r="U13" s="3"/>
      <c r="V13" s="3"/>
    </row>
    <row r="14" spans="1:22" x14ac:dyDescent="0.2">
      <c r="A14" s="11" t="s">
        <v>29</v>
      </c>
      <c r="B14" s="11">
        <v>550</v>
      </c>
      <c r="C14" s="48">
        <v>11.531919361612768</v>
      </c>
      <c r="D14" s="49">
        <v>14.042680196985524</v>
      </c>
      <c r="E14" s="49">
        <v>5.6564840981474003</v>
      </c>
      <c r="F14" s="49">
        <v>6.3993307889371049</v>
      </c>
      <c r="G14" s="49">
        <v>5.3654342218400686</v>
      </c>
      <c r="H14" s="49">
        <v>0</v>
      </c>
      <c r="I14" s="49">
        <v>11.945341171722186</v>
      </c>
      <c r="J14" s="49">
        <v>15.924052466700836</v>
      </c>
      <c r="K14" s="49">
        <v>4.3706180703577875</v>
      </c>
      <c r="L14" s="49">
        <v>4.3631280388662681</v>
      </c>
      <c r="M14" s="49">
        <v>7.8626040941064304</v>
      </c>
      <c r="N14" s="50">
        <v>0</v>
      </c>
      <c r="O14" s="44">
        <f t="shared" si="0"/>
        <v>77.234741083420388</v>
      </c>
      <c r="P14" s="44">
        <f t="shared" si="1"/>
        <v>35.19631933915408</v>
      </c>
      <c r="Q14" s="44">
        <f t="shared" si="2"/>
        <v>4247910.7595881205</v>
      </c>
      <c r="R14" s="44">
        <f t="shared" si="3"/>
        <v>7723.4741083420377</v>
      </c>
      <c r="S14" s="3">
        <f t="shared" si="4"/>
        <v>1935797.5636534742</v>
      </c>
      <c r="T14" s="3">
        <f t="shared" si="5"/>
        <v>3519.6319339154079</v>
      </c>
      <c r="U14" s="3"/>
      <c r="V14" s="3"/>
    </row>
    <row r="15" spans="1:22" x14ac:dyDescent="0.2">
      <c r="A15" s="28" t="s">
        <v>30</v>
      </c>
      <c r="B15" s="28">
        <v>650</v>
      </c>
      <c r="C15" s="41">
        <v>8.558378832423351</v>
      </c>
      <c r="D15" s="42">
        <v>10.204447097448142</v>
      </c>
      <c r="E15" s="42">
        <v>4.7279415063024262</v>
      </c>
      <c r="F15" s="42">
        <v>5.3484602917341979</v>
      </c>
      <c r="G15" s="42">
        <v>4.4539982803095439</v>
      </c>
      <c r="H15" s="42">
        <v>0</v>
      </c>
      <c r="I15" s="42">
        <v>10.476303898485206</v>
      </c>
      <c r="J15" s="42">
        <v>13.66896570785055</v>
      </c>
      <c r="K15" s="42">
        <v>4.3219754653050027</v>
      </c>
      <c r="L15" s="42">
        <v>4.314599839761331</v>
      </c>
      <c r="M15" s="42">
        <v>7.7591335822784577</v>
      </c>
      <c r="N15" s="45">
        <v>0</v>
      </c>
      <c r="O15" s="44">
        <f t="shared" si="0"/>
        <v>66.328906133412929</v>
      </c>
      <c r="P15" s="44">
        <f t="shared" si="1"/>
        <v>34.764991896272285</v>
      </c>
      <c r="Q15" s="44">
        <f t="shared" si="2"/>
        <v>4311378.8986718403</v>
      </c>
      <c r="R15" s="44">
        <f t="shared" si="3"/>
        <v>6632.890613341292</v>
      </c>
      <c r="S15" s="3">
        <f t="shared" si="4"/>
        <v>2259724.4732576986</v>
      </c>
      <c r="T15" s="3">
        <f t="shared" si="5"/>
        <v>3476.4991896272286</v>
      </c>
      <c r="U15" s="3"/>
      <c r="V15" s="3"/>
    </row>
    <row r="16" spans="1:22" x14ac:dyDescent="0.2">
      <c r="A16" s="28" t="s">
        <v>31</v>
      </c>
      <c r="B16" s="28">
        <v>750</v>
      </c>
      <c r="C16" s="41">
        <v>6.099328013439731</v>
      </c>
      <c r="D16" s="42">
        <v>7.0198477839128488</v>
      </c>
      <c r="E16" s="42">
        <v>4.1268559637554389</v>
      </c>
      <c r="F16" s="42">
        <v>4.6792492288388141</v>
      </c>
      <c r="G16" s="42">
        <v>3.181427343078246</v>
      </c>
      <c r="H16" s="42">
        <v>0</v>
      </c>
      <c r="I16" s="42">
        <v>8.62190188995916</v>
      </c>
      <c r="J16" s="42">
        <v>10.858994651735868</v>
      </c>
      <c r="K16" s="42">
        <v>4.3552429341097936</v>
      </c>
      <c r="L16" s="42">
        <v>4.3567538751988186</v>
      </c>
      <c r="M16" s="42">
        <v>6.3890269522206431</v>
      </c>
      <c r="N16" s="45">
        <v>0</v>
      </c>
      <c r="O16" s="44">
        <f t="shared" si="0"/>
        <v>52.648858379346365</v>
      </c>
      <c r="P16" s="44">
        <f t="shared" si="1"/>
        <v>35.094369216291106</v>
      </c>
      <c r="Q16" s="44">
        <f t="shared" si="2"/>
        <v>3948664.3784509776</v>
      </c>
      <c r="R16" s="44">
        <f t="shared" si="3"/>
        <v>5264.8858379346366</v>
      </c>
      <c r="S16" s="3">
        <f t="shared" si="4"/>
        <v>2632077.6912218328</v>
      </c>
      <c r="T16" s="3">
        <f t="shared" si="5"/>
        <v>3509.4369216291107</v>
      </c>
      <c r="U16" s="3"/>
      <c r="V16" s="3"/>
    </row>
    <row r="17" spans="1:22" x14ac:dyDescent="0.2">
      <c r="A17" s="28" t="s">
        <v>32</v>
      </c>
      <c r="B17" s="28">
        <v>900</v>
      </c>
      <c r="C17" s="41">
        <v>6.6421671566568667</v>
      </c>
      <c r="D17" s="42">
        <v>6.887031786300553</v>
      </c>
      <c r="E17" s="42">
        <v>6.5267124209393081</v>
      </c>
      <c r="F17" s="42">
        <v>7.5338526690019352</v>
      </c>
      <c r="G17" s="42">
        <v>4.4024075666380051</v>
      </c>
      <c r="H17" s="42">
        <v>0</v>
      </c>
      <c r="I17" s="42">
        <v>11.144939679506006</v>
      </c>
      <c r="J17" s="42">
        <v>12.615793858620917</v>
      </c>
      <c r="K17" s="42">
        <v>8.2248061221250044</v>
      </c>
      <c r="L17" s="42">
        <v>8.3791308320508051</v>
      </c>
      <c r="M17" s="42">
        <v>10.535422944955537</v>
      </c>
      <c r="N17" s="45">
        <v>0</v>
      </c>
      <c r="O17" s="44">
        <f t="shared" si="0"/>
        <v>61.983286076704978</v>
      </c>
      <c r="P17" s="44">
        <f t="shared" si="1"/>
        <v>67.804674021017419</v>
      </c>
      <c r="Q17" s="44">
        <f t="shared" si="2"/>
        <v>5578495.7469034484</v>
      </c>
      <c r="R17" s="44">
        <f t="shared" si="3"/>
        <v>6198.3286076704981</v>
      </c>
      <c r="S17" s="3">
        <f t="shared" si="4"/>
        <v>6102420.6618915675</v>
      </c>
      <c r="T17" s="3">
        <f t="shared" si="5"/>
        <v>6780.4674021017418</v>
      </c>
      <c r="U17" s="3"/>
      <c r="V17" s="3"/>
    </row>
    <row r="18" spans="1:22" x14ac:dyDescent="0.2">
      <c r="A18" s="28" t="s">
        <v>33</v>
      </c>
      <c r="B18" s="28">
        <v>1250</v>
      </c>
      <c r="C18" s="41">
        <v>5.4945401091978159</v>
      </c>
      <c r="D18" s="42">
        <v>3.6099089688106254</v>
      </c>
      <c r="E18" s="42">
        <v>11.420625308392768</v>
      </c>
      <c r="F18" s="42">
        <v>13.101897840748681</v>
      </c>
      <c r="G18" s="42">
        <v>4.5915735167669824</v>
      </c>
      <c r="H18" s="42">
        <v>0.81967213114754101</v>
      </c>
      <c r="I18" s="42">
        <v>12.41110885997943</v>
      </c>
      <c r="J18" s="42">
        <v>8.6651048434070663</v>
      </c>
      <c r="K18" s="42">
        <v>19.74818929468033</v>
      </c>
      <c r="L18" s="42">
        <v>19.985247063234173</v>
      </c>
      <c r="M18" s="42">
        <v>14.792680200363256</v>
      </c>
      <c r="N18" s="45">
        <v>13.125967991739804</v>
      </c>
      <c r="O18" s="44">
        <f t="shared" si="0"/>
        <v>45.123862110132819</v>
      </c>
      <c r="P18" s="44">
        <f t="shared" si="1"/>
        <v>163.77372300935849</v>
      </c>
      <c r="Q18" s="44">
        <f t="shared" si="2"/>
        <v>5640482.7637666026</v>
      </c>
      <c r="R18" s="44">
        <f t="shared" si="3"/>
        <v>4512.3862110132814</v>
      </c>
      <c r="S18" s="3">
        <f t="shared" si="4"/>
        <v>20471715.376169812</v>
      </c>
      <c r="T18" s="3">
        <f t="shared" si="5"/>
        <v>16377.372300935851</v>
      </c>
      <c r="U18" s="3"/>
      <c r="V18" s="3"/>
    </row>
    <row r="19" spans="1:22" x14ac:dyDescent="0.2">
      <c r="A19" s="11" t="s">
        <v>34</v>
      </c>
      <c r="B19" s="11">
        <v>1750</v>
      </c>
      <c r="C19" s="48">
        <v>2.0726585468290635</v>
      </c>
      <c r="D19" s="49">
        <v>0.31935532010147738</v>
      </c>
      <c r="E19" s="49">
        <v>7.4193693087516266</v>
      </c>
      <c r="F19" s="49">
        <v>8.5690385319182312</v>
      </c>
      <c r="G19" s="49">
        <v>1.8228718830610491</v>
      </c>
      <c r="H19" s="49">
        <v>0</v>
      </c>
      <c r="I19" s="49">
        <v>6.7606034312452437</v>
      </c>
      <c r="J19" s="49">
        <v>1.1021819657548728</v>
      </c>
      <c r="K19" s="49">
        <v>18.132263107477577</v>
      </c>
      <c r="L19" s="49">
        <v>18.484112006803965</v>
      </c>
      <c r="M19" s="49">
        <v>8.2765323336111027</v>
      </c>
      <c r="N19" s="50">
        <v>0</v>
      </c>
      <c r="O19" s="44">
        <f t="shared" si="0"/>
        <v>5.5887181017758545</v>
      </c>
      <c r="P19" s="44">
        <f t="shared" si="1"/>
        <v>149.95817430856906</v>
      </c>
      <c r="Q19" s="44">
        <f t="shared" si="2"/>
        <v>978025.66781077452</v>
      </c>
      <c r="R19" s="44">
        <f t="shared" si="3"/>
        <v>558.87181017758542</v>
      </c>
      <c r="S19" s="3">
        <f t="shared" si="4"/>
        <v>26242680.503999583</v>
      </c>
      <c r="T19" s="3">
        <f t="shared" si="5"/>
        <v>14995.817430856905</v>
      </c>
      <c r="U19" s="3"/>
      <c r="V19" s="3"/>
    </row>
    <row r="20" spans="1:22" x14ac:dyDescent="0.2">
      <c r="A20" s="28" t="s">
        <v>35</v>
      </c>
      <c r="B20" s="28">
        <v>2500</v>
      </c>
      <c r="C20" s="41">
        <v>1.4951700965980681</v>
      </c>
      <c r="D20" s="42">
        <v>3.5815549917922698E-2</v>
      </c>
      <c r="E20" s="42">
        <v>6.0377697034943703</v>
      </c>
      <c r="F20" s="42">
        <v>7.0162597375437867</v>
      </c>
      <c r="G20" s="42">
        <v>0.92863284608770413</v>
      </c>
      <c r="H20" s="42">
        <v>0</v>
      </c>
      <c r="I20" s="42">
        <v>6.6643471864162143</v>
      </c>
      <c r="J20" s="42">
        <v>0.16419146462218048</v>
      </c>
      <c r="K20" s="42">
        <v>20.102557408203605</v>
      </c>
      <c r="L20" s="42">
        <v>20.617271407856325</v>
      </c>
      <c r="M20" s="42">
        <v>5.6635323724125444</v>
      </c>
      <c r="N20" s="45">
        <v>0</v>
      </c>
      <c r="O20" s="44">
        <f t="shared" si="0"/>
        <v>0.89538874794806755</v>
      </c>
      <c r="P20" s="44">
        <f t="shared" si="1"/>
        <v>175.40649343859468</v>
      </c>
      <c r="Q20" s="44">
        <f t="shared" si="2"/>
        <v>223847.18698701687</v>
      </c>
      <c r="R20" s="44">
        <f t="shared" si="3"/>
        <v>89.538874794806745</v>
      </c>
      <c r="S20" s="3">
        <f t="shared" si="4"/>
        <v>43851623.359648667</v>
      </c>
      <c r="T20" s="3">
        <f t="shared" si="5"/>
        <v>17540.649343859466</v>
      </c>
      <c r="U20" s="3"/>
      <c r="V20" s="3"/>
    </row>
    <row r="21" spans="1:22" x14ac:dyDescent="0.2">
      <c r="A21" s="28" t="s">
        <v>36</v>
      </c>
      <c r="B21" s="28">
        <v>3000</v>
      </c>
      <c r="C21" s="41">
        <v>0.29819403611927758</v>
      </c>
      <c r="D21" s="51"/>
      <c r="E21" s="42">
        <v>1.1348853900327458</v>
      </c>
      <c r="F21" s="42">
        <v>1.3018246457886757</v>
      </c>
      <c r="G21" s="42">
        <v>0.49871023215821153</v>
      </c>
      <c r="H21" s="42">
        <v>0</v>
      </c>
      <c r="I21" s="42">
        <v>2.0762904751439595</v>
      </c>
      <c r="J21" s="42">
        <v>2.252492960341192E-2</v>
      </c>
      <c r="K21" s="42">
        <v>5.5827935591650553</v>
      </c>
      <c r="L21" s="42">
        <v>5.633134619865042</v>
      </c>
      <c r="M21" s="42">
        <v>7.1601132263029426</v>
      </c>
      <c r="N21" s="45">
        <v>0</v>
      </c>
      <c r="O21" s="44">
        <f t="shared" si="0"/>
        <v>0</v>
      </c>
      <c r="P21" s="44">
        <f t="shared" si="1"/>
        <v>39.054739373660269</v>
      </c>
      <c r="Q21" s="44">
        <f t="shared" si="2"/>
        <v>0</v>
      </c>
      <c r="R21" s="44">
        <f t="shared" si="3"/>
        <v>0</v>
      </c>
      <c r="S21" s="3">
        <f t="shared" si="4"/>
        <v>11716421.812098082</v>
      </c>
      <c r="T21" s="3">
        <f t="shared" si="5"/>
        <v>3905.4739373660273</v>
      </c>
      <c r="U21" s="3"/>
      <c r="V21" s="3"/>
    </row>
    <row r="22" spans="1:22" ht="32" x14ac:dyDescent="0.2">
      <c r="A22" s="52" t="s">
        <v>10</v>
      </c>
      <c r="B22" s="52"/>
      <c r="C22" s="53">
        <v>528.45696136077277</v>
      </c>
      <c r="D22" s="54">
        <v>482.70978958364424</v>
      </c>
      <c r="E22" s="54">
        <v>709.24693850087476</v>
      </c>
      <c r="F22" s="54">
        <v>803.81481675118937</v>
      </c>
      <c r="G22" s="54">
        <v>372.29028374892522</v>
      </c>
      <c r="H22" s="54">
        <v>63.508196721311478</v>
      </c>
      <c r="I22" s="54">
        <v>528.45696136077277</v>
      </c>
      <c r="J22" s="54">
        <v>482.70978958364424</v>
      </c>
      <c r="K22" s="54">
        <v>709.24693850087476</v>
      </c>
      <c r="L22" s="54">
        <v>803.81481675118937</v>
      </c>
      <c r="M22" s="54">
        <v>372.29028374892522</v>
      </c>
      <c r="N22" s="55">
        <v>63.508196721311478</v>
      </c>
      <c r="O22" s="56"/>
      <c r="P22" s="56"/>
      <c r="Q22" s="56"/>
      <c r="R22" s="56"/>
      <c r="S22" s="3"/>
      <c r="T22" s="3"/>
      <c r="U22" s="3"/>
      <c r="V22" s="3"/>
    </row>
    <row r="23" spans="1:22" x14ac:dyDescent="0.2">
      <c r="A23" s="57" t="s">
        <v>11</v>
      </c>
      <c r="B23" s="57"/>
      <c r="C23" s="58"/>
      <c r="D23" s="58"/>
      <c r="E23" s="58"/>
      <c r="F23" s="58"/>
      <c r="G23" s="58"/>
      <c r="H23" s="58"/>
      <c r="I23" s="58"/>
      <c r="J23" s="58"/>
      <c r="K23" s="58"/>
      <c r="L23" s="58"/>
      <c r="M23" s="58"/>
      <c r="N23" s="58"/>
      <c r="O23" s="59"/>
      <c r="P23" s="59"/>
      <c r="Q23" s="59"/>
      <c r="R23" s="59"/>
      <c r="S23" s="3"/>
      <c r="T23" s="3"/>
      <c r="U23" s="3"/>
      <c r="V23" s="3"/>
    </row>
    <row r="24" spans="1:22" x14ac:dyDescent="0.2">
      <c r="A24" s="60" t="s">
        <v>12</v>
      </c>
      <c r="B24" s="60"/>
      <c r="C24" s="60"/>
      <c r="D24" s="60"/>
      <c r="E24" s="60"/>
      <c r="F24" s="60"/>
      <c r="G24" s="60"/>
      <c r="H24" s="60"/>
      <c r="I24" s="60"/>
      <c r="J24" s="60"/>
      <c r="K24" s="60"/>
      <c r="L24" s="60"/>
      <c r="M24" s="60"/>
      <c r="N24" s="60"/>
      <c r="O24" s="61"/>
      <c r="P24" s="61"/>
      <c r="Q24" s="61"/>
      <c r="R24" s="61"/>
      <c r="S24" s="3"/>
      <c r="T24" s="3"/>
      <c r="U24" s="3"/>
      <c r="V24" s="3"/>
    </row>
    <row r="25" spans="1:22" x14ac:dyDescent="0.2">
      <c r="A25" s="60" t="s">
        <v>13</v>
      </c>
      <c r="B25" s="60"/>
      <c r="C25" s="60"/>
      <c r="D25" s="60"/>
      <c r="E25" s="60"/>
      <c r="F25" s="60"/>
      <c r="G25" s="60"/>
      <c r="H25" s="60"/>
      <c r="I25" s="60"/>
      <c r="J25" s="60"/>
      <c r="K25" s="60"/>
      <c r="L25" s="60"/>
      <c r="M25" s="60"/>
      <c r="N25" s="60"/>
      <c r="O25" s="61"/>
      <c r="P25" s="61"/>
      <c r="Q25" s="61"/>
      <c r="R25" s="61"/>
      <c r="S25" s="3"/>
      <c r="T25" s="3"/>
      <c r="U25" s="3"/>
      <c r="V25" s="3"/>
    </row>
    <row r="26" spans="1:22" x14ac:dyDescent="0.2">
      <c r="A26" s="60" t="s">
        <v>14</v>
      </c>
      <c r="B26" s="60"/>
      <c r="C26" s="60"/>
      <c r="D26" s="60"/>
      <c r="E26" s="60"/>
      <c r="F26" s="60"/>
      <c r="G26" s="60"/>
      <c r="H26" s="60"/>
      <c r="I26" s="60"/>
      <c r="J26" s="60"/>
      <c r="K26" s="60"/>
      <c r="L26" s="60"/>
      <c r="M26" s="60"/>
      <c r="N26" s="60"/>
      <c r="O26" s="61"/>
      <c r="P26" s="61"/>
      <c r="Q26" s="61"/>
      <c r="R26" s="61"/>
      <c r="S26" s="3"/>
      <c r="T26" s="3"/>
      <c r="U26" s="3"/>
      <c r="V26" s="3"/>
    </row>
    <row r="27" spans="1:22" x14ac:dyDescent="0.2">
      <c r="A27" s="60" t="s">
        <v>15</v>
      </c>
      <c r="B27" s="60"/>
      <c r="C27" s="60"/>
      <c r="D27" s="60"/>
      <c r="E27" s="60"/>
      <c r="F27" s="60"/>
      <c r="G27" s="60"/>
      <c r="H27" s="60"/>
      <c r="I27" s="60"/>
      <c r="J27" s="60"/>
      <c r="K27" s="60"/>
      <c r="L27" s="60"/>
      <c r="M27" s="60"/>
      <c r="N27" s="60"/>
      <c r="O27" s="61"/>
      <c r="P27" s="61"/>
      <c r="Q27" s="61"/>
      <c r="R27" s="61"/>
      <c r="S27" s="3"/>
      <c r="T27" s="3"/>
      <c r="U27" s="3"/>
      <c r="V27" s="3"/>
    </row>
    <row r="28" spans="1:22" x14ac:dyDescent="0.2">
      <c r="A28" s="60" t="s">
        <v>16</v>
      </c>
      <c r="B28" s="60"/>
      <c r="C28" s="60"/>
      <c r="D28" s="60"/>
      <c r="E28" s="60"/>
      <c r="F28" s="60"/>
      <c r="G28" s="60"/>
      <c r="H28" s="60"/>
      <c r="I28" s="60"/>
      <c r="J28" s="60"/>
      <c r="K28" s="60"/>
      <c r="L28" s="60"/>
      <c r="M28" s="60"/>
      <c r="N28" s="60"/>
      <c r="O28" s="61"/>
      <c r="P28" s="61"/>
      <c r="Q28" s="61"/>
      <c r="R28" s="61"/>
      <c r="S28" s="3"/>
      <c r="T28" s="3"/>
      <c r="U28" s="3"/>
      <c r="V28" s="3"/>
    </row>
    <row r="29" spans="1:22" x14ac:dyDescent="0.2">
      <c r="A29" s="60" t="s">
        <v>17</v>
      </c>
      <c r="B29" s="60"/>
      <c r="C29" s="60"/>
      <c r="D29" s="60"/>
      <c r="E29" s="60"/>
      <c r="F29" s="60"/>
      <c r="G29" s="60"/>
      <c r="H29" s="60"/>
      <c r="I29" s="60"/>
      <c r="J29" s="60"/>
      <c r="K29" s="60"/>
      <c r="L29" s="60"/>
      <c r="M29" s="60"/>
      <c r="N29" s="60"/>
      <c r="O29" s="61"/>
      <c r="P29" s="61"/>
      <c r="Q29" s="61"/>
      <c r="R29" s="61"/>
      <c r="S29" s="3"/>
      <c r="T29" s="3"/>
      <c r="U29" s="3"/>
      <c r="V29" s="3"/>
    </row>
    <row r="30" spans="1:22" x14ac:dyDescent="0.2">
      <c r="A30" s="60" t="s">
        <v>18</v>
      </c>
      <c r="B30" s="60"/>
      <c r="C30" s="60"/>
      <c r="D30" s="60"/>
      <c r="E30" s="60"/>
      <c r="F30" s="60"/>
      <c r="G30" s="60"/>
      <c r="H30" s="60"/>
      <c r="I30" s="60"/>
      <c r="J30" s="60"/>
      <c r="K30" s="60"/>
      <c r="L30" s="60"/>
      <c r="M30" s="60"/>
      <c r="N30" s="60"/>
      <c r="O30" s="61"/>
      <c r="P30" s="61"/>
      <c r="Q30" s="61"/>
      <c r="R30" s="61"/>
      <c r="S30" s="3"/>
      <c r="T30" s="3"/>
      <c r="U30" s="3"/>
      <c r="V30" s="3"/>
    </row>
    <row r="31" spans="1:22" x14ac:dyDescent="0.2">
      <c r="A31" s="60" t="s">
        <v>37</v>
      </c>
      <c r="B31" s="60"/>
      <c r="C31" s="60"/>
      <c r="D31" s="60"/>
      <c r="E31" s="60"/>
      <c r="F31" s="60"/>
      <c r="G31" s="60"/>
      <c r="H31" s="60"/>
      <c r="I31" s="60"/>
      <c r="J31" s="60"/>
      <c r="K31" s="60"/>
      <c r="L31" s="60"/>
      <c r="M31" s="60"/>
      <c r="N31" s="60"/>
      <c r="O31" s="61"/>
      <c r="P31" s="61"/>
      <c r="Q31" s="61"/>
      <c r="R31" s="61"/>
      <c r="S31" s="3"/>
      <c r="T31" s="3"/>
      <c r="U31" s="3"/>
      <c r="V31" s="3"/>
    </row>
    <row r="32" spans="1:22" x14ac:dyDescent="0.2">
      <c r="A32" s="60" t="s">
        <v>38</v>
      </c>
      <c r="B32" s="60"/>
      <c r="C32" s="60"/>
      <c r="D32" s="60"/>
      <c r="E32" s="60"/>
      <c r="F32" s="60"/>
      <c r="G32" s="60"/>
      <c r="H32" s="60"/>
      <c r="I32" s="60"/>
      <c r="J32" s="60"/>
      <c r="K32" s="60"/>
      <c r="L32" s="60"/>
      <c r="M32" s="60"/>
      <c r="N32" s="60"/>
      <c r="O32" s="61"/>
      <c r="P32" s="61"/>
      <c r="Q32" s="61"/>
      <c r="R32" s="61"/>
      <c r="S32" s="3"/>
      <c r="T32" s="3"/>
      <c r="U32" s="3"/>
      <c r="V32" s="3"/>
    </row>
    <row r="33" spans="1:22" x14ac:dyDescent="0.2">
      <c r="A33" s="60" t="s">
        <v>20</v>
      </c>
      <c r="B33" s="60"/>
      <c r="C33" s="60"/>
      <c r="D33" s="60"/>
      <c r="E33" s="60"/>
      <c r="F33" s="60"/>
      <c r="G33" s="60"/>
      <c r="H33" s="60"/>
      <c r="I33" s="60"/>
      <c r="J33" s="60"/>
      <c r="K33" s="60"/>
      <c r="L33" s="60"/>
      <c r="M33" s="60"/>
      <c r="N33" s="60"/>
      <c r="O33" s="61"/>
      <c r="P33" s="61"/>
      <c r="Q33" s="61"/>
      <c r="R33" s="61"/>
      <c r="S33" s="3"/>
      <c r="T33" s="3"/>
      <c r="U33" s="3"/>
      <c r="V33" s="3"/>
    </row>
  </sheetData>
  <mergeCells count="29">
    <mergeCell ref="A29:N29"/>
    <mergeCell ref="K3:L3"/>
    <mergeCell ref="M3:M5"/>
    <mergeCell ref="N3:N5"/>
    <mergeCell ref="E4:E5"/>
    <mergeCell ref="F4:F5"/>
    <mergeCell ref="K4:K5"/>
    <mergeCell ref="L4:L5"/>
    <mergeCell ref="J3:J5"/>
    <mergeCell ref="C3:C5"/>
    <mergeCell ref="I2:N2"/>
    <mergeCell ref="C2:H2"/>
    <mergeCell ref="A2:A5"/>
    <mergeCell ref="A1:N1"/>
    <mergeCell ref="A30:N30"/>
    <mergeCell ref="A31:N31"/>
    <mergeCell ref="A32:N32"/>
    <mergeCell ref="A33:N33"/>
    <mergeCell ref="I3:I5"/>
    <mergeCell ref="H3:H5"/>
    <mergeCell ref="G3:G5"/>
    <mergeCell ref="E3:F3"/>
    <mergeCell ref="D3:D5"/>
    <mergeCell ref="A23:N23"/>
    <mergeCell ref="A24:N24"/>
    <mergeCell ref="A25:N25"/>
    <mergeCell ref="A26:N26"/>
    <mergeCell ref="A27:N27"/>
    <mergeCell ref="A28:N2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11634-57E9-EF4F-B97A-744B5B58CC0B}">
  <dimension ref="A1:AA37"/>
  <sheetViews>
    <sheetView tabSelected="1" workbookViewId="0">
      <selection activeCell="A30" sqref="A30:V30"/>
    </sheetView>
  </sheetViews>
  <sheetFormatPr baseColWidth="10" defaultColWidth="9.1640625" defaultRowHeight="15" x14ac:dyDescent="0.2"/>
  <cols>
    <col min="1" max="1" width="36.33203125" style="65" customWidth="1"/>
    <col min="2" max="2" width="17.33203125" style="65" bestFit="1" customWidth="1"/>
    <col min="3" max="3" width="14.33203125" style="65" bestFit="1" customWidth="1"/>
    <col min="4" max="4" width="15.83203125" style="64" bestFit="1" customWidth="1"/>
    <col min="5" max="5" width="15.5" style="64" bestFit="1" customWidth="1"/>
    <col min="6" max="6" width="7.6640625" style="64" bestFit="1" customWidth="1"/>
    <col min="7" max="9" width="15.6640625" style="65" customWidth="1"/>
    <col min="10" max="10" width="1.33203125" style="64" customWidth="1"/>
    <col min="11" max="11" width="15.6640625" style="65" customWidth="1"/>
    <col min="12" max="12" width="1.33203125" style="64" customWidth="1"/>
    <col min="13" max="13" width="15.6640625" style="65" customWidth="1"/>
    <col min="14" max="14" width="11.1640625" style="64" customWidth="1"/>
    <col min="15" max="15" width="15.6640625" style="65" customWidth="1"/>
    <col min="16" max="18" width="11.5" style="64" customWidth="1"/>
    <col min="19" max="19" width="15.6640625" style="65" customWidth="1"/>
    <col min="20" max="20" width="1.33203125" style="64" customWidth="1"/>
    <col min="21" max="21" width="15.6640625" style="65" customWidth="1"/>
    <col min="22" max="22" width="1.33203125" style="64" customWidth="1"/>
    <col min="23" max="23" width="11.6640625" style="65" customWidth="1"/>
    <col min="24" max="24" width="1.33203125" style="65" customWidth="1"/>
    <col min="25" max="25" width="11.6640625" style="65" customWidth="1"/>
    <col min="26" max="26" width="1.33203125" style="65" customWidth="1"/>
    <col min="27" max="27" width="11.6640625" style="65" customWidth="1"/>
    <col min="28" max="28" width="1.33203125" style="65" customWidth="1"/>
    <col min="29" max="16384" width="9.1640625" style="65"/>
  </cols>
  <sheetData>
    <row r="1" spans="1:27" ht="13" customHeight="1" x14ac:dyDescent="0.2">
      <c r="A1" s="62" t="s">
        <v>59</v>
      </c>
      <c r="B1" s="62"/>
      <c r="C1" s="63"/>
      <c r="D1" s="63"/>
      <c r="E1" s="63"/>
      <c r="F1" s="63"/>
      <c r="G1" s="63"/>
      <c r="H1" s="63"/>
      <c r="I1" s="63"/>
      <c r="J1" s="63"/>
      <c r="K1" s="63"/>
      <c r="L1" s="63"/>
      <c r="M1" s="63"/>
      <c r="N1" s="63"/>
      <c r="O1" s="63"/>
      <c r="P1" s="63"/>
      <c r="Q1" s="63"/>
      <c r="R1" s="63"/>
      <c r="S1" s="63"/>
      <c r="T1" s="63"/>
      <c r="U1" s="63"/>
      <c r="V1" s="63"/>
      <c r="W1" s="64"/>
      <c r="X1" s="64"/>
      <c r="Y1" s="64"/>
      <c r="Z1" s="64"/>
      <c r="AA1" s="64"/>
    </row>
    <row r="2" spans="1:27" ht="12" customHeight="1" x14ac:dyDescent="0.2">
      <c r="A2" s="66" t="s">
        <v>55</v>
      </c>
      <c r="B2" s="66"/>
      <c r="C2" s="67" t="s">
        <v>49</v>
      </c>
      <c r="D2" s="67"/>
      <c r="E2" s="67"/>
      <c r="F2" s="67"/>
      <c r="G2" s="67"/>
      <c r="H2" s="68"/>
      <c r="I2" s="69" t="s">
        <v>50</v>
      </c>
      <c r="J2" s="69"/>
      <c r="K2" s="69"/>
      <c r="L2" s="70"/>
      <c r="M2" s="69" t="s">
        <v>51</v>
      </c>
      <c r="N2" s="69"/>
      <c r="O2" s="69"/>
      <c r="P2" s="70"/>
      <c r="Q2" s="70"/>
      <c r="R2" s="70"/>
      <c r="S2" s="69" t="s">
        <v>52</v>
      </c>
      <c r="T2" s="69"/>
      <c r="U2" s="69"/>
      <c r="V2" s="71"/>
      <c r="W2" s="72"/>
      <c r="X2" s="72"/>
      <c r="Y2" s="72"/>
      <c r="Z2" s="72"/>
      <c r="AA2" s="72"/>
    </row>
    <row r="3" spans="1:27" ht="48" customHeight="1" x14ac:dyDescent="0.2">
      <c r="A3" s="73" t="s">
        <v>60</v>
      </c>
      <c r="B3" s="73"/>
      <c r="C3" s="74" t="s">
        <v>53</v>
      </c>
      <c r="D3" s="75"/>
      <c r="E3" s="75"/>
      <c r="F3" s="75"/>
      <c r="G3" s="74" t="s">
        <v>54</v>
      </c>
      <c r="H3" s="76"/>
      <c r="I3" s="74" t="s">
        <v>53</v>
      </c>
      <c r="J3" s="75"/>
      <c r="K3" s="74" t="s">
        <v>54</v>
      </c>
      <c r="L3" s="73"/>
      <c r="M3" s="74" t="s">
        <v>53</v>
      </c>
      <c r="N3" s="75"/>
      <c r="O3" s="74" t="s">
        <v>54</v>
      </c>
      <c r="P3" s="73"/>
      <c r="Q3" s="73"/>
      <c r="R3" s="73"/>
      <c r="S3" s="74" t="s">
        <v>53</v>
      </c>
      <c r="T3" s="75"/>
      <c r="U3" s="74" t="s">
        <v>54</v>
      </c>
      <c r="V3" s="77"/>
      <c r="W3" s="72"/>
      <c r="X3" s="72"/>
      <c r="Y3" s="72"/>
      <c r="Z3" s="72"/>
      <c r="AA3" s="72"/>
    </row>
    <row r="4" spans="1:27" ht="12" customHeight="1" x14ac:dyDescent="0.2">
      <c r="A4" s="78" t="s">
        <v>61</v>
      </c>
      <c r="B4" s="78"/>
      <c r="C4" s="79">
        <v>20.9</v>
      </c>
      <c r="D4" s="80" t="s">
        <v>55</v>
      </c>
      <c r="E4" s="80"/>
      <c r="F4" s="80"/>
      <c r="G4" s="79">
        <v>26.2</v>
      </c>
      <c r="H4" s="79"/>
      <c r="I4" s="79">
        <v>16.600000000000001</v>
      </c>
      <c r="J4" s="80" t="s">
        <v>55</v>
      </c>
      <c r="K4" s="79">
        <v>24.9</v>
      </c>
      <c r="L4" s="81" t="s">
        <v>55</v>
      </c>
      <c r="M4" s="82">
        <v>16.3</v>
      </c>
      <c r="N4" s="81" t="s">
        <v>55</v>
      </c>
      <c r="O4" s="82">
        <v>23.3</v>
      </c>
      <c r="P4" s="81" t="s">
        <v>55</v>
      </c>
      <c r="Q4" s="81"/>
      <c r="R4" s="81"/>
      <c r="S4" s="82">
        <v>15.6</v>
      </c>
      <c r="T4" s="81" t="s">
        <v>55</v>
      </c>
      <c r="U4" s="82">
        <v>18.600000000000001</v>
      </c>
      <c r="V4" s="81" t="s">
        <v>55</v>
      </c>
      <c r="W4" s="83"/>
    </row>
    <row r="5" spans="1:27" ht="6" customHeight="1" x14ac:dyDescent="0.2">
      <c r="A5" s="80"/>
      <c r="B5" s="80"/>
      <c r="C5" s="79"/>
      <c r="D5" s="80"/>
      <c r="E5" s="80"/>
      <c r="F5" s="80"/>
      <c r="G5" s="79"/>
      <c r="H5" s="79"/>
      <c r="I5" s="79"/>
      <c r="J5" s="80"/>
      <c r="K5" s="79"/>
      <c r="L5" s="81"/>
      <c r="M5" s="82"/>
      <c r="N5" s="81"/>
      <c r="O5" s="82"/>
      <c r="P5" s="81"/>
      <c r="Q5" s="81"/>
      <c r="R5" s="81"/>
      <c r="S5" s="82"/>
      <c r="T5" s="81"/>
      <c r="U5" s="82"/>
      <c r="V5" s="81"/>
      <c r="W5" s="83"/>
    </row>
    <row r="6" spans="1:27" ht="12" customHeight="1" x14ac:dyDescent="0.2">
      <c r="A6" s="84" t="s">
        <v>62</v>
      </c>
      <c r="B6" s="84"/>
      <c r="C6" s="80" t="s">
        <v>55</v>
      </c>
      <c r="D6" s="80" t="s">
        <v>55</v>
      </c>
      <c r="E6" s="80"/>
      <c r="F6" s="80"/>
      <c r="G6" s="80" t="s">
        <v>55</v>
      </c>
      <c r="H6" s="80"/>
      <c r="I6" s="80" t="s">
        <v>55</v>
      </c>
      <c r="J6" s="80" t="s">
        <v>55</v>
      </c>
      <c r="K6" s="80" t="s">
        <v>55</v>
      </c>
      <c r="L6" s="81" t="s">
        <v>55</v>
      </c>
      <c r="M6" s="81" t="s">
        <v>55</v>
      </c>
      <c r="N6" s="81" t="s">
        <v>55</v>
      </c>
      <c r="O6" s="81" t="s">
        <v>55</v>
      </c>
      <c r="P6" s="81" t="s">
        <v>55</v>
      </c>
      <c r="Q6" s="81"/>
      <c r="R6" s="81"/>
      <c r="S6" s="81" t="s">
        <v>55</v>
      </c>
      <c r="T6" s="81" t="s">
        <v>55</v>
      </c>
      <c r="U6" s="81" t="s">
        <v>55</v>
      </c>
      <c r="V6" s="81" t="s">
        <v>55</v>
      </c>
      <c r="W6" s="83"/>
    </row>
    <row r="7" spans="1:27" s="87" customFormat="1" ht="12" customHeight="1" x14ac:dyDescent="0.2">
      <c r="A7" s="85" t="s">
        <v>63</v>
      </c>
      <c r="B7" s="85"/>
      <c r="C7" s="79">
        <v>20.9</v>
      </c>
      <c r="D7" s="80" t="s">
        <v>55</v>
      </c>
      <c r="E7" s="80"/>
      <c r="F7" s="80"/>
      <c r="G7" s="79">
        <v>26.2</v>
      </c>
      <c r="H7" s="79"/>
      <c r="I7" s="79">
        <v>16.100000000000001</v>
      </c>
      <c r="J7" s="80" t="s">
        <v>55</v>
      </c>
      <c r="K7" s="79">
        <v>24.9</v>
      </c>
      <c r="L7" s="81" t="s">
        <v>55</v>
      </c>
      <c r="M7" s="82">
        <v>15.8</v>
      </c>
      <c r="N7" s="81" t="s">
        <v>55</v>
      </c>
      <c r="O7" s="82">
        <v>23.4</v>
      </c>
      <c r="P7" s="81" t="s">
        <v>55</v>
      </c>
      <c r="Q7" s="81"/>
      <c r="R7" s="81"/>
      <c r="S7" s="82">
        <v>13.8</v>
      </c>
      <c r="T7" s="81" t="s">
        <v>55</v>
      </c>
      <c r="U7" s="82">
        <v>17.5</v>
      </c>
      <c r="V7" s="81" t="s">
        <v>55</v>
      </c>
      <c r="W7" s="86"/>
    </row>
    <row r="8" spans="1:27" s="87" customFormat="1" ht="12" customHeight="1" x14ac:dyDescent="0.2">
      <c r="A8" s="85" t="s">
        <v>64</v>
      </c>
      <c r="B8" s="85"/>
      <c r="C8" s="79">
        <v>22.1</v>
      </c>
      <c r="D8" s="80" t="s">
        <v>55</v>
      </c>
      <c r="E8" s="80"/>
      <c r="F8" s="80"/>
      <c r="G8" s="79">
        <v>26.1</v>
      </c>
      <c r="H8" s="79"/>
      <c r="I8" s="79">
        <v>25.5</v>
      </c>
      <c r="J8" s="80" t="s">
        <v>55</v>
      </c>
      <c r="K8" s="79">
        <v>25.2</v>
      </c>
      <c r="L8" s="81" t="s">
        <v>55</v>
      </c>
      <c r="M8" s="82">
        <v>25.5</v>
      </c>
      <c r="N8" s="81" t="s">
        <v>55</v>
      </c>
      <c r="O8" s="82">
        <v>21.5</v>
      </c>
      <c r="P8" s="81" t="s">
        <v>55</v>
      </c>
      <c r="Q8" s="81"/>
      <c r="R8" s="81"/>
      <c r="S8" s="82">
        <v>22.3</v>
      </c>
      <c r="T8" s="81" t="s">
        <v>55</v>
      </c>
      <c r="U8" s="82">
        <v>22.6</v>
      </c>
      <c r="V8" s="81" t="s">
        <v>55</v>
      </c>
      <c r="W8" s="86"/>
    </row>
    <row r="9" spans="1:27" s="87" customFormat="1" ht="6" customHeight="1" x14ac:dyDescent="0.2">
      <c r="A9" s="85"/>
      <c r="B9" s="85"/>
      <c r="C9" s="79"/>
      <c r="D9" s="80"/>
      <c r="E9" s="80"/>
      <c r="F9" s="80"/>
      <c r="G9" s="79"/>
      <c r="H9" s="79"/>
      <c r="I9" s="79"/>
      <c r="J9" s="80"/>
      <c r="K9" s="79"/>
      <c r="L9" s="81"/>
      <c r="M9" s="82"/>
      <c r="N9" s="81"/>
      <c r="O9" s="82"/>
      <c r="P9" s="81"/>
      <c r="Q9" s="81"/>
      <c r="R9" s="81"/>
      <c r="S9" s="82"/>
      <c r="T9" s="81"/>
      <c r="U9" s="82"/>
      <c r="V9" s="81"/>
      <c r="W9" s="86"/>
    </row>
    <row r="10" spans="1:27" ht="12" customHeight="1" x14ac:dyDescent="0.2">
      <c r="A10" s="84" t="s">
        <v>65</v>
      </c>
      <c r="B10" s="84"/>
      <c r="C10" s="80" t="s">
        <v>55</v>
      </c>
      <c r="D10" s="80" t="s">
        <v>55</v>
      </c>
      <c r="E10" s="80"/>
      <c r="F10" s="80"/>
      <c r="G10" s="80" t="s">
        <v>55</v>
      </c>
      <c r="H10" s="80"/>
      <c r="I10" s="80" t="s">
        <v>55</v>
      </c>
      <c r="J10" s="80" t="s">
        <v>55</v>
      </c>
      <c r="K10" s="80" t="s">
        <v>55</v>
      </c>
      <c r="L10" s="81" t="s">
        <v>55</v>
      </c>
      <c r="M10" s="81" t="s">
        <v>55</v>
      </c>
      <c r="N10" s="81" t="s">
        <v>55</v>
      </c>
      <c r="O10" s="81" t="s">
        <v>55</v>
      </c>
      <c r="P10" s="81" t="s">
        <v>55</v>
      </c>
      <c r="Q10" s="81"/>
      <c r="R10" s="81"/>
      <c r="S10" s="81" t="s">
        <v>55</v>
      </c>
      <c r="T10" s="81" t="s">
        <v>55</v>
      </c>
      <c r="U10" s="81" t="s">
        <v>55</v>
      </c>
      <c r="V10" s="81" t="s">
        <v>55</v>
      </c>
      <c r="W10" s="83"/>
    </row>
    <row r="11" spans="1:27" s="87" customFormat="1" ht="12" customHeight="1" x14ac:dyDescent="0.2">
      <c r="A11" s="85" t="s">
        <v>66</v>
      </c>
      <c r="B11" s="85"/>
      <c r="C11" s="79">
        <v>21.4</v>
      </c>
      <c r="D11" s="80" t="s">
        <v>55</v>
      </c>
      <c r="E11" s="80"/>
      <c r="F11" s="80"/>
      <c r="G11" s="79">
        <v>28.1</v>
      </c>
      <c r="H11" s="79"/>
      <c r="I11" s="79">
        <v>17.600000000000001</v>
      </c>
      <c r="J11" s="80" t="s">
        <v>55</v>
      </c>
      <c r="K11" s="79">
        <v>25.3</v>
      </c>
      <c r="L11" s="81" t="s">
        <v>55</v>
      </c>
      <c r="M11" s="79">
        <v>17.7</v>
      </c>
      <c r="N11" s="81" t="s">
        <v>55</v>
      </c>
      <c r="O11" s="79">
        <v>24.5</v>
      </c>
      <c r="P11" s="81" t="s">
        <v>55</v>
      </c>
      <c r="Q11" s="81"/>
      <c r="R11" s="81"/>
      <c r="S11" s="79">
        <v>15.2</v>
      </c>
      <c r="T11" s="81" t="s">
        <v>55</v>
      </c>
      <c r="U11" s="79">
        <v>20.6</v>
      </c>
      <c r="V11" s="81" t="s">
        <v>55</v>
      </c>
      <c r="W11" s="86"/>
    </row>
    <row r="12" spans="1:27" s="87" customFormat="1" ht="12" customHeight="1" x14ac:dyDescent="0.2">
      <c r="A12" s="85" t="s">
        <v>67</v>
      </c>
      <c r="B12" s="85"/>
      <c r="C12" s="79">
        <v>21.3</v>
      </c>
      <c r="D12" s="80" t="s">
        <v>55</v>
      </c>
      <c r="E12" s="80"/>
      <c r="F12" s="80"/>
      <c r="G12" s="79">
        <v>27.2</v>
      </c>
      <c r="H12" s="79"/>
      <c r="I12" s="79">
        <v>15.5</v>
      </c>
      <c r="J12" s="80" t="s">
        <v>55</v>
      </c>
      <c r="K12" s="79">
        <v>25.5</v>
      </c>
      <c r="L12" s="81" t="s">
        <v>55</v>
      </c>
      <c r="M12" s="82">
        <v>15.3</v>
      </c>
      <c r="N12" s="81" t="s">
        <v>55</v>
      </c>
      <c r="O12" s="82">
        <v>24.3</v>
      </c>
      <c r="P12" s="81" t="s">
        <v>55</v>
      </c>
      <c r="Q12" s="81"/>
      <c r="R12" s="81"/>
      <c r="S12" s="82">
        <v>16.100000000000001</v>
      </c>
      <c r="T12" s="81" t="s">
        <v>55</v>
      </c>
      <c r="U12" s="82">
        <v>20</v>
      </c>
      <c r="V12" s="81" t="s">
        <v>55</v>
      </c>
      <c r="W12" s="86"/>
    </row>
    <row r="13" spans="1:27" s="87" customFormat="1" ht="12" customHeight="1" x14ac:dyDescent="0.2">
      <c r="A13" s="85" t="s">
        <v>68</v>
      </c>
      <c r="B13" s="85"/>
      <c r="C13" s="79">
        <v>20.5</v>
      </c>
      <c r="D13" s="80" t="s">
        <v>55</v>
      </c>
      <c r="E13" s="80"/>
      <c r="F13" s="80"/>
      <c r="G13" s="79">
        <v>25.1</v>
      </c>
      <c r="H13" s="79"/>
      <c r="I13" s="79">
        <v>18.3</v>
      </c>
      <c r="J13" s="80" t="s">
        <v>55</v>
      </c>
      <c r="K13" s="79">
        <v>23.9</v>
      </c>
      <c r="L13" s="81" t="s">
        <v>55</v>
      </c>
      <c r="M13" s="82">
        <v>16.8</v>
      </c>
      <c r="N13" s="81" t="s">
        <v>55</v>
      </c>
      <c r="O13" s="82">
        <v>21.3</v>
      </c>
      <c r="P13" s="81" t="s">
        <v>55</v>
      </c>
      <c r="Q13" s="81"/>
      <c r="R13" s="81"/>
      <c r="S13" s="82">
        <v>17.100000000000001</v>
      </c>
      <c r="T13" s="81" t="s">
        <v>55</v>
      </c>
      <c r="U13" s="82">
        <v>18.5</v>
      </c>
      <c r="V13" s="81" t="s">
        <v>55</v>
      </c>
      <c r="W13" s="86"/>
    </row>
    <row r="14" spans="1:27" s="87" customFormat="1" ht="12" customHeight="1" x14ac:dyDescent="0.2">
      <c r="A14" s="85" t="s">
        <v>69</v>
      </c>
      <c r="B14" s="85"/>
      <c r="C14" s="79">
        <v>19.5</v>
      </c>
      <c r="D14" s="80" t="s">
        <v>55</v>
      </c>
      <c r="E14" s="80"/>
      <c r="F14" s="80"/>
      <c r="G14" s="79">
        <v>23.2</v>
      </c>
      <c r="H14" s="79"/>
      <c r="I14" s="79">
        <v>16</v>
      </c>
      <c r="J14" s="80" t="s">
        <v>55</v>
      </c>
      <c r="K14" s="79">
        <v>23.3</v>
      </c>
      <c r="L14" s="81" t="s">
        <v>55</v>
      </c>
      <c r="M14" s="82">
        <v>15.9</v>
      </c>
      <c r="N14" s="81" t="s">
        <v>55</v>
      </c>
      <c r="O14" s="82">
        <v>20.8</v>
      </c>
      <c r="P14" s="81" t="s">
        <v>55</v>
      </c>
      <c r="Q14" s="81"/>
      <c r="R14" s="81"/>
      <c r="S14" s="82">
        <v>15.4</v>
      </c>
      <c r="T14" s="81" t="s">
        <v>55</v>
      </c>
      <c r="U14" s="82">
        <v>17</v>
      </c>
      <c r="V14" s="81" t="s">
        <v>55</v>
      </c>
      <c r="W14" s="86"/>
    </row>
    <row r="15" spans="1:27" s="87" customFormat="1" ht="6" customHeight="1" x14ac:dyDescent="0.2">
      <c r="A15" s="85"/>
      <c r="B15" s="85"/>
      <c r="C15" s="79"/>
      <c r="D15" s="80"/>
      <c r="E15" s="80"/>
      <c r="F15" s="80"/>
      <c r="G15" s="79"/>
      <c r="H15" s="79"/>
      <c r="I15" s="79"/>
      <c r="J15" s="80"/>
      <c r="K15" s="79"/>
      <c r="L15" s="81"/>
      <c r="M15" s="82"/>
      <c r="N15" s="81"/>
      <c r="O15" s="82"/>
      <c r="P15" s="81"/>
      <c r="Q15" s="81"/>
      <c r="R15" s="81"/>
      <c r="S15" s="82"/>
      <c r="T15" s="81"/>
      <c r="U15" s="82"/>
      <c r="V15" s="81"/>
      <c r="W15" s="86"/>
    </row>
    <row r="16" spans="1:27" ht="12" customHeight="1" x14ac:dyDescent="0.2">
      <c r="A16" s="84" t="s">
        <v>70</v>
      </c>
      <c r="B16" s="88" t="s">
        <v>85</v>
      </c>
      <c r="C16" s="102" t="s">
        <v>55</v>
      </c>
      <c r="D16" s="102" t="s">
        <v>92</v>
      </c>
      <c r="E16" s="102" t="s">
        <v>93</v>
      </c>
      <c r="F16" s="102" t="s">
        <v>90</v>
      </c>
      <c r="G16" s="80" t="s">
        <v>55</v>
      </c>
      <c r="H16" s="102" t="s">
        <v>91</v>
      </c>
      <c r="I16" s="80" t="s">
        <v>55</v>
      </c>
      <c r="J16" s="80" t="s">
        <v>55</v>
      </c>
      <c r="K16" s="80" t="s">
        <v>55</v>
      </c>
      <c r="L16" s="81" t="s">
        <v>55</v>
      </c>
      <c r="M16" s="81" t="s">
        <v>55</v>
      </c>
      <c r="N16" s="102" t="s">
        <v>95</v>
      </c>
      <c r="O16" s="81" t="s">
        <v>55</v>
      </c>
      <c r="P16" s="102" t="s">
        <v>92</v>
      </c>
      <c r="Q16" s="102" t="s">
        <v>94</v>
      </c>
      <c r="R16" s="102" t="s">
        <v>90</v>
      </c>
      <c r="S16" s="81" t="s">
        <v>55</v>
      </c>
      <c r="T16" s="81" t="s">
        <v>55</v>
      </c>
      <c r="U16" s="81" t="s">
        <v>55</v>
      </c>
      <c r="V16" s="81" t="s">
        <v>55</v>
      </c>
      <c r="W16" s="83"/>
    </row>
    <row r="17" spans="1:23" s="87" customFormat="1" ht="12" customHeight="1" x14ac:dyDescent="0.2">
      <c r="A17" s="85" t="s">
        <v>71</v>
      </c>
      <c r="B17" s="85">
        <v>50</v>
      </c>
      <c r="C17" s="79">
        <v>14.8</v>
      </c>
      <c r="D17" s="80">
        <f>'School size'!D9</f>
        <v>5.0410386509476197</v>
      </c>
      <c r="E17" s="80">
        <f>B17*C17*D17</f>
        <v>3730.3686017012387</v>
      </c>
      <c r="F17" s="80">
        <f>D17*B17</f>
        <v>252.051932547381</v>
      </c>
      <c r="G17" s="79">
        <v>15.7</v>
      </c>
      <c r="H17" s="79">
        <f>G17*D17*B17</f>
        <v>3957.2153409938815</v>
      </c>
      <c r="I17" s="79" t="s">
        <v>56</v>
      </c>
      <c r="J17" s="80" t="s">
        <v>55</v>
      </c>
      <c r="K17" s="79">
        <v>17.399999999999999</v>
      </c>
      <c r="L17" s="81" t="s">
        <v>55</v>
      </c>
      <c r="M17" s="82">
        <v>18.3</v>
      </c>
      <c r="N17" s="81">
        <f>P17*M17*B17</f>
        <v>8653.9185444659361</v>
      </c>
      <c r="O17" s="82">
        <v>16</v>
      </c>
      <c r="P17" s="81">
        <f>'School size'!F9</f>
        <v>9.4578344748261607</v>
      </c>
      <c r="Q17" s="81">
        <f>P17*O17*B17</f>
        <v>7566.2675798609289</v>
      </c>
      <c r="R17" s="81">
        <f>P17*B17</f>
        <v>472.89172374130806</v>
      </c>
      <c r="S17" s="82">
        <v>8.9</v>
      </c>
      <c r="T17" s="81" t="s">
        <v>55</v>
      </c>
      <c r="U17" s="82">
        <v>10.199999999999999</v>
      </c>
      <c r="V17" s="81" t="s">
        <v>55</v>
      </c>
      <c r="W17" s="86"/>
    </row>
    <row r="18" spans="1:23" s="87" customFormat="1" ht="12" customHeight="1" x14ac:dyDescent="0.2">
      <c r="A18" s="85" t="s">
        <v>72</v>
      </c>
      <c r="B18" s="85">
        <v>150</v>
      </c>
      <c r="C18" s="79">
        <v>17.7</v>
      </c>
      <c r="D18" s="80">
        <f>'School size'!D10</f>
        <v>7.5287270556633343</v>
      </c>
      <c r="E18" s="80">
        <f t="shared" ref="E18:E23" si="0">B18*C18*D18</f>
        <v>19988.770332786153</v>
      </c>
      <c r="F18" s="80">
        <f t="shared" ref="F18:F23" si="1">D18*B18</f>
        <v>1129.3090583495002</v>
      </c>
      <c r="G18" s="79">
        <v>20.100000000000001</v>
      </c>
      <c r="H18" s="79">
        <f t="shared" ref="H18:H23" si="2">G18*D18*B18</f>
        <v>22699.112072824955</v>
      </c>
      <c r="I18" s="79">
        <v>20.6</v>
      </c>
      <c r="J18" s="80" t="s">
        <v>55</v>
      </c>
      <c r="K18" s="79">
        <v>18.7</v>
      </c>
      <c r="L18" s="81" t="s">
        <v>55</v>
      </c>
      <c r="M18" s="82">
        <v>17.5</v>
      </c>
      <c r="N18" s="81">
        <f t="shared" ref="N18:N22" si="3">P18*M18*B18</f>
        <v>25938.463951482197</v>
      </c>
      <c r="O18" s="82">
        <v>15.7</v>
      </c>
      <c r="P18" s="81">
        <f>'School size'!F10</f>
        <v>9.8813196005646464</v>
      </c>
      <c r="Q18" s="81">
        <f t="shared" ref="Q18:Q22" si="4">P18*O18*B18</f>
        <v>23270.507659329742</v>
      </c>
      <c r="R18" s="81">
        <f t="shared" ref="R18:R22" si="5">P18*B18</f>
        <v>1482.1979400846969</v>
      </c>
      <c r="S18" s="82">
        <v>10.6</v>
      </c>
      <c r="T18" s="81" t="s">
        <v>55</v>
      </c>
      <c r="U18" s="82">
        <v>12</v>
      </c>
      <c r="V18" s="81" t="s">
        <v>55</v>
      </c>
      <c r="W18" s="86"/>
    </row>
    <row r="19" spans="1:23" s="87" customFormat="1" ht="12" customHeight="1" x14ac:dyDescent="0.2">
      <c r="A19" s="85" t="s">
        <v>73</v>
      </c>
      <c r="B19" s="85">
        <v>350</v>
      </c>
      <c r="C19" s="79">
        <v>20.399999999999999</v>
      </c>
      <c r="D19" s="80">
        <f>SUM('School size'!D11:D13)</f>
        <v>45.308162960752128</v>
      </c>
      <c r="E19" s="80">
        <f t="shared" si="0"/>
        <v>323500.28353977017</v>
      </c>
      <c r="F19" s="80">
        <f t="shared" si="1"/>
        <v>15857.857036263245</v>
      </c>
      <c r="G19" s="79">
        <v>24.8</v>
      </c>
      <c r="H19" s="79">
        <f t="shared" si="2"/>
        <v>393274.85449932847</v>
      </c>
      <c r="I19" s="79">
        <v>18.600000000000001</v>
      </c>
      <c r="J19" s="80" t="s">
        <v>55</v>
      </c>
      <c r="K19" s="79">
        <v>22.5</v>
      </c>
      <c r="L19" s="81" t="s">
        <v>55</v>
      </c>
      <c r="M19" s="82">
        <v>19.2</v>
      </c>
      <c r="N19" s="81">
        <f t="shared" si="3"/>
        <v>179497.46431745699</v>
      </c>
      <c r="O19" s="82">
        <v>19.2</v>
      </c>
      <c r="P19" s="81">
        <f>SUM('School size'!F11:F13)</f>
        <v>26.710932190097768</v>
      </c>
      <c r="Q19" s="81">
        <f t="shared" si="4"/>
        <v>179497.46431745699</v>
      </c>
      <c r="R19" s="81">
        <f t="shared" si="5"/>
        <v>9348.826266534219</v>
      </c>
      <c r="S19" s="82">
        <v>16.7</v>
      </c>
      <c r="T19" s="81" t="s">
        <v>55</v>
      </c>
      <c r="U19" s="82">
        <v>16.899999999999999</v>
      </c>
      <c r="V19" s="81" t="s">
        <v>55</v>
      </c>
      <c r="W19" s="86"/>
    </row>
    <row r="20" spans="1:23" s="87" customFormat="1" ht="12" customHeight="1" x14ac:dyDescent="0.2">
      <c r="A20" s="85" t="s">
        <v>74</v>
      </c>
      <c r="B20" s="85">
        <f>625</f>
        <v>625</v>
      </c>
      <c r="C20" s="79">
        <v>21.4</v>
      </c>
      <c r="D20" s="80">
        <f>SUM('School size'!D14:D15,'School size'!D16/2)</f>
        <v>27.757051186390093</v>
      </c>
      <c r="E20" s="80">
        <f t="shared" si="0"/>
        <v>371250.55961796752</v>
      </c>
      <c r="F20" s="80">
        <f t="shared" si="1"/>
        <v>17348.156991493808</v>
      </c>
      <c r="G20" s="79">
        <v>27.9</v>
      </c>
      <c r="H20" s="79">
        <f t="shared" si="2"/>
        <v>484013.58006267721</v>
      </c>
      <c r="I20" s="79">
        <v>14.5</v>
      </c>
      <c r="J20" s="80" t="s">
        <v>55</v>
      </c>
      <c r="K20" s="79">
        <v>24.6</v>
      </c>
      <c r="L20" s="81" t="s">
        <v>55</v>
      </c>
      <c r="M20" s="82">
        <v>16.899999999999999</v>
      </c>
      <c r="N20" s="81">
        <f t="shared" si="3"/>
        <v>148798.32827939559</v>
      </c>
      <c r="O20" s="82">
        <v>21</v>
      </c>
      <c r="P20" s="81">
        <f>SUM('School size'!F14:F15,'School size'!F16/2)</f>
        <v>14.087415695090709</v>
      </c>
      <c r="Q20" s="81">
        <f t="shared" si="4"/>
        <v>184897.33099806553</v>
      </c>
      <c r="R20" s="81">
        <f t="shared" si="5"/>
        <v>8804.6348094316927</v>
      </c>
      <c r="S20" s="82">
        <v>19</v>
      </c>
      <c r="T20" s="81" t="s">
        <v>55</v>
      </c>
      <c r="U20" s="82">
        <v>21.3</v>
      </c>
      <c r="V20" s="81" t="s">
        <v>55</v>
      </c>
      <c r="W20" s="86"/>
    </row>
    <row r="21" spans="1:23" s="87" customFormat="1" ht="12" customHeight="1" x14ac:dyDescent="0.2">
      <c r="A21" s="85" t="s">
        <v>75</v>
      </c>
      <c r="B21" s="85">
        <v>825</v>
      </c>
      <c r="C21" s="79">
        <v>22.3</v>
      </c>
      <c r="D21" s="80">
        <f>SUM('School size'!D16/2,'School size'!D17)</f>
        <v>10.396955678256978</v>
      </c>
      <c r="E21" s="80">
        <f t="shared" si="0"/>
        <v>191277.99209073276</v>
      </c>
      <c r="F21" s="80">
        <f t="shared" si="1"/>
        <v>8577.4884345620067</v>
      </c>
      <c r="G21" s="79">
        <v>28.7</v>
      </c>
      <c r="H21" s="79">
        <f t="shared" si="2"/>
        <v>246173.91807192957</v>
      </c>
      <c r="I21" s="79">
        <v>16.3</v>
      </c>
      <c r="J21" s="80" t="s">
        <v>55</v>
      </c>
      <c r="K21" s="79">
        <v>25.7</v>
      </c>
      <c r="L21" s="81" t="s">
        <v>55</v>
      </c>
      <c r="M21" s="82">
        <v>19.2</v>
      </c>
      <c r="N21" s="81">
        <f t="shared" si="3"/>
        <v>156395.88016939405</v>
      </c>
      <c r="O21" s="82">
        <v>22.2</v>
      </c>
      <c r="P21" s="81">
        <f>SUM('School size'!F16/2,'School size'!F17)</f>
        <v>9.8734772834213427</v>
      </c>
      <c r="Q21" s="81">
        <f t="shared" si="4"/>
        <v>180832.73644586187</v>
      </c>
      <c r="R21" s="81">
        <f t="shared" si="5"/>
        <v>8145.6187588226076</v>
      </c>
      <c r="S21" s="82">
        <v>18.7</v>
      </c>
      <c r="T21" s="81" t="s">
        <v>55</v>
      </c>
      <c r="U21" s="82">
        <v>21.9</v>
      </c>
      <c r="V21" s="81" t="s">
        <v>55</v>
      </c>
      <c r="W21" s="86"/>
    </row>
    <row r="22" spans="1:23" s="87" customFormat="1" ht="12" customHeight="1" x14ac:dyDescent="0.2">
      <c r="A22" s="85" t="s">
        <v>76</v>
      </c>
      <c r="B22" s="85">
        <v>1000</v>
      </c>
      <c r="C22" s="79">
        <v>22.1</v>
      </c>
      <c r="D22" s="80">
        <f>SUM('School size'!D18:D21)</f>
        <v>3.9650798388300257</v>
      </c>
      <c r="E22" s="80">
        <f t="shared" si="0"/>
        <v>87628.264438143568</v>
      </c>
      <c r="F22" s="80">
        <f t="shared" si="1"/>
        <v>3965.0798388300259</v>
      </c>
      <c r="G22" s="79">
        <v>26.4</v>
      </c>
      <c r="H22" s="79">
        <f t="shared" si="2"/>
        <v>104678.10774511266</v>
      </c>
      <c r="I22" s="79">
        <v>16.5</v>
      </c>
      <c r="J22" s="80" t="s">
        <v>55</v>
      </c>
      <c r="K22" s="79">
        <v>27.1</v>
      </c>
      <c r="L22" s="81" t="s">
        <v>55</v>
      </c>
      <c r="M22" s="82">
        <v>14.9</v>
      </c>
      <c r="N22" s="81">
        <f t="shared" si="3"/>
        <v>446836.40926439076</v>
      </c>
      <c r="O22" s="82">
        <v>25</v>
      </c>
      <c r="P22" s="81">
        <f>SUM('School size'!F18:F21)</f>
        <v>29.989020755999377</v>
      </c>
      <c r="Q22" s="81">
        <f t="shared" si="4"/>
        <v>749725.51889998442</v>
      </c>
      <c r="R22" s="81">
        <f t="shared" si="5"/>
        <v>29989.020755999376</v>
      </c>
      <c r="S22" s="82">
        <v>22.5</v>
      </c>
      <c r="T22" s="81" t="s">
        <v>55</v>
      </c>
      <c r="U22" s="82">
        <v>23.7</v>
      </c>
      <c r="V22" s="81" t="s">
        <v>55</v>
      </c>
      <c r="W22" s="86"/>
    </row>
    <row r="23" spans="1:23" s="87" customFormat="1" x14ac:dyDescent="0.2">
      <c r="A23" s="85"/>
      <c r="B23" s="85"/>
      <c r="C23" s="79"/>
      <c r="D23" s="80">
        <f>SUM(D17:D22)</f>
        <v>99.997015370840174</v>
      </c>
      <c r="E23" s="80">
        <f t="shared" si="0"/>
        <v>0</v>
      </c>
      <c r="F23" s="80">
        <f t="shared" si="1"/>
        <v>0</v>
      </c>
      <c r="G23" s="79"/>
      <c r="H23" s="79">
        <f t="shared" si="2"/>
        <v>0</v>
      </c>
      <c r="I23" s="79"/>
      <c r="J23" s="80"/>
      <c r="K23" s="79"/>
      <c r="L23" s="81"/>
      <c r="M23" s="82"/>
      <c r="N23" s="81"/>
      <c r="O23" s="82"/>
      <c r="P23" s="81">
        <f>SUM(P17:P22)</f>
        <v>100</v>
      </c>
      <c r="Q23" s="81"/>
      <c r="R23" s="81"/>
      <c r="S23" s="82"/>
      <c r="T23" s="81"/>
      <c r="U23" s="82"/>
      <c r="V23" s="81"/>
      <c r="W23" s="86"/>
    </row>
    <row r="24" spans="1:23" ht="36" customHeight="1" x14ac:dyDescent="0.2">
      <c r="A24" s="89" t="s">
        <v>89</v>
      </c>
      <c r="B24" s="89"/>
      <c r="C24" s="65" t="s">
        <v>55</v>
      </c>
      <c r="D24" s="65" t="s">
        <v>55</v>
      </c>
      <c r="E24" s="65"/>
      <c r="F24" s="65"/>
      <c r="G24" s="65" t="s">
        <v>55</v>
      </c>
      <c r="I24" s="80" t="s">
        <v>55</v>
      </c>
      <c r="J24" s="65" t="s">
        <v>55</v>
      </c>
      <c r="K24" s="90" t="s">
        <v>55</v>
      </c>
      <c r="L24" s="90" t="s">
        <v>55</v>
      </c>
      <c r="M24" s="81" t="s">
        <v>55</v>
      </c>
      <c r="N24" s="81" t="s">
        <v>55</v>
      </c>
      <c r="O24" s="90" t="s">
        <v>55</v>
      </c>
      <c r="P24" s="90" t="s">
        <v>55</v>
      </c>
      <c r="Q24" s="90"/>
      <c r="R24" s="90"/>
      <c r="S24" s="80" t="s">
        <v>55</v>
      </c>
      <c r="T24" s="65" t="s">
        <v>55</v>
      </c>
      <c r="U24" s="65" t="s">
        <v>55</v>
      </c>
      <c r="V24" s="65" t="s">
        <v>55</v>
      </c>
      <c r="W24" s="80"/>
    </row>
    <row r="25" spans="1:23" s="87" customFormat="1" ht="12" customHeight="1" x14ac:dyDescent="0.2">
      <c r="A25" s="85" t="s">
        <v>77</v>
      </c>
      <c r="B25" s="85"/>
      <c r="C25" s="79">
        <v>21</v>
      </c>
      <c r="D25" s="80" t="s">
        <v>55</v>
      </c>
      <c r="E25" s="80"/>
      <c r="F25" s="80"/>
      <c r="G25" s="79">
        <v>25.8</v>
      </c>
      <c r="H25" s="79"/>
      <c r="I25" s="79">
        <v>16.2</v>
      </c>
      <c r="J25" s="80" t="s">
        <v>55</v>
      </c>
      <c r="K25" s="79">
        <v>22.8</v>
      </c>
      <c r="L25" s="81" t="s">
        <v>55</v>
      </c>
      <c r="M25" s="82">
        <v>22.1</v>
      </c>
      <c r="N25" s="81" t="s">
        <v>55</v>
      </c>
      <c r="O25" s="82">
        <v>20</v>
      </c>
      <c r="P25" s="81" t="s">
        <v>55</v>
      </c>
      <c r="Q25" s="81"/>
      <c r="R25" s="81"/>
      <c r="S25" s="82">
        <v>21.5</v>
      </c>
      <c r="T25" s="81" t="s">
        <v>55</v>
      </c>
      <c r="U25" s="82">
        <v>18.899999999999999</v>
      </c>
      <c r="V25" s="81" t="s">
        <v>55</v>
      </c>
      <c r="W25" s="86"/>
    </row>
    <row r="26" spans="1:23" s="87" customFormat="1" ht="12" customHeight="1" x14ac:dyDescent="0.2">
      <c r="A26" s="85" t="s">
        <v>78</v>
      </c>
      <c r="B26" s="85"/>
      <c r="C26" s="79">
        <v>20.8</v>
      </c>
      <c r="D26" s="80" t="s">
        <v>55</v>
      </c>
      <c r="E26" s="80"/>
      <c r="F26" s="80"/>
      <c r="G26" s="79">
        <v>24.8</v>
      </c>
      <c r="H26" s="79"/>
      <c r="I26" s="79">
        <v>14.5</v>
      </c>
      <c r="J26" s="80" t="s">
        <v>55</v>
      </c>
      <c r="K26" s="79">
        <v>24.9</v>
      </c>
      <c r="L26" s="81" t="s">
        <v>55</v>
      </c>
      <c r="M26" s="82">
        <v>14.5</v>
      </c>
      <c r="N26" s="81" t="s">
        <v>55</v>
      </c>
      <c r="O26" s="82">
        <v>23.2</v>
      </c>
      <c r="P26" s="81" t="s">
        <v>55</v>
      </c>
      <c r="Q26" s="81"/>
      <c r="R26" s="81"/>
      <c r="S26" s="82">
        <v>16.600000000000001</v>
      </c>
      <c r="T26" s="81" t="s">
        <v>55</v>
      </c>
      <c r="U26" s="82">
        <v>18.8</v>
      </c>
      <c r="V26" s="81" t="s">
        <v>55</v>
      </c>
      <c r="W26" s="86"/>
    </row>
    <row r="27" spans="1:23" s="87" customFormat="1" ht="12" customHeight="1" x14ac:dyDescent="0.2">
      <c r="A27" s="85" t="s">
        <v>79</v>
      </c>
      <c r="B27" s="85"/>
      <c r="C27" s="79">
        <v>20.5</v>
      </c>
      <c r="D27" s="80" t="s">
        <v>55</v>
      </c>
      <c r="E27" s="80"/>
      <c r="F27" s="80"/>
      <c r="G27" s="79">
        <v>26.1</v>
      </c>
      <c r="H27" s="79"/>
      <c r="I27" s="79">
        <v>19.100000000000001</v>
      </c>
      <c r="J27" s="80" t="s">
        <v>55</v>
      </c>
      <c r="K27" s="79">
        <v>24.8</v>
      </c>
      <c r="L27" s="81" t="s">
        <v>55</v>
      </c>
      <c r="M27" s="82">
        <v>16.399999999999999</v>
      </c>
      <c r="N27" s="81" t="s">
        <v>55</v>
      </c>
      <c r="O27" s="82">
        <v>23.1</v>
      </c>
      <c r="P27" s="81" t="s">
        <v>55</v>
      </c>
      <c r="Q27" s="81"/>
      <c r="R27" s="81"/>
      <c r="S27" s="82">
        <v>14.1</v>
      </c>
      <c r="T27" s="81" t="s">
        <v>55</v>
      </c>
      <c r="U27" s="82">
        <v>17.3</v>
      </c>
      <c r="V27" s="81" t="s">
        <v>55</v>
      </c>
      <c r="W27" s="86"/>
    </row>
    <row r="28" spans="1:23" s="87" customFormat="1" ht="12" customHeight="1" x14ac:dyDescent="0.2">
      <c r="A28" s="91" t="s">
        <v>80</v>
      </c>
      <c r="B28" s="91"/>
      <c r="C28" s="92">
        <v>20.8</v>
      </c>
      <c r="D28" s="93" t="s">
        <v>55</v>
      </c>
      <c r="E28" s="93"/>
      <c r="F28" s="93"/>
      <c r="G28" s="92">
        <v>26.8</v>
      </c>
      <c r="H28" s="92"/>
      <c r="I28" s="92">
        <v>17.2</v>
      </c>
      <c r="J28" s="93" t="s">
        <v>55</v>
      </c>
      <c r="K28" s="92">
        <v>24.1</v>
      </c>
      <c r="L28" s="94" t="s">
        <v>55</v>
      </c>
      <c r="M28" s="95">
        <v>15.8</v>
      </c>
      <c r="N28" s="94" t="s">
        <v>55</v>
      </c>
      <c r="O28" s="95">
        <v>23.5</v>
      </c>
      <c r="P28" s="94" t="s">
        <v>55</v>
      </c>
      <c r="Q28" s="94"/>
      <c r="R28" s="94"/>
      <c r="S28" s="95">
        <v>13.8</v>
      </c>
      <c r="T28" s="94" t="s">
        <v>55</v>
      </c>
      <c r="U28" s="95">
        <v>19.2</v>
      </c>
      <c r="V28" s="94" t="s">
        <v>55</v>
      </c>
      <c r="W28" s="86"/>
    </row>
    <row r="29" spans="1:23" x14ac:dyDescent="0.2">
      <c r="A29" s="96" t="s">
        <v>57</v>
      </c>
      <c r="B29" s="96"/>
      <c r="C29" s="63"/>
      <c r="D29" s="63"/>
      <c r="E29" s="63"/>
      <c r="F29" s="63"/>
      <c r="G29" s="63"/>
      <c r="H29" s="63"/>
      <c r="I29" s="63"/>
      <c r="J29" s="63"/>
      <c r="K29" s="63"/>
      <c r="L29" s="63"/>
      <c r="M29" s="63"/>
      <c r="N29" s="63"/>
      <c r="O29" s="63"/>
      <c r="P29" s="63"/>
      <c r="Q29" s="63"/>
      <c r="R29" s="63"/>
      <c r="S29" s="63"/>
      <c r="T29" s="63"/>
      <c r="U29" s="63"/>
      <c r="V29" s="63"/>
    </row>
    <row r="30" spans="1:23" ht="60" customHeight="1" x14ac:dyDescent="0.2">
      <c r="A30" s="97" t="s">
        <v>81</v>
      </c>
      <c r="B30" s="97"/>
      <c r="C30" s="98"/>
      <c r="D30" s="98"/>
      <c r="E30" s="98"/>
      <c r="F30" s="98"/>
      <c r="G30" s="98"/>
      <c r="H30" s="98"/>
      <c r="I30" s="98"/>
      <c r="J30" s="98"/>
      <c r="K30" s="98"/>
      <c r="L30" s="98"/>
      <c r="M30" s="98"/>
      <c r="N30" s="98"/>
      <c r="O30" s="98"/>
      <c r="P30" s="98"/>
      <c r="Q30" s="98"/>
      <c r="R30" s="98"/>
      <c r="S30" s="98"/>
      <c r="T30" s="98"/>
      <c r="U30" s="98"/>
      <c r="V30" s="98"/>
    </row>
    <row r="31" spans="1:23" ht="12" customHeight="1" x14ac:dyDescent="0.2">
      <c r="A31" s="63" t="s">
        <v>58</v>
      </c>
      <c r="B31" s="63"/>
      <c r="C31" s="63"/>
      <c r="D31" s="63"/>
      <c r="E31" s="63"/>
      <c r="F31" s="63"/>
      <c r="G31" s="63"/>
      <c r="H31" s="63"/>
      <c r="I31" s="63"/>
      <c r="J31" s="63"/>
      <c r="K31" s="63"/>
      <c r="L31" s="63"/>
      <c r="M31" s="63"/>
      <c r="N31" s="63"/>
      <c r="O31" s="63"/>
      <c r="P31" s="63"/>
      <c r="Q31" s="63"/>
      <c r="R31" s="63"/>
      <c r="S31" s="63"/>
      <c r="T31" s="63"/>
      <c r="U31" s="63"/>
      <c r="V31" s="63"/>
    </row>
    <row r="34" spans="1:4" x14ac:dyDescent="0.2">
      <c r="A34" s="99" t="s">
        <v>82</v>
      </c>
      <c r="B34" s="100">
        <f>SUMPRODUCT(B17:B22,C17:C22)/SUM(C17:C22)</f>
        <v>542.60741364785179</v>
      </c>
      <c r="C34" s="100"/>
    </row>
    <row r="35" spans="1:4" x14ac:dyDescent="0.2">
      <c r="B35" s="99" t="s">
        <v>88</v>
      </c>
      <c r="C35" s="99" t="s">
        <v>87</v>
      </c>
      <c r="D35" s="99" t="s">
        <v>86</v>
      </c>
    </row>
    <row r="36" spans="1:4" x14ac:dyDescent="0.2">
      <c r="A36" s="99" t="s">
        <v>83</v>
      </c>
      <c r="B36" s="100">
        <f>SUM(E17:E23)/SUM(F17:F23)</f>
        <v>21.162262649898555</v>
      </c>
      <c r="C36" s="100">
        <f xml:space="preserve"> SUM(H17:H23)/SUM(F17:F23)</f>
        <v>26.624194729396933</v>
      </c>
      <c r="D36" s="101">
        <f>B36*25/33+C36*8/33</f>
        <v>22.486367396443615</v>
      </c>
    </row>
    <row r="37" spans="1:4" x14ac:dyDescent="0.2">
      <c r="A37" s="99" t="s">
        <v>84</v>
      </c>
      <c r="B37" s="100">
        <f>SUM(Q17:Q22)/SUM(R17:R22)</f>
        <v>22.763001478881616</v>
      </c>
      <c r="C37" s="100">
        <f>SUM(N17:N22)/SUM(R17:R22)</f>
        <v>16.587698240826558</v>
      </c>
      <c r="D37" s="101">
        <f>B37*24/25+C37*1/25</f>
        <v>22.515989349359412</v>
      </c>
    </row>
  </sheetData>
  <mergeCells count="5">
    <mergeCell ref="C2:G2"/>
    <mergeCell ref="I2:K2"/>
    <mergeCell ref="M2:O2"/>
    <mergeCell ref="S2:U2"/>
    <mergeCell ref="A30:V3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School size</vt:lpstr>
      <vt:lpstr>class size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Bilinski, Alyssa</dc:creator>
  <cp:lastModifiedBy>Bilinski, Alyssa</cp:lastModifiedBy>
  <dcterms:created xsi:type="dcterms:W3CDTF">2020-12-12T17:20:44Z</dcterms:created>
  <dcterms:modified xsi:type="dcterms:W3CDTF">2020-12-12T23:38:39Z</dcterms:modified>
</cp:coreProperties>
</file>