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yssabilinsi/Brown Dropbox/Alyssa Bilinski/Apps/Overleaf/Sins_of_Omission/0_Data/1_Parameter_Estimates/"/>
    </mc:Choice>
  </mc:AlternateContent>
  <xr:revisionPtr revIDLastSave="0" documentId="13_ncr:1_{87ABADBC-857B-B943-A493-08EC351355C8}" xr6:coauthVersionLast="47" xr6:coauthVersionMax="47" xr10:uidLastSave="{00000000-0000-0000-0000-000000000000}"/>
  <bookViews>
    <workbookView xWindow="360" yWindow="760" windowWidth="28040" windowHeight="17440" xr2:uid="{C8B9D815-F331-A74D-8293-32420ADD3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C20" i="1"/>
  <c r="C13" i="1"/>
  <c r="C12" i="1"/>
  <c r="C22" i="1"/>
  <c r="C7" i="1"/>
</calcChain>
</file>

<file path=xl/sharedStrings.xml><?xml version="1.0" encoding="utf-8"?>
<sst xmlns="http://schemas.openxmlformats.org/spreadsheetml/2006/main" count="157" uniqueCount="141">
  <si>
    <t>Thalidomide</t>
  </si>
  <si>
    <t>Parameter</t>
  </si>
  <si>
    <t>Source</t>
  </si>
  <si>
    <t>Value</t>
  </si>
  <si>
    <t>\citep{yang1997return}</t>
  </si>
  <si>
    <t>Rate of intercalary limb defects given thalidomide exposure</t>
  </si>
  <si>
    <t>\citep{global_burden_of_disease_collaborative_network_global_2020}</t>
  </si>
  <si>
    <t xml:space="preserve">Weight for "Moderate other gynecological disorder"; see also "Moderate other organ sense diseases -- Vertigo" (0.113) </t>
  </si>
  <si>
    <t>Number of individuals exposed to thalidomide who survived infancy</t>
  </si>
  <si>
    <t>Weight for "Disfigurement level 2 with pain and moderate motor impairment due to congenital limb deficiency"</t>
  </si>
  <si>
    <t>Notes (not displayed)</t>
  </si>
  <si>
    <t>Dolutegravir</t>
  </si>
  <si>
    <t>1/50,000</t>
  </si>
  <si>
    <t>1/200</t>
  </si>
  <si>
    <t>1/1000</t>
  </si>
  <si>
    <t>Number of women 15-49 on antiretroviral therapy</t>
  </si>
  <si>
    <t>Disability duration for nausea in early pregnancy (days)</t>
  </si>
  <si>
    <t>Code</t>
  </si>
  <si>
    <t>We rounded the estimate of 3,000/3,605,000=1/1200 to 1/1000</t>
  </si>
  <si>
    <t>We rounded the estimate of 1/175 to 1/200.</t>
  </si>
  <si>
    <t>base.stillbirth</t>
  </si>
  <si>
    <t>base.ntd</t>
  </si>
  <si>
    <t>base.ild</t>
  </si>
  <si>
    <t>\citep{cdc_what_2022}</t>
  </si>
  <si>
    <t>\citep{noauthor_neural_nodate}</t>
  </si>
  <si>
    <t>1/6</t>
  </si>
  <si>
    <t>thal.dec</t>
  </si>
  <si>
    <t>\citep{noauthor_federal_2023, noauthor_sex_nodate}</t>
  </si>
  <si>
    <t>Disability duration for intercalary limb defects (years) (1960 cohort life expectancy by sex, combined with sex ratio at birth)</t>
  </si>
  <si>
    <t>Annual number of pregnancies among women with HIV/AIDS (million)</t>
  </si>
  <si>
    <t>\citep{who_hiv_2022}</t>
  </si>
  <si>
    <t>Reduction in mortality from dolutegravir, compared to efavirenz (risk difference)</t>
  </si>
  <si>
    <t>\citep{dugdale_risks_2019}</t>
  </si>
  <si>
    <t>\citep{romo_disparities_2022}</t>
  </si>
  <si>
    <t>Survey sample size for women 16-49 (million)</t>
  </si>
  <si>
    <t>thal.n</t>
  </si>
  <si>
    <t>thal.n.surv</t>
  </si>
  <si>
    <t>thal.disab.ild</t>
  </si>
  <si>
    <t>thal.ild.duration</t>
  </si>
  <si>
    <t>thal.disab.nausea</t>
  </si>
  <si>
    <t>thal.nausea.duration</t>
  </si>
  <si>
    <t>DTG.perc.prior</t>
  </si>
  <si>
    <t>DTG.perc.post.diff</t>
  </si>
  <si>
    <t>DTG.n.survey</t>
  </si>
  <si>
    <t>DTG.n.tot.ART</t>
  </si>
  <si>
    <t>DTG.n.preg</t>
  </si>
  <si>
    <t>DTG.perc.red</t>
  </si>
  <si>
    <t>Other</t>
  </si>
  <si>
    <t>\citep{noauthor_guidelines_2016}</t>
  </si>
  <si>
    <t>100,000</t>
  </si>
  <si>
    <t>VSL</t>
  </si>
  <si>
    <t>DALY</t>
  </si>
  <si>
    <t>Value of a statistical life (\$, m)</t>
  </si>
  <si>
    <t>Value per disability-adjusted life-year (\$)</t>
  </si>
  <si>
    <t>\citep{tansey_book_2001} (See also \citep{lenz1988})</t>
  </si>
  <si>
    <t>\citep{tansey_book_2001} (See also \citep{lenz1966})</t>
  </si>
  <si>
    <t>Number of infants exposed to thalidomide (lower bound)</t>
  </si>
  <si>
    <t>DTG.false.signal</t>
  </si>
  <si>
    <t>COVID-19</t>
  </si>
  <si>
    <t>Incremental stillbirth risk due to COVID-19 (wildtype, per 1000)</t>
  </si>
  <si>
    <t>\citep{cdc_what_2022, desisto_risk_2021}</t>
  </si>
  <si>
    <t>covid.sb.w</t>
  </si>
  <si>
    <t>(1/175*1.47-1/175)*1000</t>
  </si>
  <si>
    <t>Incremental stillbirth risk due to COVID-19 (delta, per 1000)</t>
  </si>
  <si>
    <t>covid.sb.d</t>
  </si>
  <si>
    <t>(1/175*4.04-1/175)*1000</t>
  </si>
  <si>
    <t>Source_FOLDER</t>
  </si>
  <si>
    <t>\citep{zash_neural-tube_2018}</t>
  </si>
  <si>
    <t>10</t>
  </si>
  <si>
    <t>covid.preg.n</t>
  </si>
  <si>
    <t>2023_CDC_Stillbirth.pdf</t>
  </si>
  <si>
    <t>We rounded the estimate of ~1/45,000 to 1/50,000</t>
  </si>
  <si>
    <t>1997_Yang.pdf</t>
  </si>
  <si>
    <t>2023_Cleveland_Clinic_NTDs.pdf</t>
  </si>
  <si>
    <t>2001_NEJM_Thalidomide.pdf</t>
  </si>
  <si>
    <t>Relative risk of 8180, base rate of 1/50,000 (rounded)</t>
  </si>
  <si>
    <t>2020_GBD.XLSX</t>
  </si>
  <si>
    <t>2023_Germany_Cohort_Life_Expectancy.xlsx, 2023_Sex_Ratio_at_Birth.xlsx</t>
  </si>
  <si>
    <t>45</t>
  </si>
  <si>
    <t>2023_DeSisto</t>
  </si>
  <si>
    <t>2022_Romo_Survey.pdf</t>
  </si>
  <si>
    <t>69,578</t>
  </si>
  <si>
    <t>difference-in-difference women vs. men, over vs under 49, 57.7-29.4-(64.7-62.6)</t>
  </si>
  <si>
    <t>2018_Zash.pdf</t>
  </si>
  <si>
    <t>Imputes from pregnant uptake, (20-2.7)*.82 (rounded)</t>
  </si>
  <si>
    <t>2022_WHO_HIV_Preg.pdf</t>
  </si>
  <si>
    <t>2019_Dugdale.pdf</t>
  </si>
  <si>
    <t>2016_ASPE_Guidelines.pdf</t>
  </si>
  <si>
    <t>2021_Vanness.pdf</t>
  </si>
  <si>
    <t>(.9*16056+2.4*28110)/(16056+28110)</t>
  </si>
  <si>
    <t>1.9</t>
  </si>
  <si>
    <t>100</t>
  </si>
  <si>
    <t>Cost of Phase 1-3 RCTs (\$, m)</t>
  </si>
  <si>
    <t>RCT.cost</t>
  </si>
  <si>
    <t>2016_Sertkaya.pdf, 2017_Martin.pdf, 2018_Moore.pdf</t>
  </si>
  <si>
    <t>Disability weight for intercalary limb defects</t>
  </si>
  <si>
    <t>Intercalary limb deficiency (background rate)</t>
  </si>
  <si>
    <t>Neural tube defects (background rate)</t>
  </si>
  <si>
    <t>Case Study</t>
  </si>
  <si>
    <t>Relative risk of neural tube defects with dolutegravir in erroneous Botswana safety signal</t>
  </si>
  <si>
    <t>Stillbirth (background rate)</t>
  </si>
  <si>
    <t>\citep{sertkaya2016key, martin2017much, moore_estimated_2018}, Supplement Methods \ref{app:trial_costs}</t>
  </si>
  <si>
    <t>Percentage of HIV+ women 16-49 who took DTG prior to safety signal</t>
  </si>
  <si>
    <t>\citep{ouattara_projecting_2012}</t>
  </si>
  <si>
    <t>DTG.RR.efv</t>
  </si>
  <si>
    <t>2012_Ouattara.pdf</t>
  </si>
  <si>
    <t>Projected risk reduction in mortality from efavirenz over nevirapine (risk ratio)</t>
  </si>
  <si>
    <t>Difference in percentage of HIV+ women 16-49 on DTG versus percentage of HIV+ men 16-49 on DTG post-safety data</t>
  </si>
  <si>
    <t>Annual deaths of women 15-49 on ART</t>
  </si>
  <si>
    <t>302,700</t>
  </si>
  <si>
    <t>\citep{unaids_aids_2019}</t>
  </si>
  <si>
    <t>2019_UNAIDS.pdf</t>
  </si>
  <si>
    <t>DTG.deaths.HIV</t>
  </si>
  <si>
    <t>0.97</t>
  </si>
  <si>
    <t>(100000-68880)/(100000-67969)</t>
  </si>
  <si>
    <t>\citep{noauthor_covid-19_nodate}</t>
  </si>
  <si>
    <t>\citep{noauthor_weekly_nodate}</t>
  </si>
  <si>
    <t xml:space="preserve">Pregnant US vaccine uptake </t>
  </si>
  <si>
    <t xml:space="preserve">Non-pregnant US vaccine uptake by age, state, and sex </t>
  </si>
  <si>
    <t>time-varying</t>
  </si>
  <si>
    <t>Annual live births (m)</t>
  </si>
  <si>
    <t>3.7</t>
  </si>
  <si>
    <t>\citep{martin_births_nodate}</t>
  </si>
  <si>
    <t>code</t>
  </si>
  <si>
    <t>1/2.06*75.19 + 1.06/2.06*81.46</t>
  </si>
  <si>
    <t>See 0_Raw_Data</t>
  </si>
  <si>
    <t>2021_Martin.pdf</t>
  </si>
  <si>
    <t>Disability weight for nausea in early pregnancy ("Moderate other gynecological disorder"/ "Abdominopelvic problem, moderate")</t>
  </si>
  <si>
    <t>.94/.09</t>
  </si>
  <si>
    <t>\citep{noauthor_aidsinfo_nodate, who_hiv_2022}</t>
  </si>
  <si>
    <t>2022_UNAIDS_People living with HIV_Regional.xlsx, 2022_UNAIDS.xlsx, 2022_WHO_HIV_Preg.pdf</t>
  </si>
  <si>
    <t>%See Supplement text: General calcs for Sertkaya, sum abstract figures: 6.6 + 52.9+19.6
%For Martin, sum approximate 75th percentiles in Figure 2 (eyeballed)
%For Moore, eyeballed "Figure": assume 7 or 8/138</t>
  </si>
  <si>
    <t>Slightly below central 2014 VSL estimate: $9.3m</t>
  </si>
  <si>
    <t>See details in Supplement: (276500-262800)/3100000/5</t>
  </si>
  <si>
    <t>\citep{vanness_health_2021, neumann_cost-effectiveness_2023, neumann_systematic_2016}</t>
  </si>
  <si>
    <t>\citep{gadsby_prospective_1993, lacroix_nausea_2000, louik_nausea_2006}</t>
  </si>
  <si>
    <t>1993_Gadsby.pdf; 2000_Lacroix.pdf</t>
  </si>
  <si>
    <t>Percentage of women 15-49 with HIV on ART</t>
  </si>
  <si>
    <t>https://www.dropbox.com/scl/fi/svvaxtji649lp1ugnakj1/2022_WHO_HIV_Preg.pdf?rlkey=2koje8etvcqgjglz0d5s68m7v&amp;dl=0</t>
  </si>
  <si>
    <t>DTG.perc.preg.ART</t>
  </si>
  <si>
    <t>Gadsby: 84-39 Lacroix: 45 days for group with continuous (severe nausea)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</si>
</sst>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1" applyNumberFormat="1" applyFont="1"/>
    <xf numFmtId="0" fontId="0" fillId="0" borderId="0" xfId="0" quotePrefix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C417-9A54-6C48-AA4D-49133D95CEE3}">
  <dimension ref="A1:H32"/>
  <sheetViews>
    <sheetView tabSelected="1" topLeftCell="A10" workbookViewId="0">
      <selection activeCell="G36" sqref="G36"/>
    </sheetView>
  </sheetViews>
  <sheetFormatPr baseColWidth="10" defaultRowHeight="16" x14ac:dyDescent="0.2"/>
  <cols>
    <col min="1" max="1" width="29.83203125" bestFit="1" customWidth="1"/>
    <col min="2" max="2" width="85.83203125" customWidth="1"/>
    <col min="3" max="3" width="11.5" style="1" bestFit="1" customWidth="1"/>
    <col min="4" max="4" width="60.5" bestFit="1" customWidth="1"/>
    <col min="5" max="5" width="34.5" customWidth="1"/>
    <col min="6" max="6" width="17.6640625" customWidth="1"/>
    <col min="7" max="7" width="41.5" bestFit="1" customWidth="1"/>
  </cols>
  <sheetData>
    <row r="1" spans="1:7" x14ac:dyDescent="0.2">
      <c r="A1" t="s">
        <v>98</v>
      </c>
      <c r="B1" t="s">
        <v>1</v>
      </c>
      <c r="C1" s="1" t="s">
        <v>3</v>
      </c>
      <c r="D1" t="s">
        <v>2</v>
      </c>
      <c r="E1" t="s">
        <v>66</v>
      </c>
      <c r="F1" t="s">
        <v>17</v>
      </c>
      <c r="G1" t="s">
        <v>10</v>
      </c>
    </row>
    <row r="2" spans="1:7" x14ac:dyDescent="0.2">
      <c r="A2" t="s">
        <v>0</v>
      </c>
      <c r="B2" t="s">
        <v>96</v>
      </c>
      <c r="C2" s="1" t="s">
        <v>12</v>
      </c>
      <c r="D2" t="s">
        <v>4</v>
      </c>
      <c r="E2" t="s">
        <v>72</v>
      </c>
      <c r="F2" t="s">
        <v>22</v>
      </c>
      <c r="G2" t="s">
        <v>71</v>
      </c>
    </row>
    <row r="3" spans="1:7" x14ac:dyDescent="0.2">
      <c r="B3" t="s">
        <v>5</v>
      </c>
      <c r="C3" s="1" t="s">
        <v>25</v>
      </c>
      <c r="D3" t="s">
        <v>4</v>
      </c>
      <c r="E3" t="s">
        <v>72</v>
      </c>
      <c r="F3" t="s">
        <v>26</v>
      </c>
      <c r="G3" t="s">
        <v>75</v>
      </c>
    </row>
    <row r="4" spans="1:7" x14ac:dyDescent="0.2">
      <c r="B4" t="s">
        <v>56</v>
      </c>
      <c r="C4" s="2">
        <v>8000</v>
      </c>
      <c r="D4" t="s">
        <v>55</v>
      </c>
      <c r="E4" t="s">
        <v>74</v>
      </c>
      <c r="F4" t="s">
        <v>35</v>
      </c>
    </row>
    <row r="5" spans="1:7" x14ac:dyDescent="0.2">
      <c r="B5" t="s">
        <v>8</v>
      </c>
      <c r="C5" s="2">
        <v>5000</v>
      </c>
      <c r="D5" t="s">
        <v>54</v>
      </c>
      <c r="E5" t="s">
        <v>74</v>
      </c>
      <c r="F5" t="s">
        <v>36</v>
      </c>
    </row>
    <row r="6" spans="1:7" x14ac:dyDescent="0.2">
      <c r="B6" t="s">
        <v>95</v>
      </c>
      <c r="C6" s="1">
        <v>0.23699999999999999</v>
      </c>
      <c r="D6" t="s">
        <v>6</v>
      </c>
      <c r="E6" t="s">
        <v>76</v>
      </c>
      <c r="F6" t="s">
        <v>37</v>
      </c>
      <c r="G6" t="s">
        <v>9</v>
      </c>
    </row>
    <row r="7" spans="1:7" x14ac:dyDescent="0.2">
      <c r="B7" t="s">
        <v>28</v>
      </c>
      <c r="C7" s="1">
        <f>ROUND(1/2.06*75.19 + 1.06*1/2.06*81.46,0)</f>
        <v>78</v>
      </c>
      <c r="D7" t="s">
        <v>27</v>
      </c>
      <c r="E7" t="s">
        <v>77</v>
      </c>
      <c r="F7" t="s">
        <v>38</v>
      </c>
      <c r="G7" t="s">
        <v>124</v>
      </c>
    </row>
    <row r="8" spans="1:7" x14ac:dyDescent="0.2">
      <c r="B8" t="s">
        <v>127</v>
      </c>
      <c r="C8" s="1">
        <v>0.114</v>
      </c>
      <c r="D8" t="s">
        <v>6</v>
      </c>
      <c r="E8" t="s">
        <v>76</v>
      </c>
      <c r="F8" t="s">
        <v>39</v>
      </c>
      <c r="G8" t="s">
        <v>7</v>
      </c>
    </row>
    <row r="9" spans="1:7" x14ac:dyDescent="0.2">
      <c r="B9" t="s">
        <v>16</v>
      </c>
      <c r="C9" s="1" t="s">
        <v>78</v>
      </c>
      <c r="D9" t="s">
        <v>135</v>
      </c>
      <c r="E9" t="s">
        <v>136</v>
      </c>
      <c r="F9" t="s">
        <v>40</v>
      </c>
      <c r="G9" s="3" t="s">
        <v>140</v>
      </c>
    </row>
    <row r="11" spans="1:7" x14ac:dyDescent="0.2">
      <c r="A11" t="s">
        <v>58</v>
      </c>
      <c r="B11" t="s">
        <v>100</v>
      </c>
      <c r="C11" s="1" t="s">
        <v>13</v>
      </c>
      <c r="D11" t="s">
        <v>23</v>
      </c>
      <c r="E11" t="s">
        <v>70</v>
      </c>
      <c r="F11" t="s">
        <v>20</v>
      </c>
      <c r="G11" t="s">
        <v>19</v>
      </c>
    </row>
    <row r="12" spans="1:7" x14ac:dyDescent="0.2">
      <c r="B12" t="s">
        <v>59</v>
      </c>
      <c r="C12">
        <f>ROUND((1/175*1.47-1/175)*1000,1)</f>
        <v>2.7</v>
      </c>
      <c r="D12" t="s">
        <v>60</v>
      </c>
      <c r="E12" t="s">
        <v>79</v>
      </c>
      <c r="F12" t="s">
        <v>61</v>
      </c>
      <c r="G12" t="s">
        <v>62</v>
      </c>
    </row>
    <row r="13" spans="1:7" x14ac:dyDescent="0.2">
      <c r="B13" t="s">
        <v>63</v>
      </c>
      <c r="C13">
        <f>ROUND((1/175*4.04-1/175)*1000,0)</f>
        <v>17</v>
      </c>
      <c r="D13" t="s">
        <v>60</v>
      </c>
      <c r="E13" t="s">
        <v>79</v>
      </c>
      <c r="F13" t="s">
        <v>64</v>
      </c>
      <c r="G13" t="s">
        <v>65</v>
      </c>
    </row>
    <row r="14" spans="1:7" x14ac:dyDescent="0.2">
      <c r="B14" t="s">
        <v>120</v>
      </c>
      <c r="C14" s="1" t="s">
        <v>121</v>
      </c>
      <c r="D14" t="s">
        <v>122</v>
      </c>
      <c r="E14" t="s">
        <v>126</v>
      </c>
      <c r="F14" t="s">
        <v>69</v>
      </c>
    </row>
    <row r="15" spans="1:7" x14ac:dyDescent="0.2">
      <c r="B15" t="s">
        <v>117</v>
      </c>
      <c r="C15" s="1" t="s">
        <v>119</v>
      </c>
      <c r="D15" t="s">
        <v>116</v>
      </c>
      <c r="E15" t="s">
        <v>125</v>
      </c>
      <c r="F15" t="s">
        <v>123</v>
      </c>
    </row>
    <row r="16" spans="1:7" x14ac:dyDescent="0.2">
      <c r="B16" t="s">
        <v>118</v>
      </c>
      <c r="C16" s="1" t="s">
        <v>119</v>
      </c>
      <c r="D16" t="s">
        <v>115</v>
      </c>
      <c r="E16" t="s">
        <v>125</v>
      </c>
      <c r="F16" t="s">
        <v>123</v>
      </c>
    </row>
    <row r="18" spans="1:8" x14ac:dyDescent="0.2">
      <c r="A18" t="s">
        <v>11</v>
      </c>
      <c r="B18" t="s">
        <v>97</v>
      </c>
      <c r="C18" s="1" t="s">
        <v>14</v>
      </c>
      <c r="D18" t="s">
        <v>24</v>
      </c>
      <c r="E18" t="s">
        <v>73</v>
      </c>
      <c r="F18" t="s">
        <v>21</v>
      </c>
      <c r="G18" t="s">
        <v>18</v>
      </c>
    </row>
    <row r="19" spans="1:8" x14ac:dyDescent="0.2">
      <c r="B19" t="s">
        <v>99</v>
      </c>
      <c r="C19" s="1" t="s">
        <v>68</v>
      </c>
      <c r="D19" t="s">
        <v>67</v>
      </c>
      <c r="E19" t="s">
        <v>83</v>
      </c>
      <c r="F19" t="s">
        <v>57</v>
      </c>
      <c r="G19" t="s">
        <v>128</v>
      </c>
    </row>
    <row r="20" spans="1:8" x14ac:dyDescent="0.2">
      <c r="B20" t="s">
        <v>107</v>
      </c>
      <c r="C20">
        <f xml:space="preserve"> 57.7-29.4-(64.7-62.6)</f>
        <v>26.200000000000003</v>
      </c>
      <c r="D20" t="s">
        <v>33</v>
      </c>
      <c r="E20" t="s">
        <v>80</v>
      </c>
      <c r="F20" t="s">
        <v>42</v>
      </c>
      <c r="G20" t="s">
        <v>82</v>
      </c>
    </row>
    <row r="21" spans="1:8" x14ac:dyDescent="0.2">
      <c r="B21" t="s">
        <v>34</v>
      </c>
      <c r="C21" s="1" t="s">
        <v>81</v>
      </c>
      <c r="D21" t="s">
        <v>33</v>
      </c>
      <c r="E21" t="s">
        <v>80</v>
      </c>
      <c r="F21" t="s">
        <v>43</v>
      </c>
    </row>
    <row r="22" spans="1:8" x14ac:dyDescent="0.2">
      <c r="B22" t="s">
        <v>15</v>
      </c>
      <c r="C22" s="1">
        <f>ROUND((20-2.7)*0.82,0)</f>
        <v>14</v>
      </c>
      <c r="D22" t="s">
        <v>129</v>
      </c>
      <c r="E22" t="s">
        <v>130</v>
      </c>
      <c r="F22" t="s">
        <v>44</v>
      </c>
      <c r="G22" t="s">
        <v>84</v>
      </c>
    </row>
    <row r="23" spans="1:8" x14ac:dyDescent="0.2">
      <c r="B23" t="s">
        <v>31</v>
      </c>
      <c r="C23" s="1">
        <v>8.8000000000000003E-4</v>
      </c>
      <c r="D23" t="s">
        <v>32</v>
      </c>
      <c r="E23" t="s">
        <v>86</v>
      </c>
      <c r="F23" t="s">
        <v>46</v>
      </c>
      <c r="G23" t="s">
        <v>133</v>
      </c>
    </row>
    <row r="24" spans="1:8" x14ac:dyDescent="0.2">
      <c r="B24" t="s">
        <v>137</v>
      </c>
      <c r="C24" s="1">
        <v>82</v>
      </c>
      <c r="D24" t="s">
        <v>30</v>
      </c>
      <c r="E24" t="s">
        <v>85</v>
      </c>
      <c r="F24" t="s">
        <v>138</v>
      </c>
      <c r="G24" t="s">
        <v>139</v>
      </c>
    </row>
    <row r="25" spans="1:8" x14ac:dyDescent="0.2">
      <c r="B25" t="s">
        <v>102</v>
      </c>
      <c r="C25" s="1" t="s">
        <v>90</v>
      </c>
      <c r="D25" t="s">
        <v>33</v>
      </c>
      <c r="E25" t="s">
        <v>80</v>
      </c>
      <c r="F25" t="s">
        <v>41</v>
      </c>
      <c r="G25" t="s">
        <v>89</v>
      </c>
      <c r="H25">
        <f>(0.9*16056+2.4*28110)/(16056+28110)</f>
        <v>1.8546936557532943</v>
      </c>
    </row>
    <row r="26" spans="1:8" x14ac:dyDescent="0.2">
      <c r="B26" t="s">
        <v>29</v>
      </c>
      <c r="C26" s="1">
        <v>1.2</v>
      </c>
      <c r="D26" t="s">
        <v>30</v>
      </c>
      <c r="E26" t="s">
        <v>85</v>
      </c>
      <c r="F26" t="s">
        <v>45</v>
      </c>
    </row>
    <row r="27" spans="1:8" x14ac:dyDescent="0.2">
      <c r="B27" t="s">
        <v>106</v>
      </c>
      <c r="C27" s="1" t="s">
        <v>113</v>
      </c>
      <c r="D27" t="s">
        <v>103</v>
      </c>
      <c r="E27" t="s">
        <v>105</v>
      </c>
      <c r="F27" t="s">
        <v>104</v>
      </c>
      <c r="G27" t="s">
        <v>114</v>
      </c>
    </row>
    <row r="28" spans="1:8" x14ac:dyDescent="0.2">
      <c r="B28" t="s">
        <v>108</v>
      </c>
      <c r="C28" s="1" t="s">
        <v>109</v>
      </c>
      <c r="D28" t="s">
        <v>110</v>
      </c>
      <c r="E28" t="s">
        <v>111</v>
      </c>
      <c r="F28" t="s">
        <v>112</v>
      </c>
    </row>
    <row r="30" spans="1:8" x14ac:dyDescent="0.2">
      <c r="A30" t="s">
        <v>47</v>
      </c>
      <c r="B30" t="s">
        <v>52</v>
      </c>
      <c r="C30" s="1">
        <v>8</v>
      </c>
      <c r="D30" t="s">
        <v>48</v>
      </c>
      <c r="E30" t="s">
        <v>87</v>
      </c>
      <c r="F30" t="s">
        <v>50</v>
      </c>
      <c r="G30" t="s">
        <v>132</v>
      </c>
    </row>
    <row r="31" spans="1:8" x14ac:dyDescent="0.2">
      <c r="B31" t="s">
        <v>53</v>
      </c>
      <c r="C31" s="1" t="s">
        <v>49</v>
      </c>
      <c r="D31" t="s">
        <v>134</v>
      </c>
      <c r="E31" t="s">
        <v>88</v>
      </c>
      <c r="F31" t="s">
        <v>51</v>
      </c>
    </row>
    <row r="32" spans="1:8" ht="33" customHeight="1" x14ac:dyDescent="0.2">
      <c r="B32" t="s">
        <v>92</v>
      </c>
      <c r="C32" s="1" t="s">
        <v>91</v>
      </c>
      <c r="D32" t="s">
        <v>101</v>
      </c>
      <c r="E32" t="s">
        <v>94</v>
      </c>
      <c r="F32" t="s">
        <v>93</v>
      </c>
      <c r="G32" s="4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Bilinski</dc:creator>
  <cp:lastModifiedBy>Bilinski, Alyssa</cp:lastModifiedBy>
  <dcterms:created xsi:type="dcterms:W3CDTF">2023-08-14T15:32:09Z</dcterms:created>
  <dcterms:modified xsi:type="dcterms:W3CDTF">2025-03-27T12:57:43Z</dcterms:modified>
</cp:coreProperties>
</file>