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/>
  <xr:revisionPtr revIDLastSave="0" documentId="8_{6F5AC390-8361-4907-8AE7-28C692EE2427}" xr6:coauthVersionLast="47" xr6:coauthVersionMax="47" xr10:uidLastSave="{00000000-0000-0000-0000-000000000000}"/>
  <bookViews>
    <workbookView xWindow="3930" yWindow="180" windowWidth="23145" windowHeight="19575" xr2:uid="{00000000-000D-0000-FFFF-FFFF00000000}"/>
  </bookViews>
  <sheets>
    <sheet name="월간 가족 예산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E58" i="1"/>
  <c r="E59" i="1"/>
  <c r="E60" i="1"/>
  <c r="E61" i="1"/>
  <c r="E62" i="1"/>
  <c r="E63" i="1"/>
  <c r="E64" i="1"/>
  <c r="E56" i="1"/>
  <c r="H8" i="1"/>
  <c r="J78" i="1" l="1"/>
  <c r="J79" i="1"/>
  <c r="J80" i="1"/>
  <c r="J69" i="1"/>
  <c r="J70" i="1"/>
  <c r="J71" i="1"/>
  <c r="J72" i="1"/>
  <c r="J73" i="1"/>
  <c r="J56" i="1"/>
  <c r="J57" i="1"/>
  <c r="J58" i="1"/>
  <c r="J59" i="1"/>
  <c r="J60" i="1"/>
  <c r="J61" i="1"/>
  <c r="J62" i="1"/>
  <c r="J48" i="1"/>
  <c r="J49" i="1"/>
  <c r="J50" i="1"/>
  <c r="J51" i="1"/>
  <c r="J37" i="1"/>
  <c r="J38" i="1"/>
  <c r="J39" i="1"/>
  <c r="J40" i="1"/>
  <c r="J41" i="1"/>
  <c r="J42" i="1"/>
  <c r="J43" i="1"/>
  <c r="J25" i="1"/>
  <c r="J26" i="1"/>
  <c r="J27" i="1"/>
  <c r="J28" i="1"/>
  <c r="J29" i="1"/>
  <c r="J30" i="1"/>
  <c r="E78" i="1"/>
  <c r="E79" i="1"/>
  <c r="E80" i="1"/>
  <c r="E81" i="1"/>
  <c r="E69" i="1"/>
  <c r="E70" i="1"/>
  <c r="E71" i="1"/>
  <c r="E72" i="1"/>
  <c r="E65" i="1"/>
  <c r="E48" i="1"/>
  <c r="E49" i="1"/>
  <c r="E50" i="1"/>
  <c r="E37" i="1"/>
  <c r="E38" i="1"/>
  <c r="E39" i="1"/>
  <c r="E40" i="1"/>
  <c r="E25" i="1"/>
  <c r="E26" i="1"/>
  <c r="E27" i="1"/>
  <c r="E28" i="1"/>
  <c r="E29" i="1"/>
  <c r="E30" i="1"/>
  <c r="E31" i="1"/>
  <c r="E32" i="1"/>
  <c r="E10" i="1"/>
  <c r="E11" i="1"/>
  <c r="E12" i="1"/>
  <c r="E13" i="1"/>
  <c r="E14" i="1"/>
  <c r="E15" i="1"/>
  <c r="E16" i="1"/>
  <c r="E17" i="1"/>
  <c r="E18" i="1"/>
  <c r="E19" i="1"/>
  <c r="E20" i="1"/>
  <c r="I63" i="1"/>
  <c r="H63" i="1"/>
  <c r="D73" i="1"/>
  <c r="C73" i="1"/>
  <c r="I81" i="1"/>
  <c r="H81" i="1"/>
  <c r="D82" i="1"/>
  <c r="C82" i="1"/>
  <c r="I52" i="1"/>
  <c r="H52" i="1"/>
  <c r="I31" i="1"/>
  <c r="H31" i="1"/>
  <c r="I44" i="1"/>
  <c r="H44" i="1"/>
  <c r="I74" i="1"/>
  <c r="H74" i="1"/>
  <c r="D65" i="1"/>
  <c r="C65" i="1"/>
  <c r="D51" i="1"/>
  <c r="C51" i="1"/>
  <c r="D41" i="1"/>
  <c r="C41" i="1"/>
  <c r="D33" i="1"/>
  <c r="C33" i="1"/>
  <c r="C21" i="1"/>
  <c r="D21" i="1"/>
  <c r="D5" i="1" s="1"/>
  <c r="H14" i="1"/>
  <c r="C5" i="1" l="1"/>
  <c r="H17" i="1" s="1"/>
  <c r="H18" i="1"/>
  <c r="E82" i="1"/>
  <c r="J52" i="1"/>
  <c r="J74" i="1"/>
  <c r="E51" i="1"/>
  <c r="J81" i="1"/>
  <c r="E73" i="1"/>
  <c r="J63" i="1"/>
  <c r="J31" i="1"/>
  <c r="J44" i="1"/>
  <c r="E41" i="1"/>
  <c r="E33" i="1"/>
  <c r="E21" i="1"/>
  <c r="E5" i="1" l="1"/>
  <c r="H19" i="1"/>
</calcChain>
</file>

<file path=xl/sharedStrings.xml><?xml version="1.0" encoding="utf-8"?>
<sst xmlns="http://schemas.openxmlformats.org/spreadsheetml/2006/main" count="172" uniqueCount="91">
  <si>
    <t>월별 가족 예산</t>
  </si>
  <si>
    <t xml:space="preserve">요약 </t>
  </si>
  <si>
    <t>주거비</t>
  </si>
  <si>
    <t>담보 대출 또는 임대</t>
  </si>
  <si>
    <t>두 번째 담보 대출 또는 임대</t>
  </si>
  <si>
    <t>전화 번호</t>
  </si>
  <si>
    <t>전기</t>
  </si>
  <si>
    <t>가스</t>
  </si>
  <si>
    <t>상하수도</t>
  </si>
  <si>
    <t>케이블</t>
  </si>
  <si>
    <t>쓰레기 수거비</t>
  </si>
  <si>
    <t>유지 관리 또는 보수비</t>
  </si>
  <si>
    <t>소모품</t>
  </si>
  <si>
    <t>기타</t>
  </si>
  <si>
    <t>교통비</t>
  </si>
  <si>
    <t>열1</t>
  </si>
  <si>
    <t>교통비 1</t>
  </si>
  <si>
    <t>교통비 2</t>
  </si>
  <si>
    <t>버스/택시 요금</t>
  </si>
  <si>
    <t>보험</t>
  </si>
  <si>
    <t>라이선싱</t>
  </si>
  <si>
    <t>연료</t>
  </si>
  <si>
    <t>유지 관리</t>
  </si>
  <si>
    <t>보험료</t>
  </si>
  <si>
    <t>홈</t>
  </si>
  <si>
    <t>건강</t>
  </si>
  <si>
    <t>생명</t>
  </si>
  <si>
    <t>음식</t>
  </si>
  <si>
    <t>식료품</t>
  </si>
  <si>
    <t>외식</t>
  </si>
  <si>
    <t>자녀 양육비</t>
  </si>
  <si>
    <t>의료</t>
  </si>
  <si>
    <t>의류</t>
  </si>
  <si>
    <t>수업료</t>
  </si>
  <si>
    <t>학용품</t>
  </si>
  <si>
    <t>협회비</t>
  </si>
  <si>
    <t>점심 비용</t>
  </si>
  <si>
    <t>보육</t>
  </si>
  <si>
    <t>장난감/게임</t>
  </si>
  <si>
    <t>법률</t>
  </si>
  <si>
    <t>변호사</t>
  </si>
  <si>
    <t>부양비</t>
  </si>
  <si>
    <t>지급금</t>
  </si>
  <si>
    <t>저축/투자</t>
  </si>
  <si>
    <t>퇴직금</t>
  </si>
  <si>
    <t>투자금</t>
  </si>
  <si>
    <t>대학</t>
  </si>
  <si>
    <t>합계
예상 비용</t>
  </si>
  <si>
    <t>예상
비용</t>
  </si>
  <si>
    <t>합계
실제 비용</t>
  </si>
  <si>
    <t>실제
비용</t>
  </si>
  <si>
    <t>합계
차액</t>
  </si>
  <si>
    <t>차액</t>
  </si>
  <si>
    <t>예상 월별 수입 출처</t>
  </si>
  <si>
    <t>수입 1</t>
  </si>
  <si>
    <t>수입 2</t>
  </si>
  <si>
    <t>추가 수입</t>
  </si>
  <si>
    <t>월별 총 수입</t>
  </si>
  <si>
    <t>실제 월별 수입 출처</t>
  </si>
  <si>
    <t>잔액</t>
  </si>
  <si>
    <t>예상 잔액</t>
  </si>
  <si>
    <t>실제 잔액</t>
  </si>
  <si>
    <t>대출</t>
  </si>
  <si>
    <t>개인</t>
  </si>
  <si>
    <t>학생</t>
  </si>
  <si>
    <t>신용 카드</t>
  </si>
  <si>
    <t>여가비</t>
  </si>
  <si>
    <t>비디오/DVD</t>
  </si>
  <si>
    <t>CD</t>
  </si>
  <si>
    <t>영화</t>
  </si>
  <si>
    <t>콘서트</t>
  </si>
  <si>
    <t>스포츠 행사</t>
  </si>
  <si>
    <t>라이브 공연</t>
  </si>
  <si>
    <t>세금</t>
  </si>
  <si>
    <t>국세</t>
  </si>
  <si>
    <t>지방세</t>
  </si>
  <si>
    <t>주민세</t>
  </si>
  <si>
    <t>개인 관리</t>
  </si>
  <si>
    <t>머리/손톱 손질</t>
  </si>
  <si>
    <t>드라이 클리닝</t>
  </si>
  <si>
    <t>헬스 클럽</t>
  </si>
  <si>
    <t>반려동물</t>
  </si>
  <si>
    <t>미용</t>
  </si>
  <si>
    <t>장난감</t>
  </si>
  <si>
    <t>선물 및 기부</t>
  </si>
  <si>
    <t>자선 기금 1</t>
  </si>
  <si>
    <t>자선 기금 2</t>
  </si>
  <si>
    <t>자선 기금 3</t>
  </si>
  <si>
    <t>예상 
비용</t>
  </si>
  <si>
    <t>실제 
비용</t>
  </si>
  <si>
    <t>요약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</si>
</sst>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$&quot;#,##0_);[Red]\(&quot;$&quot;#,##0\)"/>
    <numFmt numFmtId="177" formatCode="&quot;₩&quot;#,##0_);[Red]\(&quot;₩&quot;#,##0\)"/>
  </numFmts>
  <fonts count="33">
    <font>
      <sz val="11"/>
      <name val="맑은 고딕"/>
      <family val="2"/>
      <scheme val="minor"/>
    </font>
    <font>
      <sz val="8"/>
      <name val="Arial"/>
      <family val="2"/>
    </font>
    <font>
      <b/>
      <sz val="16"/>
      <color theme="1"/>
      <name val="맑은 고딕"/>
      <family val="2"/>
      <scheme val="major"/>
    </font>
    <font>
      <b/>
      <sz val="1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ajor"/>
    </font>
    <font>
      <b/>
      <sz val="40"/>
      <color theme="9" tint="-0.24994659260841701"/>
      <name val="맑은 고딕"/>
      <family val="3"/>
      <charset val="129"/>
      <scheme val="major"/>
    </font>
    <font>
      <b/>
      <sz val="40"/>
      <color theme="9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4"/>
      <color theme="0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b/>
      <sz val="20"/>
      <color theme="9" tint="-0.24994659260841701"/>
      <name val="맑은 고딕"/>
      <family val="3"/>
      <charset val="129"/>
      <scheme val="major"/>
    </font>
    <font>
      <sz val="12"/>
      <color theme="1" tint="0.34998626667073579"/>
      <name val="맑은 고딕"/>
      <family val="3"/>
      <charset val="129"/>
      <scheme val="major"/>
    </font>
    <font>
      <b/>
      <sz val="12"/>
      <color theme="9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2"/>
      <color theme="1" tint="0.34998626667073579"/>
      <name val="맑은 고딕"/>
      <family val="3"/>
      <charset val="129"/>
      <scheme val="major"/>
    </font>
    <font>
      <b/>
      <sz val="14"/>
      <color theme="1" tint="0.3499862666707357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2"/>
      <color theme="9" tint="-0.24994659260841701"/>
      <name val="맑은 고딕"/>
      <family val="3"/>
      <charset val="129"/>
      <scheme val="major"/>
    </font>
    <font>
      <sz val="12"/>
      <color theme="0"/>
      <name val="맑은 고딕"/>
      <family val="3"/>
      <charset val="129"/>
      <scheme val="major"/>
    </font>
    <font>
      <b/>
      <sz val="12"/>
      <color theme="0"/>
      <name val="맑은 고딕"/>
      <family val="3"/>
      <charset val="129"/>
      <scheme val="major"/>
    </font>
    <font>
      <b/>
      <sz val="14"/>
      <color theme="9"/>
      <name val="맑은 고딕"/>
      <family val="3"/>
      <charset val="129"/>
      <scheme val="major"/>
    </font>
    <font>
      <sz val="10"/>
      <color theme="9"/>
      <name val="맑은 고딕"/>
      <family val="3"/>
      <charset val="129"/>
      <scheme val="major"/>
    </font>
    <font>
      <sz val="20"/>
      <color theme="9" tint="-0.24994659260841701"/>
      <name val="맑은 고딕"/>
      <family val="3"/>
      <charset val="129"/>
      <scheme val="major"/>
    </font>
    <font>
      <b/>
      <sz val="14"/>
      <color theme="5"/>
      <name val="맑은 고딕"/>
      <family val="3"/>
      <charset val="129"/>
      <scheme val="major"/>
    </font>
    <font>
      <b/>
      <sz val="12"/>
      <color theme="9" tint="-0.24994659260841701"/>
      <name val="맑은 고딕"/>
      <family val="3"/>
      <charset val="129"/>
      <scheme val="major"/>
    </font>
    <font>
      <sz val="14"/>
      <color theme="0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b/>
      <sz val="10"/>
      <color theme="9"/>
      <name val="맑은 고딕"/>
      <family val="3"/>
      <charset val="129"/>
      <scheme val="major"/>
    </font>
    <font>
      <b/>
      <sz val="16"/>
      <color theme="5"/>
      <name val="맑은 고딕"/>
      <family val="3"/>
      <charset val="129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0"/>
      </top>
      <bottom style="thin">
        <color theme="4" tint="-0.499984740745262"/>
      </bottom>
      <diagonal/>
    </border>
    <border>
      <left style="thin">
        <color theme="4" tint="-0.499984740745262"/>
      </left>
      <right/>
      <top/>
      <bottom/>
      <diagonal/>
    </border>
    <border>
      <left/>
      <right style="thin">
        <color theme="4" tint="-0.499984740745262"/>
      </right>
      <top/>
      <bottom/>
      <diagonal/>
    </border>
    <border>
      <left/>
      <right/>
      <top/>
      <bottom style="thin">
        <color theme="4" tint="-0.499984740745262"/>
      </bottom>
      <diagonal/>
    </border>
    <border>
      <left/>
      <right/>
      <top style="thin">
        <color theme="4" tint="-0.499984740745262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/>
      <bottom style="thin">
        <color theme="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9" tint="-0.2499465926084170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Protection="0">
      <alignment horizontal="left"/>
    </xf>
    <xf numFmtId="0" fontId="4" fillId="3" borderId="0" applyNumberFormat="0" applyProtection="0">
      <alignment horizontal="right" vertical="center"/>
    </xf>
    <xf numFmtId="0" fontId="4" fillId="3" borderId="0" applyNumberFormat="0" applyAlignment="0" applyProtection="0"/>
    <xf numFmtId="0" fontId="4" fillId="3" borderId="0" applyProtection="0">
      <alignment horizontal="center" vertical="center" wrapText="1"/>
    </xf>
    <xf numFmtId="176" fontId="3" fillId="4" borderId="1" applyProtection="0">
      <alignment vertical="center"/>
    </xf>
    <xf numFmtId="176" fontId="5" fillId="5" borderId="0" applyFont="0" applyAlignment="0">
      <alignment vertical="center"/>
    </xf>
    <xf numFmtId="177" fontId="5" fillId="0" borderId="0" applyFont="0" applyFill="0" applyBorder="0" applyAlignment="0">
      <alignment vertical="center" wrapText="1"/>
    </xf>
    <xf numFmtId="0" fontId="5" fillId="5" borderId="2" applyNumberFormat="0" applyFont="0" applyAlignment="0">
      <alignment vertical="center"/>
    </xf>
    <xf numFmtId="177" fontId="5" fillId="5" borderId="4" applyNumberFormat="0" applyFont="0" applyFill="0" applyAlignment="0">
      <alignment vertical="center"/>
    </xf>
    <xf numFmtId="176" fontId="5" fillId="5" borderId="5" applyNumberFormat="0" applyFont="0" applyFill="0" applyAlignment="0">
      <alignment vertical="center"/>
    </xf>
    <xf numFmtId="176" fontId="5" fillId="5" borderId="2" applyNumberFormat="0" applyFont="0" applyFill="0" applyAlignment="0">
      <alignment vertical="center"/>
    </xf>
    <xf numFmtId="177" fontId="5" fillId="5" borderId="3" applyNumberFormat="0" applyFont="0" applyFill="0" applyAlignment="0">
      <alignment vertical="center"/>
    </xf>
  </cellStyleXfs>
  <cellXfs count="112">
    <xf numFmtId="0" fontId="0" fillId="0" borderId="0" xfId="0">
      <alignment vertical="center"/>
    </xf>
    <xf numFmtId="0" fontId="6" fillId="0" borderId="0" xfId="0" applyFont="1">
      <alignment vertical="center"/>
    </xf>
    <xf numFmtId="177" fontId="6" fillId="0" borderId="0" xfId="7" applyFont="1" applyAlignment="1">
      <alignment vertical="center"/>
    </xf>
    <xf numFmtId="177" fontId="15" fillId="7" borderId="0" xfId="9" applyFont="1" applyFill="1" applyBorder="1" applyAlignment="1">
      <alignment vertical="center"/>
    </xf>
    <xf numFmtId="0" fontId="17" fillId="5" borderId="0" xfId="8" applyFont="1" applyFill="1" applyBorder="1" applyAlignment="1">
      <alignment horizontal="left" vertical="center" indent="1"/>
    </xf>
    <xf numFmtId="176" fontId="17" fillId="8" borderId="0" xfId="8" applyNumberFormat="1" applyFont="1" applyFill="1" applyBorder="1" applyAlignment="1">
      <alignment horizontal="left" vertical="center" indent="1"/>
    </xf>
    <xf numFmtId="176" fontId="17" fillId="9" borderId="0" xfId="8" applyNumberFormat="1" applyFont="1" applyFill="1" applyBorder="1" applyAlignment="1">
      <alignment horizontal="left" vertical="center" indent="1"/>
    </xf>
    <xf numFmtId="176" fontId="10" fillId="7" borderId="0" xfId="9" applyNumberFormat="1" applyFont="1" applyFill="1" applyBorder="1" applyAlignment="1">
      <alignment horizontal="left" vertical="center" indent="1"/>
    </xf>
    <xf numFmtId="0" fontId="17" fillId="6" borderId="16" xfId="0" applyFont="1" applyFill="1" applyBorder="1" applyAlignment="1">
      <alignment horizontal="left" vertical="center" wrapText="1" indent="1"/>
    </xf>
    <xf numFmtId="176" fontId="17" fillId="5" borderId="0" xfId="8" applyNumberFormat="1" applyFont="1" applyFill="1" applyBorder="1" applyAlignment="1">
      <alignment horizontal="left" vertical="center" indent="1"/>
    </xf>
    <xf numFmtId="0" fontId="17" fillId="5" borderId="0" xfId="3" applyFont="1" applyFill="1" applyBorder="1" applyAlignment="1">
      <alignment horizontal="left" vertical="center" wrapText="1" indent="1"/>
    </xf>
    <xf numFmtId="0" fontId="17" fillId="8" borderId="0" xfId="3" applyFont="1" applyFill="1" applyBorder="1" applyAlignment="1">
      <alignment horizontal="left" vertical="center" wrapText="1" indent="1"/>
    </xf>
    <xf numFmtId="0" fontId="10" fillId="7" borderId="0" xfId="3" applyFont="1" applyFill="1" applyBorder="1" applyAlignment="1">
      <alignment horizontal="left" vertical="center" wrapText="1" indent="1"/>
    </xf>
    <xf numFmtId="0" fontId="19" fillId="4" borderId="24" xfId="0" applyNumberFormat="1" applyFont="1" applyFill="1" applyBorder="1" applyAlignment="1">
      <alignment horizontal="left" vertical="center" wrapText="1" indent="1"/>
    </xf>
    <xf numFmtId="177" fontId="14" fillId="4" borderId="23" xfId="7" applyFont="1" applyFill="1" applyBorder="1" applyAlignment="1">
      <alignment horizontal="center" vertical="center" wrapText="1"/>
    </xf>
    <xf numFmtId="177" fontId="14" fillId="4" borderId="25" xfId="7" applyFont="1" applyFill="1" applyBorder="1" applyAlignment="1">
      <alignment horizontal="center" vertical="center" wrapText="1"/>
    </xf>
    <xf numFmtId="0" fontId="14" fillId="6" borderId="0" xfId="0" applyNumberFormat="1" applyFont="1" applyFill="1" applyBorder="1" applyAlignment="1">
      <alignment horizontal="left" vertical="center" wrapText="1" indent="1"/>
    </xf>
    <xf numFmtId="0" fontId="10" fillId="6" borderId="15" xfId="3" applyNumberFormat="1" applyFont="1" applyFill="1" applyBorder="1" applyAlignment="1">
      <alignment horizontal="center" vertical="center"/>
    </xf>
    <xf numFmtId="0" fontId="10" fillId="6" borderId="15" xfId="3" applyNumberFormat="1" applyFont="1" applyFill="1" applyBorder="1" applyAlignment="1">
      <alignment vertical="center" wrapText="1"/>
    </xf>
    <xf numFmtId="0" fontId="14" fillId="6" borderId="9" xfId="0" applyFont="1" applyFill="1" applyBorder="1" applyAlignment="1">
      <alignment horizontal="left" vertical="center" wrapText="1" indent="1"/>
    </xf>
    <xf numFmtId="177" fontId="14" fillId="6" borderId="10" xfId="7" applyFont="1" applyFill="1" applyBorder="1" applyAlignment="1">
      <alignment horizontal="center" vertical="center" wrapText="1"/>
    </xf>
    <xf numFmtId="177" fontId="14" fillId="6" borderId="11" xfId="7" applyFont="1" applyFill="1" applyBorder="1" applyAlignment="1">
      <alignment horizontal="center" vertical="center" wrapText="1"/>
    </xf>
    <xf numFmtId="0" fontId="19" fillId="4" borderId="26" xfId="0" applyNumberFormat="1" applyFont="1" applyFill="1" applyBorder="1" applyAlignment="1">
      <alignment horizontal="left" vertical="center" wrapText="1" indent="1"/>
    </xf>
    <xf numFmtId="177" fontId="14" fillId="4" borderId="21" xfId="7" applyFont="1" applyFill="1" applyBorder="1" applyAlignment="1">
      <alignment horizontal="center" vertical="center" wrapText="1"/>
    </xf>
    <xf numFmtId="177" fontId="14" fillId="4" borderId="27" xfId="7" applyFont="1" applyFill="1" applyBorder="1" applyAlignment="1">
      <alignment horizontal="center" vertical="center" wrapText="1"/>
    </xf>
    <xf numFmtId="0" fontId="27" fillId="0" borderId="0" xfId="0" applyNumberFormat="1" applyFont="1" applyFill="1" applyBorder="1" applyAlignment="1">
      <alignment horizontal="left" vertical="center" wrapText="1" indent="1"/>
    </xf>
    <xf numFmtId="0" fontId="27" fillId="6" borderId="0" xfId="0" applyNumberFormat="1" applyFont="1" applyFill="1" applyBorder="1" applyAlignment="1">
      <alignment horizontal="left" vertical="center" wrapText="1" indent="1"/>
    </xf>
    <xf numFmtId="0" fontId="23" fillId="6" borderId="15" xfId="3" applyNumberFormat="1" applyFont="1" applyFill="1" applyBorder="1" applyAlignment="1">
      <alignment horizontal="center" vertical="center" wrapText="1"/>
    </xf>
    <xf numFmtId="0" fontId="10" fillId="6" borderId="0" xfId="3" applyNumberFormat="1" applyFont="1" applyFill="1" applyBorder="1" applyAlignment="1">
      <alignment horizontal="left" vertical="center" wrapText="1" indent="1"/>
    </xf>
    <xf numFmtId="0" fontId="10" fillId="6" borderId="15" xfId="3" applyNumberFormat="1" applyFont="1" applyFill="1" applyBorder="1" applyAlignment="1">
      <alignment horizontal="left" vertical="center" wrapText="1" indent="1"/>
    </xf>
    <xf numFmtId="0" fontId="14" fillId="6" borderId="6" xfId="0" applyFont="1" applyFill="1" applyBorder="1" applyAlignment="1">
      <alignment horizontal="left" vertical="center" wrapText="1" indent="1"/>
    </xf>
    <xf numFmtId="0" fontId="14" fillId="6" borderId="12" xfId="0" applyFont="1" applyFill="1" applyBorder="1" applyAlignment="1">
      <alignment horizontal="left" vertical="center" wrapText="1" indent="1"/>
    </xf>
    <xf numFmtId="0" fontId="19" fillId="4" borderId="9" xfId="0" applyNumberFormat="1" applyFont="1" applyFill="1" applyBorder="1" applyAlignment="1">
      <alignment horizontal="left" vertical="center" wrapText="1" indent="1"/>
    </xf>
    <xf numFmtId="177" fontId="14" fillId="4" borderId="10" xfId="7" applyFont="1" applyFill="1" applyBorder="1" applyAlignment="1">
      <alignment horizontal="center" vertical="center" wrapText="1"/>
    </xf>
    <xf numFmtId="177" fontId="14" fillId="4" borderId="11" xfId="7" applyFont="1" applyFill="1" applyBorder="1" applyAlignment="1">
      <alignment horizontal="center" vertical="center" wrapText="1"/>
    </xf>
    <xf numFmtId="177" fontId="18" fillId="4" borderId="21" xfId="7" applyFont="1" applyFill="1" applyBorder="1" applyAlignment="1">
      <alignment horizontal="center" vertical="center" wrapText="1"/>
    </xf>
    <xf numFmtId="177" fontId="18" fillId="4" borderId="27" xfId="7" applyFont="1" applyFill="1" applyBorder="1" applyAlignment="1">
      <alignment horizontal="center" vertical="center" wrapText="1"/>
    </xf>
    <xf numFmtId="0" fontId="14" fillId="6" borderId="0" xfId="0" applyNumberFormat="1" applyFont="1" applyFill="1" applyBorder="1" applyAlignment="1">
      <alignment vertical="center" wrapText="1"/>
    </xf>
    <xf numFmtId="0" fontId="23" fillId="6" borderId="15" xfId="3" applyNumberFormat="1" applyFont="1" applyFill="1" applyBorder="1" applyAlignment="1">
      <alignment horizontal="left" vertical="center" wrapText="1" indent="1"/>
    </xf>
    <xf numFmtId="0" fontId="22" fillId="6" borderId="19" xfId="3" applyNumberFormat="1" applyFont="1" applyFill="1" applyBorder="1" applyAlignment="1">
      <alignment horizontal="left" vertical="center" wrapText="1" indent="1"/>
    </xf>
    <xf numFmtId="0" fontId="14" fillId="6" borderId="9" xfId="0" applyNumberFormat="1" applyFont="1" applyFill="1" applyBorder="1" applyAlignment="1">
      <alignment horizontal="left" vertical="center" wrapText="1" indent="1"/>
    </xf>
    <xf numFmtId="177" fontId="14" fillId="6" borderId="7" xfId="7" applyFont="1" applyFill="1" applyBorder="1" applyAlignment="1">
      <alignment horizontal="center" vertical="center" wrapText="1"/>
    </xf>
    <xf numFmtId="177" fontId="14" fillId="6" borderId="8" xfId="7" applyFont="1" applyFill="1" applyBorder="1" applyAlignment="1">
      <alignment horizontal="center" vertical="center" wrapText="1"/>
    </xf>
    <xf numFmtId="0" fontId="29" fillId="6" borderId="15" xfId="3" applyNumberFormat="1" applyFont="1" applyFill="1" applyBorder="1" applyAlignment="1">
      <alignment horizontal="left" vertical="center" wrapText="1" indent="1"/>
    </xf>
    <xf numFmtId="0" fontId="32" fillId="0" borderId="0" xfId="0" applyNumberFormat="1" applyFont="1" applyFill="1" applyBorder="1" applyAlignment="1">
      <alignment horizontal="left" vertical="center" wrapText="1" indent="1"/>
    </xf>
    <xf numFmtId="0" fontId="6" fillId="0" borderId="0" xfId="0" applyNumberFormat="1" applyFont="1">
      <alignment vertical="center"/>
    </xf>
    <xf numFmtId="0" fontId="6" fillId="0" borderId="0" xfId="7" applyNumberFormat="1" applyFont="1" applyAlignment="1">
      <alignment vertical="center"/>
    </xf>
    <xf numFmtId="0" fontId="9" fillId="2" borderId="0" xfId="7" applyNumberFormat="1" applyFont="1" applyFill="1" applyBorder="1" applyAlignment="1">
      <alignment horizontal="left" vertical="center" wrapText="1"/>
    </xf>
    <xf numFmtId="0" fontId="9" fillId="2" borderId="0" xfId="1" applyNumberFormat="1" applyFont="1" applyFill="1" applyBorder="1" applyAlignment="1">
      <alignment horizontal="left" vertical="center" wrapText="1"/>
    </xf>
    <xf numFmtId="0" fontId="6" fillId="0" borderId="0" xfId="0" applyNumberFormat="1" applyFont="1" applyAlignment="1">
      <alignment vertical="center"/>
    </xf>
    <xf numFmtId="0" fontId="10" fillId="7" borderId="0" xfId="2" applyNumberFormat="1" applyFont="1" applyFill="1" applyBorder="1" applyAlignment="1">
      <alignment horizontal="center" vertical="center" wrapText="1"/>
    </xf>
    <xf numFmtId="0" fontId="11" fillId="9" borderId="0" xfId="2" applyNumberFormat="1" applyFont="1" applyFill="1" applyBorder="1" applyAlignment="1">
      <alignment horizontal="center" vertical="center" wrapText="1"/>
    </xf>
    <xf numFmtId="0" fontId="11" fillId="8" borderId="0" xfId="2" applyNumberFormat="1" applyFont="1" applyFill="1" applyBorder="1" applyAlignment="1">
      <alignment horizontal="center" vertical="center" wrapText="1"/>
    </xf>
    <xf numFmtId="0" fontId="11" fillId="5" borderId="0" xfId="2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vertical="center" wrapText="1"/>
    </xf>
    <xf numFmtId="0" fontId="14" fillId="6" borderId="0" xfId="11" applyNumberFormat="1" applyFont="1" applyFill="1" applyBorder="1" applyAlignment="1">
      <alignment vertical="center" wrapText="1"/>
    </xf>
    <xf numFmtId="0" fontId="26" fillId="0" borderId="0" xfId="0" applyNumberFormat="1" applyFont="1">
      <alignment vertical="center"/>
    </xf>
    <xf numFmtId="0" fontId="20" fillId="0" borderId="0" xfId="0" applyNumberFormat="1" applyFont="1" applyFill="1" applyBorder="1" applyAlignment="1">
      <alignment vertical="center" wrapText="1"/>
    </xf>
    <xf numFmtId="0" fontId="25" fillId="0" borderId="0" xfId="0" applyNumberFormat="1" applyFont="1" applyFill="1" applyBorder="1" applyAlignment="1">
      <alignment vertical="center" wrapText="1"/>
    </xf>
    <xf numFmtId="0" fontId="26" fillId="0" borderId="0" xfId="0" applyNumberFormat="1" applyFont="1" applyFill="1" applyBorder="1" applyAlignment="1">
      <alignment vertical="center" wrapText="1"/>
    </xf>
    <xf numFmtId="0" fontId="30" fillId="0" borderId="0" xfId="0" applyNumberFormat="1" applyFont="1" applyFill="1" applyBorder="1" applyAlignment="1">
      <alignment vertical="center" wrapText="1"/>
    </xf>
    <xf numFmtId="0" fontId="31" fillId="0" borderId="0" xfId="0" applyNumberFormat="1" applyFont="1" applyFill="1" applyBorder="1" applyAlignment="1">
      <alignment vertical="center" wrapText="1"/>
    </xf>
    <xf numFmtId="0" fontId="14" fillId="6" borderId="0" xfId="7" applyNumberFormat="1" applyFont="1" applyFill="1" applyBorder="1" applyAlignment="1">
      <alignment vertical="center" wrapText="1"/>
    </xf>
    <xf numFmtId="0" fontId="14" fillId="6" borderId="0" xfId="0" applyNumberFormat="1" applyFont="1" applyFill="1" applyBorder="1">
      <alignment vertical="center"/>
    </xf>
    <xf numFmtId="0" fontId="19" fillId="6" borderId="15" xfId="7" applyNumberFormat="1" applyFont="1" applyFill="1" applyBorder="1" applyAlignment="1">
      <alignment horizontal="center" vertical="center" wrapText="1"/>
    </xf>
    <xf numFmtId="0" fontId="19" fillId="6" borderId="15" xfId="4" applyNumberFormat="1" applyFont="1" applyFill="1" applyBorder="1" applyAlignment="1">
      <alignment horizontal="center" vertical="center" wrapText="1"/>
    </xf>
    <xf numFmtId="0" fontId="14" fillId="0" borderId="0" xfId="7" applyNumberFormat="1" applyFont="1" applyFill="1" applyBorder="1" applyAlignment="1">
      <alignment horizontal="center" vertical="center" wrapText="1"/>
    </xf>
    <xf numFmtId="0" fontId="14" fillId="6" borderId="0" xfId="7" applyNumberFormat="1" applyFont="1" applyFill="1" applyBorder="1" applyAlignment="1">
      <alignment horizontal="center" vertical="center" wrapText="1"/>
    </xf>
    <xf numFmtId="0" fontId="28" fillId="6" borderId="20" xfId="0" applyNumberFormat="1" applyFont="1" applyFill="1" applyBorder="1" applyAlignment="1">
      <alignment vertical="center"/>
    </xf>
    <xf numFmtId="0" fontId="19" fillId="6" borderId="15" xfId="4" applyNumberFormat="1" applyFont="1" applyFill="1" applyBorder="1">
      <alignment horizontal="center" vertical="center" wrapText="1"/>
    </xf>
    <xf numFmtId="0" fontId="14" fillId="0" borderId="0" xfId="0" applyNumberFormat="1" applyFont="1" applyFill="1" applyBorder="1" applyAlignment="1" applyProtection="1">
      <alignment horizontal="center" vertical="center" wrapText="1"/>
    </xf>
    <xf numFmtId="0" fontId="21" fillId="6" borderId="22" xfId="0" applyNumberFormat="1" applyFont="1" applyFill="1" applyBorder="1" applyAlignment="1">
      <alignment vertical="center"/>
    </xf>
    <xf numFmtId="0" fontId="19" fillId="6" borderId="19" xfId="7" applyNumberFormat="1" applyFont="1" applyFill="1" applyBorder="1" applyAlignment="1">
      <alignment horizontal="center" vertical="center" wrapText="1"/>
    </xf>
    <xf numFmtId="0" fontId="19" fillId="6" borderId="19" xfId="4" applyNumberFormat="1" applyFont="1" applyFill="1" applyBorder="1" applyAlignment="1">
      <alignment horizontal="center" vertical="center" wrapText="1"/>
    </xf>
    <xf numFmtId="0" fontId="18" fillId="6" borderId="0" xfId="9" applyNumberFormat="1" applyFont="1" applyFill="1" applyBorder="1" applyAlignment="1">
      <alignment vertical="center"/>
    </xf>
    <xf numFmtId="0" fontId="19" fillId="6" borderId="0" xfId="9" applyNumberFormat="1" applyFont="1" applyFill="1" applyBorder="1" applyAlignment="1">
      <alignment horizontal="center" vertical="center"/>
    </xf>
    <xf numFmtId="0" fontId="13" fillId="6" borderId="22" xfId="0" applyNumberFormat="1" applyFont="1" applyFill="1" applyBorder="1" applyAlignment="1">
      <alignment horizontal="left" vertical="center" indent="1"/>
    </xf>
    <xf numFmtId="0" fontId="21" fillId="6" borderId="22" xfId="0" applyNumberFormat="1" applyFont="1" applyFill="1" applyBorder="1" applyAlignment="1">
      <alignment horizontal="left" vertical="center" indent="1"/>
    </xf>
    <xf numFmtId="0" fontId="23" fillId="6" borderId="19" xfId="3" applyNumberFormat="1" applyFont="1" applyFill="1" applyBorder="1" applyAlignment="1">
      <alignment horizontal="left" vertical="center" wrapText="1" indent="1"/>
    </xf>
    <xf numFmtId="0" fontId="14" fillId="6" borderId="0" xfId="0" applyNumberFormat="1" applyFont="1" applyFill="1" applyBorder="1" applyAlignment="1">
      <alignment vertical="center"/>
    </xf>
    <xf numFmtId="0" fontId="24" fillId="0" borderId="0" xfId="3" applyNumberFormat="1" applyFont="1" applyFill="1" applyBorder="1" applyAlignment="1">
      <alignment horizontal="left" vertical="center" wrapText="1" indent="1"/>
    </xf>
    <xf numFmtId="0" fontId="14" fillId="0" borderId="0" xfId="9" applyNumberFormat="1" applyFont="1" applyFill="1" applyBorder="1" applyAlignment="1">
      <alignment horizontal="center" vertical="center"/>
    </xf>
    <xf numFmtId="0" fontId="14" fillId="6" borderId="0" xfId="3" applyNumberFormat="1" applyFont="1" applyFill="1" applyBorder="1" applyAlignment="1">
      <alignment horizontal="left" vertical="center" wrapText="1"/>
    </xf>
    <xf numFmtId="0" fontId="14" fillId="6" borderId="0" xfId="9" applyNumberFormat="1" applyFont="1" applyFill="1" applyBorder="1" applyAlignment="1">
      <alignment vertical="center"/>
    </xf>
    <xf numFmtId="0" fontId="26" fillId="6" borderId="22" xfId="0" applyNumberFormat="1" applyFont="1" applyFill="1" applyBorder="1" applyAlignment="1">
      <alignment horizontal="left" vertical="center" indent="1"/>
    </xf>
    <xf numFmtId="0" fontId="28" fillId="6" borderId="22" xfId="0" applyNumberFormat="1" applyFont="1" applyFill="1" applyBorder="1" applyAlignment="1">
      <alignment horizontal="left" vertical="center" indent="1"/>
    </xf>
    <xf numFmtId="0" fontId="13" fillId="6" borderId="20" xfId="0" applyNumberFormat="1" applyFont="1" applyFill="1" applyBorder="1" applyAlignment="1">
      <alignment horizontal="left" vertical="center" indent="1"/>
    </xf>
    <xf numFmtId="0" fontId="29" fillId="6" borderId="15" xfId="4" applyNumberFormat="1" applyFont="1" applyFill="1" applyBorder="1" applyAlignment="1">
      <alignment horizontal="left" vertical="center" wrapText="1" indent="1"/>
    </xf>
    <xf numFmtId="0" fontId="19" fillId="6" borderId="0" xfId="4" applyNumberFormat="1" applyFont="1" applyFill="1" applyBorder="1" applyAlignment="1">
      <alignment horizontal="center" vertical="center" wrapText="1"/>
    </xf>
    <xf numFmtId="0" fontId="14" fillId="6" borderId="0" xfId="7" applyNumberFormat="1" applyFont="1" applyFill="1" applyBorder="1" applyAlignment="1">
      <alignment horizontal="left" vertical="center" wrapText="1" indent="1"/>
    </xf>
    <xf numFmtId="177" fontId="16" fillId="9" borderId="0" xfId="9" applyNumberFormat="1" applyFont="1" applyFill="1" applyBorder="1" applyAlignment="1">
      <alignment horizontal="center" vertical="center"/>
    </xf>
    <xf numFmtId="177" fontId="16" fillId="8" borderId="0" xfId="9" applyNumberFormat="1" applyFont="1" applyFill="1" applyBorder="1" applyAlignment="1">
      <alignment horizontal="center" vertical="center"/>
    </xf>
    <xf numFmtId="177" fontId="16" fillId="5" borderId="0" xfId="9" applyNumberFormat="1" applyFont="1" applyFill="1" applyBorder="1" applyAlignment="1">
      <alignment horizontal="center" vertical="center"/>
    </xf>
    <xf numFmtId="177" fontId="17" fillId="5" borderId="0" xfId="12" applyNumberFormat="1" applyFont="1" applyFill="1" applyBorder="1" applyAlignment="1">
      <alignment horizontal="center" vertical="center"/>
    </xf>
    <xf numFmtId="177" fontId="17" fillId="8" borderId="0" xfId="12" applyNumberFormat="1" applyFont="1" applyFill="1" applyBorder="1" applyAlignment="1">
      <alignment horizontal="center" vertical="center"/>
    </xf>
    <xf numFmtId="177" fontId="17" fillId="9" borderId="0" xfId="12" applyNumberFormat="1" applyFont="1" applyFill="1" applyBorder="1" applyAlignment="1">
      <alignment horizontal="center" vertical="center"/>
    </xf>
    <xf numFmtId="177" fontId="22" fillId="7" borderId="0" xfId="9" applyNumberFormat="1" applyFont="1" applyFill="1" applyBorder="1" applyAlignment="1">
      <alignment horizontal="center" vertical="center"/>
    </xf>
    <xf numFmtId="177" fontId="17" fillId="5" borderId="0" xfId="6" applyNumberFormat="1" applyFont="1" applyFill="1" applyBorder="1" applyAlignment="1">
      <alignment horizontal="center" vertical="center"/>
    </xf>
    <xf numFmtId="177" fontId="17" fillId="8" borderId="0" xfId="6" applyNumberFormat="1" applyFont="1" applyFill="1" applyBorder="1" applyAlignment="1">
      <alignment horizontal="center" vertical="center"/>
    </xf>
    <xf numFmtId="177" fontId="17" fillId="9" borderId="0" xfId="6" applyNumberFormat="1" applyFont="1" applyFill="1" applyBorder="1" applyAlignment="1">
      <alignment horizontal="center" vertical="center"/>
    </xf>
    <xf numFmtId="177" fontId="23" fillId="7" borderId="0" xfId="9" applyNumberFormat="1" applyFont="1" applyFill="1" applyBorder="1" applyAlignment="1">
      <alignment horizontal="center" vertical="center"/>
    </xf>
    <xf numFmtId="177" fontId="17" fillId="5" borderId="0" xfId="10" applyNumberFormat="1" applyFont="1" applyFill="1" applyBorder="1" applyAlignment="1">
      <alignment horizontal="center" vertical="center"/>
    </xf>
    <xf numFmtId="177" fontId="14" fillId="6" borderId="17" xfId="7" applyFont="1" applyFill="1" applyBorder="1" applyAlignment="1">
      <alignment horizontal="center" vertical="center" wrapText="1"/>
    </xf>
    <xf numFmtId="177" fontId="14" fillId="6" borderId="18" xfId="7" applyFont="1" applyFill="1" applyBorder="1" applyAlignment="1">
      <alignment horizontal="center" vertical="center"/>
    </xf>
    <xf numFmtId="177" fontId="14" fillId="6" borderId="13" xfId="7" applyFont="1" applyFill="1" applyBorder="1" applyAlignment="1">
      <alignment horizontal="center" vertical="center" wrapText="1"/>
    </xf>
    <xf numFmtId="177" fontId="14" fillId="6" borderId="14" xfId="7" applyFont="1" applyFill="1" applyBorder="1" applyAlignment="1">
      <alignment horizontal="center" vertical="center" wrapText="1"/>
    </xf>
    <xf numFmtId="0" fontId="7" fillId="0" borderId="0" xfId="0" applyNumberFormat="1" applyFont="1" applyAlignment="1">
      <alignment horizontal="left" vertical="center" indent="6"/>
    </xf>
    <xf numFmtId="0" fontId="13" fillId="6" borderId="20" xfId="0" applyNumberFormat="1" applyFont="1" applyFill="1" applyBorder="1" applyAlignment="1">
      <alignment horizontal="left" vertical="center" indent="1"/>
    </xf>
    <xf numFmtId="0" fontId="13" fillId="6" borderId="22" xfId="0" applyNumberFormat="1" applyFont="1" applyFill="1" applyBorder="1" applyAlignment="1">
      <alignment horizontal="left" vertical="center" indent="1"/>
    </xf>
    <xf numFmtId="0" fontId="13" fillId="6" borderId="0" xfId="3" applyNumberFormat="1" applyFont="1" applyFill="1" applyBorder="1" applyAlignment="1">
      <alignment horizontal="left" vertical="center" wrapText="1" indent="1"/>
    </xf>
    <xf numFmtId="0" fontId="13" fillId="0" borderId="0" xfId="0" applyNumberFormat="1" applyFont="1" applyFill="1" applyBorder="1" applyAlignment="1">
      <alignment horizontal="left" vertical="center" indent="1"/>
    </xf>
    <xf numFmtId="0" fontId="8" fillId="2" borderId="0" xfId="1" applyNumberFormat="1" applyFont="1" applyFill="1" applyBorder="1" applyAlignment="1">
      <alignment horizontal="left" vertical="center" indent="10"/>
    </xf>
  </cellXfs>
  <cellStyles count="13">
    <cellStyle name="금액" xfId="7" xr:uid="{00000000-0005-0000-0000-000000000000}"/>
    <cellStyle name="아래쪽 테두리" xfId="9" xr:uid="{00000000-0005-0000-0000-000001000000}"/>
    <cellStyle name="오른쪽 테두리" xfId="12" xr:uid="{00000000-0005-0000-0000-000008000000}"/>
    <cellStyle name="왼쪽 테두리" xfId="11" xr:uid="{00000000-0005-0000-0000-000006000000}"/>
    <cellStyle name="요약 금액" xfId="6" xr:uid="{00000000-0005-0000-0000-000009000000}"/>
    <cellStyle name="요약 텍스트" xfId="8" xr:uid="{00000000-0005-0000-0000-00000A000000}"/>
    <cellStyle name="위쪽 테두리" xfId="10" xr:uid="{00000000-0005-0000-0000-00000C000000}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표준" xfId="0" builtinId="0" customBuiltin="1"/>
  </cellStyles>
  <dxfs count="1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ajor"/>
      </font>
      <numFmt numFmtId="177" formatCode="&quot;₩&quot;#,##0_);[Red]\(&quot;₩&quot;#,##0\)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ajor"/>
      </font>
      <numFmt numFmtId="177" formatCode="&quot;₩&quot;#,##0_);[Red]\(&quot;₩&quot;#,##0\)"/>
      <fill>
        <patternFill patternType="solid">
          <fgColor indexed="64"/>
          <bgColor theme="9" tint="0.599963377788628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ajor"/>
      </font>
      <numFmt numFmtId="177" formatCode="&quot;₩&quot;#,##0_);[Red]\(&quot;₩&quot;#,##0\)"/>
      <fill>
        <patternFill patternType="solid">
          <fgColor indexed="64"/>
          <bgColor theme="9" tint="0.3999450666829432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9"/>
        <name val="맑은 고딕"/>
        <family val="3"/>
        <charset val="129"/>
        <scheme val="major"/>
      </font>
      <fill>
        <patternFill patternType="solid">
          <fgColor indexed="64"/>
          <bgColor theme="9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맑은 고딕"/>
        <family val="3"/>
        <charset val="129"/>
        <scheme val="maj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name val="맑은 고딕"/>
        <family val="3"/>
        <charset val="129"/>
        <scheme val="maj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name val="맑은 고딕"/>
        <family val="3"/>
        <charset val="129"/>
        <scheme val="maj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name val="맑은 고딕"/>
        <family val="3"/>
        <charset val="129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name val="맑은 고딕"/>
        <family val="3"/>
        <charset val="129"/>
        <scheme val="major"/>
      </font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none">
          <fgColor indexed="64"/>
          <bgColor theme="0"/>
        </patternFill>
      </fill>
      <alignment horizontal="left" vertical="center" textRotation="0" wrapText="1" indent="1" justifyLastLine="0" shrinkToFit="0" readingOrder="0"/>
    </dxf>
    <dxf>
      <border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none">
          <fgColor indexed="64"/>
          <bgColor theme="0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top style="thin">
          <color theme="0" tint="-0.14996795556505021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none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none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left" vertical="center" textRotation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none">
          <fgColor indexed="64"/>
          <bgColor theme="0"/>
        </patternFill>
      </fill>
      <alignment horizontal="left" vertical="center" textRotation="0" wrapText="1" indent="1" justifyLastLine="0" shrinkToFit="0" readingOrder="0"/>
    </dxf>
    <dxf>
      <border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none">
          <fgColor indexed="64"/>
          <bgColor theme="0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none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none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none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none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top style="thin">
          <color theme="0" tint="-0.14996795556505021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none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none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none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none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left" vertical="center" textRotation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none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none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numFmt numFmtId="0" formatCode="General"/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none">
          <fgColor indexed="64"/>
          <bgColor theme="0"/>
        </patternFill>
      </fill>
      <alignment horizontal="left" vertical="center" textRotation="0" wrapText="1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none">
          <fgColor indexed="64"/>
          <bgColor theme="0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none">
          <fgColor indexed="64"/>
          <bgColor theme="0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none">
          <fgColor indexed="64"/>
          <bgColor theme="0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left" vertical="center" textRotation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none">
          <fgColor indexed="64"/>
          <bgColor theme="0"/>
        </patternFill>
      </fill>
      <alignment horizontal="left" vertical="center" textRotation="0" wrapText="1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none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none">
          <fgColor indexed="64"/>
          <bgColor theme="0"/>
        </patternFill>
      </fill>
      <alignment horizontal="left" vertical="center" textRotation="0" wrapText="1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none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3743705557422"/>
        </left>
        <right/>
        <top style="thin">
          <color theme="0" tint="-0.14993743705557422"/>
        </top>
        <bottom style="thin">
          <color theme="0" tint="-0.14990691854609822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14993743705557422"/>
        </left>
        <right/>
        <top style="thin">
          <color theme="0" tint="-0.14993743705557422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0691854609822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0691854609822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맑은 고딕"/>
        <family val="3"/>
        <charset val="129"/>
        <scheme val="maj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14993743705557422"/>
        </right>
        <top style="thin">
          <color theme="0" tint="-0.14993743705557422"/>
        </top>
        <bottom style="thin">
          <color theme="0" tint="-0.1499069185460982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left" vertical="center" textRotation="0" indent="1" justifyLastLine="0" shrinkToFit="0" readingOrder="0"/>
      <border diagonalUp="0" diagonalDown="0" outline="0">
        <left/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fill>
        <patternFill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맑은 고딕"/>
        <family val="3"/>
        <charset val="129"/>
        <scheme val="major"/>
      </font>
      <numFmt numFmtId="0" formatCode="General"/>
      <fill>
        <patternFill>
          <fgColor indexed="64"/>
          <bgColor theme="0"/>
        </patternFill>
      </fill>
      <alignment horizontal="left" vertical="center" textRotation="0" indent="1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color rgb="FFC00000"/>
      </font>
    </dxf>
    <dxf>
      <font>
        <b val="0"/>
        <i val="0"/>
        <color rgb="FFC00000"/>
      </font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double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  <fill>
        <patternFill>
          <bgColor theme="4" tint="-0.499984740745262"/>
        </patternFill>
      </fill>
      <border>
        <bottom style="thin">
          <color theme="0"/>
        </bottom>
      </border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79998168889431442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실제 월별 수입" pivot="0" count="3" xr9:uid="{00000000-0011-0000-FFFF-FFFF00000000}">
      <tableStyleElement type="wholeTable" dxfId="186"/>
      <tableStyleElement type="headerRow" dxfId="185"/>
      <tableStyleElement type="firstColumn" dxfId="184"/>
    </tableStyle>
    <tableStyle name="월별 가족 예산" pivot="0" count="4" xr9:uid="{00000000-0011-0000-FFFF-FFFF01000000}">
      <tableStyleElement type="wholeTable" dxfId="183"/>
      <tableStyleElement type="headerRow" dxfId="182"/>
      <tableStyleElement type="totalRow" dxfId="181"/>
      <tableStyleElement type="firstRowStripe" dxfId="18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222077</xdr:rowOff>
    </xdr:from>
    <xdr:to>
      <xdr:col>1</xdr:col>
      <xdr:colOff>731520</xdr:colOff>
      <xdr:row>1</xdr:row>
      <xdr:rowOff>953597</xdr:rowOff>
    </xdr:to>
    <xdr:pic>
      <xdr:nvPicPr>
        <xdr:cNvPr id="4" name="그래픽 3" descr="두 아이가 있는 가족">
          <a:extLst>
            <a:ext uri="{FF2B5EF4-FFF2-40B4-BE49-F238E27FC236}">
              <a16:creationId xmlns:a16="http://schemas.microsoft.com/office/drawing/2014/main" id="{993BEB2B-8E77-474E-A0D1-B040AAD68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69571" y="473810"/>
          <a:ext cx="731520" cy="7315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주거비" displayName="주거비" ref="B9:E21" totalsRowCount="1" headerRowDxfId="177" dataDxfId="175" totalsRowDxfId="174" headerRowBorderDxfId="176" totalsRowBorderDxfId="173">
  <tableColumns count="4">
    <tableColumn id="1" xr3:uid="{00000000-0010-0000-0000-000001000000}" name="주거비" totalsRowLabel="요약" dataDxfId="172" totalsRowDxfId="171"/>
    <tableColumn id="2" xr3:uid="{00000000-0010-0000-0000-000002000000}" name="예상_x000a_비용" totalsRowFunction="sum" dataDxfId="170" totalsRowDxfId="169" dataCellStyle="금액" totalsRowCellStyle="금액"/>
    <tableColumn id="3" xr3:uid="{00000000-0010-0000-0000-000003000000}" name="실제_x000a_비용" totalsRowFunction="sum" dataDxfId="168" totalsRowDxfId="167" dataCellStyle="금액" totalsRowCellStyle="금액"/>
    <tableColumn id="4" xr3:uid="{00000000-0010-0000-0000-000004000000}" name="차액" totalsRowFunction="sum" dataDxfId="166" totalsRowDxfId="165" dataCellStyle="금액" totalsRowCellStyle="금액">
      <calculatedColumnFormula>주거비[[#This Row],[예상
비용]]-주거비[[#This Row],[실제
비용]]</calculatedColumnFormula>
    </tableColumn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샘플 비용 범주 및 샘플 범주와 관련된 샘플 비용은 이 표에 나와 있습니다. 예상 비용과 실제 비용을 입력합니다. 차액은 자동으로 계산됩니다.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세금" displayName="세금" ref="G47:J52" totalsRowCount="1" headerRowDxfId="58" dataDxfId="56" totalsRowDxfId="55" headerRowBorderDxfId="57" totalsRowBorderDxfId="54">
  <tableColumns count="4">
    <tableColumn id="1" xr3:uid="{00000000-0010-0000-0900-000001000000}" name="세금" totalsRowLabel="요약" dataDxfId="53" totalsRowDxfId="52"/>
    <tableColumn id="2" xr3:uid="{00000000-0010-0000-0900-000002000000}" name="예상 _x000a_비용" totalsRowFunction="sum" dataDxfId="51" totalsRowDxfId="50" dataCellStyle="금액" totalsRowCellStyle="금액"/>
    <tableColumn id="3" xr3:uid="{00000000-0010-0000-0900-000003000000}" name="실제 _x000a_비용" totalsRowFunction="sum" dataDxfId="49" totalsRowDxfId="48" dataCellStyle="금액" totalsRowCellStyle="금액"/>
    <tableColumn id="4" xr3:uid="{00000000-0010-0000-0900-000004000000}" name="차액" totalsRowFunction="sum" dataDxfId="47" totalsRowDxfId="46" dataCellStyle="금액" totalsRowCellStyle="금액">
      <calculatedColumnFormula>세금[[#This Row],[예상 
비용]]-세금[[#This Row],[실제 
비용]]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샘플 비용 범주 및 샘플 범주와 관련된 샘플 비용은 이 표에 나와 있습니다. 예상 비용과 실제 비용을 입력합니다. 차액은 자동으로 계산됩니다.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저축" displayName="저축" ref="B77:E82" totalsRowCount="1" headerRowDxfId="45" dataDxfId="43" totalsRowDxfId="41" headerRowBorderDxfId="44" tableBorderDxfId="42" totalsRowBorderDxfId="40">
  <tableColumns count="4">
    <tableColumn id="1" xr3:uid="{00000000-0010-0000-0A00-000001000000}" name="저축/투자" totalsRowLabel="요약" dataDxfId="39" totalsRowDxfId="38"/>
    <tableColumn id="2" xr3:uid="{00000000-0010-0000-0A00-000002000000}" name="예상_x000a_비용" totalsRowFunction="sum" dataDxfId="37" totalsRowDxfId="36" dataCellStyle="금액" totalsRowCellStyle="금액"/>
    <tableColumn id="3" xr3:uid="{00000000-0010-0000-0A00-000003000000}" name="실제_x000a_비용" totalsRowFunction="sum" dataDxfId="35" totalsRowDxfId="34" dataCellStyle="금액" totalsRowCellStyle="금액"/>
    <tableColumn id="4" xr3:uid="{00000000-0010-0000-0A00-000004000000}" name="차액" totalsRowFunction="sum" dataDxfId="33" totalsRowDxfId="32" dataCellStyle="금액" totalsRowCellStyle="금액">
      <calculatedColumnFormula>저축[[#This Row],[예상
비용]]-저축[[#This Row],[실제
비용]]</calculatedColumnFormula>
    </tableColumn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샘플 비용 범주 및 샘플 범주와 관련된 샘플 비용은 이 표에 나와 있습니다. 예상 비용과 실제 비용을 입력합니다. 차액은 자동으로 계산됩니다.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선물" displayName="선물" ref="G77:J81" totalsRowCount="1" headerRowDxfId="31" dataDxfId="29" totalsRowDxfId="28" headerRowBorderDxfId="30" totalsRowBorderDxfId="27">
  <tableColumns count="4">
    <tableColumn id="1" xr3:uid="{00000000-0010-0000-0B00-000001000000}" name="선물 및 기부" totalsRowLabel="요약" dataDxfId="26" totalsRowDxfId="25"/>
    <tableColumn id="2" xr3:uid="{00000000-0010-0000-0B00-000002000000}" name="예상_x000a_비용" totalsRowFunction="sum" dataDxfId="24" totalsRowDxfId="23" dataCellStyle="금액" totalsRowCellStyle="금액"/>
    <tableColumn id="3" xr3:uid="{00000000-0010-0000-0B00-000003000000}" name="실제_x000a_비용" totalsRowFunction="sum" dataDxfId="22" totalsRowDxfId="21" dataCellStyle="금액" totalsRowCellStyle="금액"/>
    <tableColumn id="4" xr3:uid="{00000000-0010-0000-0B00-000004000000}" name="차액" totalsRowFunction="sum" dataDxfId="20" totalsRowDxfId="19" dataCellStyle="금액" totalsRowCellStyle="금액">
      <calculatedColumnFormula>선물[[#This Row],[예상
비용]]-선물[[#This Row],[실제
비용]]</calculatedColumnFormula>
    </tableColumn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샘플 비용 범주 및 샘플 범주와 관련된 샘플 비용은 이 표에 나와 있습니다. 예상 비용과 실제 비용을 입력합니다. 차액은 자동으로 계산됩니다.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법률" displayName="법률" ref="B68:E73" totalsRowCount="1" headerRowDxfId="18" dataDxfId="16" totalsRowDxfId="15" headerRowBorderDxfId="17" totalsRowBorderDxfId="14">
  <tableColumns count="4">
    <tableColumn id="1" xr3:uid="{00000000-0010-0000-0C00-000001000000}" name="법률" totalsRowLabel="요약" dataDxfId="13" totalsRowDxfId="12"/>
    <tableColumn id="2" xr3:uid="{00000000-0010-0000-0C00-000002000000}" name="예상_x000a_비용" totalsRowFunction="sum" dataDxfId="11" totalsRowDxfId="10" dataCellStyle="금액" totalsRowCellStyle="금액"/>
    <tableColumn id="3" xr3:uid="{00000000-0010-0000-0C00-000003000000}" name="실제_x000a_비용" totalsRowFunction="sum" dataDxfId="9" totalsRowDxfId="8" dataCellStyle="금액" totalsRowCellStyle="금액"/>
    <tableColumn id="4" xr3:uid="{00000000-0010-0000-0C00-000004000000}" name="차액" totalsRowFunction="sum" dataDxfId="7" totalsRowDxfId="6" dataCellStyle="금액" totalsRowCellStyle="금액">
      <calculatedColumnFormula>법률[[#This Row],[예상
비용]]-법률[[#This Row],[실제
비용]]</calculatedColumnFormula>
    </tableColumn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샘플 비용 범주 및 샘플 범주와 관련된 샘플 비용은 이 표에 나와 있습니다. 예상 비용과 실제 비용을 입력합니다. 차액은 자동으로 계산됩니다.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0000000}" name="요약" displayName="요약" ref="B4:E5" totalsRowShown="0" headerRowDxfId="5" dataDxfId="4">
  <autoFilter ref="B4:E5" xr:uid="{00000000-0009-0000-0100-00000E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1000-000001000000}" name="요약 " dataDxfId="3" dataCellStyle="아래쪽 테두리"/>
    <tableColumn id="2" xr3:uid="{00000000-0010-0000-1000-000002000000}" name="합계_x000a_예상 비용" dataDxfId="2" dataCellStyle="아래쪽 테두리">
      <calculatedColumnFormula>주거비[[#Totals],[예상
비용]]+교통비[[#Totals],[예상
비용]]+보험료[[#Totals],[예상
비용]]+식료품[[#Totals],[예상
비용]]+자녀_양육비[[#Totals],[예상
비용]]+법률[[#Totals],[예상
비용]]+저축[[#Totals],[예상
비용]]+대출[[#Totals],[예상
비용]]+여가비[[#Totals],[예상
비용]]+세금[[#Totals],[예상 
비용]]+개인관리[[#Totals],[예상
비용]]+반려동물[[#Totals],[예상
비용]]+선물[[#Totals],[예상
비용]]</calculatedColumnFormula>
    </tableColumn>
    <tableColumn id="3" xr3:uid="{00000000-0010-0000-1000-000003000000}" name="합계_x000a_실제 비용" dataDxfId="1" dataCellStyle="아래쪽 테두리">
      <calculatedColumnFormula>주거비[[#Totals],[실제
비용]]+교통비[[#Totals],[실제
비용]]+보험료[[#Totals],[실제
비용]]+식료품[[#Totals],[실제
비용]]+자녀_양육비[[#Totals],[실제
비용]]+법률[[#Totals],[실제
비용]]+저축[[#Totals],[실제
비용]]+대출[[#Totals],[실제
비용]]+여가비[[#Totals],[실제
비용]]+세금[[#Totals],[실제 
비용]]+개인관리[[#Totals],[실제
비용]]+반려동물[[#Totals],[실제
비용]]+선물[[#Totals],[실제
비용]]</calculatedColumnFormula>
    </tableColumn>
    <tableColumn id="4" xr3:uid="{00000000-0010-0000-1000-000004000000}" name="합계_x000a_차액" dataDxfId="0" dataCellStyle="아래쪽 테두리">
      <calculatedColumnFormula>주거비[[#Totals],[차액]]+교통비[[#Totals],[차액]]+보험료[[#Totals],[차액]]+식료품[[#Totals],[차액]]+자녀_양육비[[#Totals],[차액]]+법률[[#Totals],[차액]]+저축[[#Totals],[차액]]+대출[[#Totals],[차액]]+여가비[[#Totals],[차액]]+세금[[#Totals],[차액]]+개인관리[[#Totals],[차액]]+반려동물[[#Totals],[차액]]+선물[[#Totals],[차액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이 요약 표에 총 예상 및 실제 비용, 총 차이가 자동으로 계산됩니다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교통비" displayName="교통비" ref="B24:E33" totalsRowCount="1" headerRowDxfId="164" dataDxfId="162" totalsRowDxfId="161" headerRowBorderDxfId="163" totalsRowBorderDxfId="160">
  <tableColumns count="4">
    <tableColumn id="1" xr3:uid="{00000000-0010-0000-0100-000001000000}" name="열1" totalsRowLabel="요약" dataDxfId="159" totalsRowDxfId="158"/>
    <tableColumn id="2" xr3:uid="{00000000-0010-0000-0100-000002000000}" name="예상_x000a_비용" totalsRowFunction="sum" dataDxfId="157" totalsRowDxfId="156" dataCellStyle="금액" totalsRowCellStyle="금액"/>
    <tableColumn id="3" xr3:uid="{00000000-0010-0000-0100-000003000000}" name="실제_x000a_비용" totalsRowFunction="sum" dataDxfId="155" totalsRowDxfId="154" dataCellStyle="금액" totalsRowCellStyle="금액"/>
    <tableColumn id="4" xr3:uid="{00000000-0010-0000-0100-000004000000}" name="차액" totalsRowFunction="sum" dataDxfId="153" totalsRowDxfId="152" dataCellStyle="금액" totalsRowCellStyle="금액">
      <calculatedColumnFormula>교통비[[#This Row],[예상
비용]]-교통비[[#This Row],[실제
비용]]</calculatedColumnFormula>
    </tableColumn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샘플 비용 범주 및 샘플 범주와 관련된 샘플 비용은 이 표에 나와 있습니다. 예상 비용과 실제 비용을 입력합니다. 차액은 자동으로 계산됩니다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보험료" displayName="보험료" ref="B36:E41" totalsRowCount="1" headerRowDxfId="151" dataDxfId="149" totalsRowDxfId="147" headerRowBorderDxfId="150" tableBorderDxfId="148" totalsRowBorderDxfId="146">
  <tableColumns count="4">
    <tableColumn id="1" xr3:uid="{00000000-0010-0000-0200-000001000000}" name="보험료" totalsRowLabel="요약" dataDxfId="145" totalsRowDxfId="144"/>
    <tableColumn id="2" xr3:uid="{00000000-0010-0000-0200-000002000000}" name="예상_x000a_비용" totalsRowFunction="sum" dataDxfId="143" totalsRowDxfId="142" dataCellStyle="금액" totalsRowCellStyle="금액"/>
    <tableColumn id="3" xr3:uid="{00000000-0010-0000-0200-000003000000}" name="실제_x000a_비용" totalsRowFunction="sum" dataDxfId="141" totalsRowDxfId="140" dataCellStyle="금액" totalsRowCellStyle="금액"/>
    <tableColumn id="4" xr3:uid="{00000000-0010-0000-0200-000004000000}" name="차액" totalsRowFunction="sum" dataDxfId="139" totalsRowDxfId="138" dataCellStyle="금액" totalsRowCellStyle="금액">
      <calculatedColumnFormula>보험료[[#This Row],[예상
비용]]-보험료[[#This Row],[실제
비용]]</calculatedColumnFormula>
    </tableColumn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샘플 비용 범주 및 샘플 범주와 관련된 샘플 비용은 이 표에 나와 있습니다. 예상 비용과 실제 비용을 입력합니다. 차액은 자동으로 계산됩니다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식료품" displayName="식료품" ref="B47:E51" totalsRowCount="1" headerRowDxfId="137" dataDxfId="136" totalsRowDxfId="135" totalsRowBorderDxfId="134">
  <tableColumns count="4">
    <tableColumn id="1" xr3:uid="{00000000-0010-0000-0300-000001000000}" name="열1" totalsRowLabel="요약" dataDxfId="133" totalsRowDxfId="132"/>
    <tableColumn id="2" xr3:uid="{00000000-0010-0000-0300-000002000000}" name="예상_x000a_비용" totalsRowFunction="sum" dataDxfId="131" totalsRowDxfId="130" dataCellStyle="금액" totalsRowCellStyle="금액"/>
    <tableColumn id="3" xr3:uid="{00000000-0010-0000-0300-000003000000}" name="실제_x000a_비용" totalsRowFunction="sum" dataDxfId="129" totalsRowDxfId="128" dataCellStyle="금액" totalsRowCellStyle="금액"/>
    <tableColumn id="4" xr3:uid="{00000000-0010-0000-0300-000004000000}" name="차액" totalsRowFunction="sum" dataDxfId="127" totalsRowDxfId="126" dataCellStyle="금액" totalsRowCellStyle="금액">
      <calculatedColumnFormula>식료품[[#This Row],[예상
비용]]-식료품[[#This Row],[실제
비용]]</calculatedColumnFormula>
    </tableColumn>
  </tableColumns>
  <tableStyleInfo name="TableStyleLight4" showFirstColumn="0" showLastColumn="0" showRowStripes="0" showColumnStripes="0"/>
  <extLst>
    <ext xmlns:x14="http://schemas.microsoft.com/office/spreadsheetml/2009/9/main" uri="{504A1905-F514-4f6f-8877-14C23A59335A}">
      <x14:table altTextSummary="샘플 비용 범주 및 샘플 범주와 관련된 샘플 비용은 이 표에 나와 있습니다. 예상 비용과 실제 비용을 입력합니다. 차액은 자동으로 계산됩니다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자녀 양육비" displayName="자녀_양육비" ref="B55:E65" totalsRowCount="1" headerRowDxfId="125" dataDxfId="123" totalsRowDxfId="122" headerRowBorderDxfId="124" totalsRowBorderDxfId="121">
  <tableColumns count="4">
    <tableColumn id="1" xr3:uid="{00000000-0010-0000-0400-000001000000}" name="자녀 양육비" totalsRowLabel="요약" dataDxfId="120" totalsRowDxfId="119"/>
    <tableColumn id="2" xr3:uid="{00000000-0010-0000-0400-000002000000}" name="예상_x000a_비용" totalsRowFunction="sum" dataDxfId="118" totalsRowDxfId="117" dataCellStyle="금액" totalsRowCellStyle="금액"/>
    <tableColumn id="3" xr3:uid="{00000000-0010-0000-0400-000003000000}" name="실제_x000a_비용" totalsRowFunction="sum" dataDxfId="116" totalsRowDxfId="115" dataCellStyle="금액" totalsRowCellStyle="금액"/>
    <tableColumn id="4" xr3:uid="{00000000-0010-0000-0400-000004000000}" name="차액" totalsRowFunction="sum" dataDxfId="114" totalsRowDxfId="113" dataCellStyle="금액" totalsRowCellStyle="금액">
      <calculatedColumnFormula>자녀_양육비[[#This Row],[예상
비용]]-자녀_양육비[[#This Row],[실제
비용]]</calculatedColumnFormula>
    </tableColumn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샘플 비용 범주 및 샘플 범주와 관련된 샘플 비용은 이 표에 나와 있습니다. 예상 비용과 실제 비용을 입력합니다. 차액은 자동으로 계산됩니다.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반려동물" displayName="반려동물" ref="G68:J74" totalsRowCount="1" headerRowDxfId="112" dataDxfId="110" totalsRowDxfId="109" headerRowBorderDxfId="111" totalsRowBorderDxfId="108">
  <tableColumns count="4">
    <tableColumn id="1" xr3:uid="{00000000-0010-0000-0500-000001000000}" name="반려동물" totalsRowLabel="요약" dataDxfId="107" totalsRowDxfId="106"/>
    <tableColumn id="2" xr3:uid="{00000000-0010-0000-0500-000002000000}" name="예상_x000a_비용" totalsRowFunction="sum" dataDxfId="105" totalsRowDxfId="104" dataCellStyle="금액" totalsRowCellStyle="금액"/>
    <tableColumn id="3" xr3:uid="{00000000-0010-0000-0500-000003000000}" name="실제_x000a_비용" totalsRowFunction="sum" dataDxfId="103" totalsRowDxfId="102" dataCellStyle="금액" totalsRowCellStyle="금액"/>
    <tableColumn id="4" xr3:uid="{00000000-0010-0000-0500-000004000000}" name="차액" totalsRowFunction="sum" dataDxfId="101" totalsRowDxfId="100" dataCellStyle="금액" totalsRowCellStyle="금액">
      <calculatedColumnFormula>반려동물[[#This Row],[예상
비용]]-반려동물[[#This Row],[실제
비용]]</calculatedColumnFormula>
    </tableColumn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샘플 비용 범주 및 샘플 범주와 관련된 샘플 비용은 이 표에 나와 있습니다. 예상 비용과 실제 비용을 입력합니다. 차액은 자동으로 계산됩니다.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개인관리" displayName="개인관리" ref="G55:J63" totalsRowCount="1" headerRowDxfId="99" dataDxfId="97" totalsRowDxfId="95" headerRowBorderDxfId="98" tableBorderDxfId="96" totalsRowBorderDxfId="94">
  <tableColumns count="4">
    <tableColumn id="1" xr3:uid="{00000000-0010-0000-0600-000001000000}" name="개인 관리" totalsRowLabel="요약" dataDxfId="93" totalsRowDxfId="92"/>
    <tableColumn id="2" xr3:uid="{00000000-0010-0000-0600-000002000000}" name="예상_x000a_비용" totalsRowFunction="sum" dataDxfId="91" totalsRowDxfId="90" dataCellStyle="금액" totalsRowCellStyle="금액"/>
    <tableColumn id="3" xr3:uid="{00000000-0010-0000-0600-000003000000}" name="실제_x000a_비용" totalsRowFunction="sum" dataDxfId="89" totalsRowDxfId="88" dataCellStyle="금액" totalsRowCellStyle="금액"/>
    <tableColumn id="4" xr3:uid="{00000000-0010-0000-0600-000004000000}" name="차액" totalsRowFunction="sum" dataDxfId="87" totalsRowDxfId="86" dataCellStyle="금액" totalsRowCellStyle="금액">
      <calculatedColumnFormula>개인관리[[#This Row],[예상
비용]]-개인관리[[#This Row],[실제
비용]]</calculatedColumnFormula>
    </tableColumn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샘플 비용 범주 및 샘플 범주와 관련된 샘플 비용은 이 표에 나와 있습니다. 예상 비용과 실제 비용을 입력합니다. 차액은 자동으로 계산됩니다.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여가비" displayName="여가비" ref="G36:J44" totalsRowCount="1" headerRowDxfId="85" dataDxfId="83" totalsRowDxfId="82" headerRowBorderDxfId="84" totalsRowBorderDxfId="81">
  <tableColumns count="4">
    <tableColumn id="1" xr3:uid="{00000000-0010-0000-0700-000001000000}" name="여가비" totalsRowLabel="요약" dataDxfId="80" totalsRowDxfId="79"/>
    <tableColumn id="2" xr3:uid="{00000000-0010-0000-0700-000002000000}" name="예상_x000a_비용" totalsRowFunction="sum" dataDxfId="78" totalsRowDxfId="77" dataCellStyle="금액" totalsRowCellStyle="금액"/>
    <tableColumn id="3" xr3:uid="{00000000-0010-0000-0700-000003000000}" name="실제_x000a_비용" totalsRowFunction="sum" dataDxfId="76" totalsRowDxfId="75" dataCellStyle="금액" totalsRowCellStyle="금액"/>
    <tableColumn id="4" xr3:uid="{00000000-0010-0000-0700-000004000000}" name="차액" totalsRowFunction="sum" dataDxfId="74" totalsRowDxfId="73" dataCellStyle="금액" totalsRowCellStyle="금액">
      <calculatedColumnFormula>여가비[[#This Row],[예상
비용]]-여가비[[#This Row],[실제
비용]]</calculatedColumnFormula>
    </tableColumn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샘플 비용 범주 및 샘플 범주와 관련된 샘플 비용은 이 표에 나와 있습니다. 예상 비용과 실제 비용을 입력합니다. 차액은 자동으로 계산됩니다.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대출" displayName="대출" ref="G24:J31" totalsRowCount="1" headerRowDxfId="72" dataDxfId="70" totalsRowDxfId="68" headerRowBorderDxfId="71" tableBorderDxfId="69" totalsRowBorderDxfId="67">
  <tableColumns count="4">
    <tableColumn id="1" xr3:uid="{00000000-0010-0000-0800-000001000000}" name="대출" totalsRowLabel="요약" dataDxfId="66" totalsRowDxfId="65"/>
    <tableColumn id="2" xr3:uid="{00000000-0010-0000-0800-000002000000}" name="예상_x000a_비용" totalsRowFunction="sum" dataDxfId="64" totalsRowDxfId="63" dataCellStyle="금액" totalsRowCellStyle="금액"/>
    <tableColumn id="3" xr3:uid="{00000000-0010-0000-0800-000003000000}" name="실제_x000a_비용" totalsRowFunction="sum" dataDxfId="62" totalsRowDxfId="61" dataCellStyle="금액" totalsRowCellStyle="금액"/>
    <tableColumn id="4" xr3:uid="{00000000-0010-0000-0800-000004000000}" name="차액" totalsRowFunction="sum" dataDxfId="60" totalsRowDxfId="59" dataCellStyle="금액" totalsRowCellStyle="금액">
      <calculatedColumnFormula>대출[[#This Row],[예상
비용]]-대출[[#This Row],[실제
비용]]</calculatedColumnFormula>
    </tableColumn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샘플 비용 범주 및 샘플 범주와 관련된 샘플 비용은 이 표에 나와 있습니다. 예상 비용과 실제 비용을 입력합니다. 차액은 자동으로 계산됩니다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N100"/>
  <sheetViews>
    <sheetView showGridLines="0" tabSelected="1" zoomScaleNormal="100" workbookViewId="0">
      <selection activeCell="B8" sqref="B8"/>
    </sheetView>
  </sheetViews>
  <sheetFormatPr defaultRowHeight="30" customHeight="1"/>
  <cols>
    <col min="1" max="1" width="1.375" style="45" customWidth="1"/>
    <col min="2" max="2" width="31.5" style="1" bestFit="1" customWidth="1"/>
    <col min="3" max="3" width="20" style="1" customWidth="1"/>
    <col min="4" max="4" width="18.625" style="1" customWidth="1"/>
    <col min="5" max="5" width="22" style="1" customWidth="1"/>
    <col min="6" max="6" width="10.625" style="45" customWidth="1"/>
    <col min="7" max="7" width="32.25" style="1" customWidth="1"/>
    <col min="8" max="8" width="25.875" style="1" customWidth="1"/>
    <col min="9" max="9" width="18.625" style="2" customWidth="1"/>
    <col min="10" max="10" width="22" style="1" customWidth="1"/>
    <col min="11" max="11" width="2.625" style="45" customWidth="1"/>
    <col min="12" max="14" width="9" style="45"/>
    <col min="15" max="16384" width="9" style="1"/>
  </cols>
  <sheetData>
    <row r="1" spans="2:10" s="45" customFormat="1" ht="19.899999999999999" customHeight="1">
      <c r="I1" s="46"/>
    </row>
    <row r="2" spans="2:10" s="45" customFormat="1" ht="94.9" customHeight="1">
      <c r="B2" s="106" t="s">
        <v>0</v>
      </c>
      <c r="C2" s="106"/>
      <c r="D2" s="106"/>
      <c r="E2" s="106"/>
      <c r="F2" s="106"/>
      <c r="G2" s="106"/>
      <c r="H2" s="106"/>
      <c r="I2" s="46"/>
    </row>
    <row r="3" spans="2:10" s="49" customFormat="1" ht="15" customHeight="1">
      <c r="B3" s="111"/>
      <c r="C3" s="111"/>
      <c r="D3" s="111"/>
      <c r="E3" s="111"/>
      <c r="F3" s="111"/>
      <c r="G3" s="111"/>
      <c r="H3" s="111"/>
      <c r="I3" s="47"/>
      <c r="J3" s="48"/>
    </row>
    <row r="4" spans="2:10" s="45" customFormat="1" ht="40.15" customHeight="1">
      <c r="B4" s="50" t="s">
        <v>1</v>
      </c>
      <c r="C4" s="51" t="s">
        <v>47</v>
      </c>
      <c r="D4" s="52" t="s">
        <v>49</v>
      </c>
      <c r="E4" s="53" t="s">
        <v>51</v>
      </c>
      <c r="F4" s="54"/>
      <c r="G4" s="109" t="s">
        <v>53</v>
      </c>
      <c r="H4" s="109"/>
      <c r="I4" s="55"/>
      <c r="J4" s="37"/>
    </row>
    <row r="5" spans="2:10" ht="30" customHeight="1">
      <c r="B5" s="3"/>
      <c r="C5" s="90">
        <f>주거비[[#Totals],[예상
비용]]+교통비[[#Totals],[예상
비용]]+보험료[[#Totals],[예상
비용]]+식료품[[#Totals],[예상
비용]]+자녀_양육비[[#Totals],[예상
비용]]+법률[[#Totals],[예상
비용]]+저축[[#Totals],[예상
비용]]+대출[[#Totals],[예상
비용]]+여가비[[#Totals],[예상
비용]]+세금[[#Totals],[예상 
비용]]+개인관리[[#Totals],[예상
비용]]+반려동물[[#Totals],[예상
비용]]+선물[[#Totals],[예상
비용]]</f>
        <v>1203</v>
      </c>
      <c r="D5" s="91">
        <f>주거비[[#Totals],[실제
비용]]+교통비[[#Totals],[실제
비용]]+보험료[[#Totals],[실제
비용]]+식료품[[#Totals],[실제
비용]]+자녀_양육비[[#Totals],[실제
비용]]+법률[[#Totals],[실제
비용]]+저축[[#Totals],[실제
비용]]+대출[[#Totals],[실제
비용]]+여가비[[#Totals],[실제
비용]]+세금[[#Totals],[실제 
비용]]+개인관리[[#Totals],[실제
비용]]+반려동물[[#Totals],[실제
비용]]+선물[[#Totals],[실제
비용]]</f>
        <v>1317</v>
      </c>
      <c r="E5" s="92">
        <f>주거비[[#Totals],[차액]]+교통비[[#Totals],[차액]]+보험료[[#Totals],[차액]]+식료품[[#Totals],[차액]]+자녀_양육비[[#Totals],[차액]]+법률[[#Totals],[차액]]+저축[[#Totals],[차액]]+대출[[#Totals],[차액]]+여가비[[#Totals],[차액]]+세금[[#Totals],[차액]]+개인관리[[#Totals],[차액]]+반려동물[[#Totals],[차액]]+선물[[#Totals],[차액]]</f>
        <v>-114</v>
      </c>
      <c r="F5" s="54"/>
      <c r="G5" s="4" t="s">
        <v>54</v>
      </c>
      <c r="H5" s="93">
        <v>4000</v>
      </c>
      <c r="I5" s="55"/>
      <c r="J5" s="37"/>
    </row>
    <row r="6" spans="2:10" ht="30" customHeight="1">
      <c r="B6" s="74"/>
      <c r="C6" s="75"/>
      <c r="D6" s="75"/>
      <c r="E6" s="75"/>
      <c r="F6" s="54"/>
      <c r="G6" s="5" t="s">
        <v>55</v>
      </c>
      <c r="H6" s="94">
        <v>1200</v>
      </c>
      <c r="I6" s="55"/>
      <c r="J6" s="37"/>
    </row>
    <row r="7" spans="2:10" ht="30" customHeight="1">
      <c r="B7" s="74"/>
      <c r="C7" s="75"/>
      <c r="D7" s="75"/>
      <c r="E7" s="75"/>
      <c r="F7" s="57"/>
      <c r="G7" s="6" t="s">
        <v>56</v>
      </c>
      <c r="H7" s="95">
        <v>300</v>
      </c>
      <c r="I7" s="55"/>
      <c r="J7" s="37"/>
    </row>
    <row r="8" spans="2:10" ht="30" customHeight="1">
      <c r="B8" s="76" t="s">
        <v>2</v>
      </c>
      <c r="C8" s="77"/>
      <c r="D8" s="77"/>
      <c r="E8" s="77"/>
      <c r="F8" s="57"/>
      <c r="G8" s="7" t="s">
        <v>57</v>
      </c>
      <c r="H8" s="96">
        <f>SUM(H5:H7)</f>
        <v>5500</v>
      </c>
      <c r="I8" s="55"/>
      <c r="J8" s="37"/>
    </row>
    <row r="9" spans="2:10" ht="48" customHeight="1">
      <c r="B9" s="78" t="s">
        <v>2</v>
      </c>
      <c r="C9" s="73" t="s">
        <v>48</v>
      </c>
      <c r="D9" s="73" t="s">
        <v>50</v>
      </c>
      <c r="E9" s="73" t="s">
        <v>52</v>
      </c>
      <c r="F9" s="57"/>
      <c r="G9" s="63"/>
      <c r="H9" s="63"/>
      <c r="I9" s="62"/>
      <c r="J9" s="37"/>
    </row>
    <row r="10" spans="2:10" ht="37.9" customHeight="1">
      <c r="B10" s="8" t="s">
        <v>3</v>
      </c>
      <c r="C10" s="102">
        <v>1000</v>
      </c>
      <c r="D10" s="102">
        <v>1000</v>
      </c>
      <c r="E10" s="103">
        <f>주거비[[#This Row],[예상
비용]]-주거비[[#This Row],[실제
비용]]</f>
        <v>0</v>
      </c>
      <c r="F10" s="57"/>
      <c r="G10" s="109" t="s">
        <v>58</v>
      </c>
      <c r="H10" s="109"/>
      <c r="I10" s="55"/>
      <c r="J10" s="37"/>
    </row>
    <row r="11" spans="2:10" ht="30" customHeight="1">
      <c r="B11" s="8" t="s">
        <v>4</v>
      </c>
      <c r="C11" s="102">
        <v>0</v>
      </c>
      <c r="D11" s="102">
        <v>0</v>
      </c>
      <c r="E11" s="103">
        <f>주거비[[#This Row],[예상
비용]]-주거비[[#This Row],[실제
비용]]</f>
        <v>0</v>
      </c>
      <c r="F11" s="57"/>
      <c r="G11" s="9" t="s">
        <v>54</v>
      </c>
      <c r="H11" s="97">
        <v>4000</v>
      </c>
      <c r="I11" s="55"/>
      <c r="J11" s="37"/>
    </row>
    <row r="12" spans="2:10" ht="30" customHeight="1">
      <c r="B12" s="8" t="s">
        <v>5</v>
      </c>
      <c r="C12" s="102">
        <v>62</v>
      </c>
      <c r="D12" s="102">
        <v>100</v>
      </c>
      <c r="E12" s="103">
        <f>주거비[[#This Row],[예상
비용]]-주거비[[#This Row],[실제
비용]]</f>
        <v>-38</v>
      </c>
      <c r="F12" s="57"/>
      <c r="G12" s="5" t="s">
        <v>55</v>
      </c>
      <c r="H12" s="98">
        <v>1200</v>
      </c>
      <c r="I12" s="55"/>
      <c r="J12" s="37"/>
    </row>
    <row r="13" spans="2:10" ht="30" customHeight="1">
      <c r="B13" s="8" t="s">
        <v>6</v>
      </c>
      <c r="C13" s="102">
        <v>44</v>
      </c>
      <c r="D13" s="102">
        <v>125</v>
      </c>
      <c r="E13" s="103">
        <f>주거비[[#This Row],[예상
비용]]-주거비[[#This Row],[실제
비용]]</f>
        <v>-81</v>
      </c>
      <c r="F13" s="57"/>
      <c r="G13" s="6" t="s">
        <v>56</v>
      </c>
      <c r="H13" s="99">
        <v>300</v>
      </c>
      <c r="I13" s="55"/>
      <c r="J13" s="37"/>
    </row>
    <row r="14" spans="2:10" ht="30" customHeight="1">
      <c r="B14" s="8" t="s">
        <v>7</v>
      </c>
      <c r="C14" s="102">
        <v>22</v>
      </c>
      <c r="D14" s="102">
        <v>35</v>
      </c>
      <c r="E14" s="103">
        <f>주거비[[#This Row],[예상
비용]]-주거비[[#This Row],[실제
비용]]</f>
        <v>-13</v>
      </c>
      <c r="F14" s="57"/>
      <c r="G14" s="7" t="s">
        <v>57</v>
      </c>
      <c r="H14" s="100">
        <f>SUM(H11:H13)</f>
        <v>5500</v>
      </c>
      <c r="I14" s="55"/>
      <c r="J14" s="37"/>
    </row>
    <row r="15" spans="2:10" ht="30" customHeight="1">
      <c r="B15" s="8" t="s">
        <v>8</v>
      </c>
      <c r="C15" s="102">
        <v>8</v>
      </c>
      <c r="D15" s="102">
        <v>8</v>
      </c>
      <c r="E15" s="103">
        <f>주거비[[#This Row],[예상
비용]]-주거비[[#This Row],[실제
비용]]</f>
        <v>0</v>
      </c>
      <c r="F15" s="57"/>
      <c r="G15" s="79"/>
      <c r="H15" s="79"/>
      <c r="I15" s="63"/>
      <c r="J15" s="37"/>
    </row>
    <row r="16" spans="2:10" ht="37.9" customHeight="1">
      <c r="B16" s="8" t="s">
        <v>9</v>
      </c>
      <c r="C16" s="102">
        <v>34</v>
      </c>
      <c r="D16" s="102">
        <v>39</v>
      </c>
      <c r="E16" s="103">
        <f>주거비[[#This Row],[예상
비용]]-주거비[[#This Row],[실제
비용]]</f>
        <v>-5</v>
      </c>
      <c r="F16" s="57"/>
      <c r="G16" s="110" t="s">
        <v>59</v>
      </c>
      <c r="H16" s="110"/>
      <c r="I16" s="62"/>
      <c r="J16" s="37"/>
    </row>
    <row r="17" spans="2:10" ht="30" customHeight="1">
      <c r="B17" s="8" t="s">
        <v>10</v>
      </c>
      <c r="C17" s="102">
        <v>10</v>
      </c>
      <c r="D17" s="102">
        <v>10</v>
      </c>
      <c r="E17" s="103">
        <f>주거비[[#This Row],[예상
비용]]-주거비[[#This Row],[실제
비용]]</f>
        <v>0</v>
      </c>
      <c r="F17" s="57"/>
      <c r="G17" s="10" t="s">
        <v>60</v>
      </c>
      <c r="H17" s="101">
        <f>SUM(H8-'월간 가족 예산'!$C$5:$C$5)</f>
        <v>4297</v>
      </c>
      <c r="I17" s="55"/>
      <c r="J17" s="37"/>
    </row>
    <row r="18" spans="2:10" ht="30" customHeight="1">
      <c r="B18" s="8" t="s">
        <v>11</v>
      </c>
      <c r="C18" s="102">
        <v>23</v>
      </c>
      <c r="D18" s="102">
        <v>0</v>
      </c>
      <c r="E18" s="103">
        <f>주거비[[#This Row],[예상
비용]]-주거비[[#This Row],[실제
비용]]</f>
        <v>23</v>
      </c>
      <c r="F18" s="57"/>
      <c r="G18" s="11" t="s">
        <v>61</v>
      </c>
      <c r="H18" s="98">
        <f>SUM(H14-D5)</f>
        <v>4183</v>
      </c>
      <c r="I18" s="55"/>
      <c r="J18" s="37"/>
    </row>
    <row r="19" spans="2:10" ht="30" customHeight="1">
      <c r="B19" s="8" t="s">
        <v>12</v>
      </c>
      <c r="C19" s="102">
        <v>0</v>
      </c>
      <c r="D19" s="102">
        <v>0</v>
      </c>
      <c r="E19" s="103">
        <f>주거비[[#This Row],[예상
비용]]-주거비[[#This Row],[실제
비용]]</f>
        <v>0</v>
      </c>
      <c r="F19" s="57"/>
      <c r="G19" s="12" t="s">
        <v>52</v>
      </c>
      <c r="H19" s="100">
        <f>SUM(H18-H17)</f>
        <v>-114</v>
      </c>
      <c r="I19" s="55"/>
      <c r="J19" s="37"/>
    </row>
    <row r="20" spans="2:10" ht="30" customHeight="1">
      <c r="B20" s="8" t="s">
        <v>13</v>
      </c>
      <c r="C20" s="102">
        <v>0</v>
      </c>
      <c r="D20" s="102">
        <v>0</v>
      </c>
      <c r="E20" s="103">
        <f>주거비[[#This Row],[예상
비용]]-주거비[[#This Row],[실제
비용]]</f>
        <v>0</v>
      </c>
      <c r="F20" s="57"/>
      <c r="G20" s="80"/>
      <c r="H20" s="81"/>
      <c r="I20" s="55"/>
      <c r="J20" s="37"/>
    </row>
    <row r="21" spans="2:10" ht="30" customHeight="1">
      <c r="B21" s="13" t="s">
        <v>90</v>
      </c>
      <c r="C21" s="14">
        <f>SUBTOTAL(109,주거비[예상
비용])</f>
        <v>1203</v>
      </c>
      <c r="D21" s="14">
        <f>SUBTOTAL(109,주거비[실제
비용])</f>
        <v>1317</v>
      </c>
      <c r="E21" s="15">
        <f>SUBTOTAL(109,주거비[차액])</f>
        <v>-114</v>
      </c>
      <c r="F21" s="57"/>
      <c r="G21" s="80"/>
      <c r="H21" s="81"/>
      <c r="I21" s="55"/>
      <c r="J21" s="37"/>
    </row>
    <row r="22" spans="2:10" s="45" customFormat="1" ht="37.9" customHeight="1">
      <c r="B22" s="16"/>
      <c r="C22" s="67"/>
      <c r="D22" s="67"/>
      <c r="E22" s="67"/>
      <c r="F22" s="58"/>
      <c r="G22" s="82"/>
      <c r="H22" s="83"/>
      <c r="I22" s="55"/>
      <c r="J22" s="37"/>
    </row>
    <row r="23" spans="2:10" s="56" customFormat="1" ht="30" customHeight="1">
      <c r="B23" s="76" t="s">
        <v>14</v>
      </c>
      <c r="C23" s="84"/>
      <c r="D23" s="84"/>
      <c r="E23" s="84"/>
      <c r="F23" s="59"/>
      <c r="G23" s="107" t="s">
        <v>62</v>
      </c>
      <c r="H23" s="107"/>
      <c r="I23" s="107"/>
      <c r="J23" s="107"/>
    </row>
    <row r="24" spans="2:10" s="45" customFormat="1" ht="48" customHeight="1">
      <c r="B24" s="17" t="s">
        <v>15</v>
      </c>
      <c r="C24" s="65" t="s">
        <v>48</v>
      </c>
      <c r="D24" s="65" t="s">
        <v>50</v>
      </c>
      <c r="E24" s="65" t="s">
        <v>52</v>
      </c>
      <c r="F24" s="57"/>
      <c r="G24" s="18" t="s">
        <v>62</v>
      </c>
      <c r="H24" s="65" t="s">
        <v>48</v>
      </c>
      <c r="I24" s="64" t="s">
        <v>50</v>
      </c>
      <c r="J24" s="65" t="s">
        <v>52</v>
      </c>
    </row>
    <row r="25" spans="2:10" ht="30" customHeight="1">
      <c r="B25" s="19" t="s">
        <v>16</v>
      </c>
      <c r="C25" s="20"/>
      <c r="D25" s="20"/>
      <c r="E25" s="21">
        <f>교통비[[#This Row],[예상
비용]]-교통비[[#This Row],[실제
비용]]</f>
        <v>0</v>
      </c>
      <c r="F25" s="57"/>
      <c r="G25" s="19" t="s">
        <v>63</v>
      </c>
      <c r="H25" s="20"/>
      <c r="I25" s="20"/>
      <c r="J25" s="21">
        <f>대출[[#This Row],[예상
비용]]-대출[[#This Row],[실제
비용]]</f>
        <v>0</v>
      </c>
    </row>
    <row r="26" spans="2:10" ht="30" customHeight="1">
      <c r="B26" s="19" t="s">
        <v>17</v>
      </c>
      <c r="C26" s="20"/>
      <c r="D26" s="20"/>
      <c r="E26" s="21">
        <f>교통비[[#This Row],[예상
비용]]-교통비[[#This Row],[실제
비용]]</f>
        <v>0</v>
      </c>
      <c r="F26" s="57"/>
      <c r="G26" s="19" t="s">
        <v>64</v>
      </c>
      <c r="H26" s="20"/>
      <c r="I26" s="20"/>
      <c r="J26" s="21">
        <f>대출[[#This Row],[예상
비용]]-대출[[#This Row],[실제
비용]]</f>
        <v>0</v>
      </c>
    </row>
    <row r="27" spans="2:10" ht="30" customHeight="1">
      <c r="B27" s="19" t="s">
        <v>18</v>
      </c>
      <c r="C27" s="20"/>
      <c r="D27" s="20"/>
      <c r="E27" s="21">
        <f>교통비[[#This Row],[예상
비용]]-교통비[[#This Row],[실제
비용]]</f>
        <v>0</v>
      </c>
      <c r="F27" s="57"/>
      <c r="G27" s="19" t="s">
        <v>65</v>
      </c>
      <c r="H27" s="20"/>
      <c r="I27" s="20"/>
      <c r="J27" s="21">
        <f>대출[[#This Row],[예상
비용]]-대출[[#This Row],[실제
비용]]</f>
        <v>0</v>
      </c>
    </row>
    <row r="28" spans="2:10" ht="30" customHeight="1">
      <c r="B28" s="19" t="s">
        <v>19</v>
      </c>
      <c r="C28" s="20"/>
      <c r="D28" s="20"/>
      <c r="E28" s="21">
        <f>교통비[[#This Row],[예상
비용]]-교통비[[#This Row],[실제
비용]]</f>
        <v>0</v>
      </c>
      <c r="F28" s="57"/>
      <c r="G28" s="19" t="s">
        <v>65</v>
      </c>
      <c r="H28" s="20"/>
      <c r="I28" s="20"/>
      <c r="J28" s="21">
        <f>대출[[#This Row],[예상
비용]]-대출[[#This Row],[실제
비용]]</f>
        <v>0</v>
      </c>
    </row>
    <row r="29" spans="2:10" ht="30" customHeight="1">
      <c r="B29" s="19" t="s">
        <v>20</v>
      </c>
      <c r="C29" s="20"/>
      <c r="D29" s="20"/>
      <c r="E29" s="21">
        <f>교통비[[#This Row],[예상
비용]]-교통비[[#This Row],[실제
비용]]</f>
        <v>0</v>
      </c>
      <c r="F29" s="57"/>
      <c r="G29" s="19" t="s">
        <v>65</v>
      </c>
      <c r="H29" s="20"/>
      <c r="I29" s="20"/>
      <c r="J29" s="21">
        <f>대출[[#This Row],[예상
비용]]-대출[[#This Row],[실제
비용]]</f>
        <v>0</v>
      </c>
    </row>
    <row r="30" spans="2:10" ht="30" customHeight="1">
      <c r="B30" s="19" t="s">
        <v>21</v>
      </c>
      <c r="C30" s="20"/>
      <c r="D30" s="20"/>
      <c r="E30" s="21">
        <f>교통비[[#This Row],[예상
비용]]-교통비[[#This Row],[실제
비용]]</f>
        <v>0</v>
      </c>
      <c r="F30" s="57"/>
      <c r="G30" s="19" t="s">
        <v>13</v>
      </c>
      <c r="H30" s="20"/>
      <c r="I30" s="20"/>
      <c r="J30" s="21">
        <f>대출[[#This Row],[예상
비용]]-대출[[#This Row],[실제
비용]]</f>
        <v>0</v>
      </c>
    </row>
    <row r="31" spans="2:10" ht="30" customHeight="1">
      <c r="B31" s="19" t="s">
        <v>22</v>
      </c>
      <c r="C31" s="20"/>
      <c r="D31" s="20"/>
      <c r="E31" s="21">
        <f>교통비[[#This Row],[예상
비용]]-교통비[[#This Row],[실제
비용]]</f>
        <v>0</v>
      </c>
      <c r="F31" s="57"/>
      <c r="G31" s="22" t="s">
        <v>90</v>
      </c>
      <c r="H31" s="23">
        <f>SUBTOTAL(109,대출[예상
비용])</f>
        <v>0</v>
      </c>
      <c r="I31" s="23">
        <f>SUBTOTAL(109,대출[실제
비용])</f>
        <v>0</v>
      </c>
      <c r="J31" s="24">
        <f>SUBTOTAL(109,대출[차액])</f>
        <v>0</v>
      </c>
    </row>
    <row r="32" spans="2:10" ht="30" customHeight="1">
      <c r="B32" s="19" t="s">
        <v>13</v>
      </c>
      <c r="C32" s="20"/>
      <c r="D32" s="20"/>
      <c r="E32" s="21">
        <f>교통비[[#This Row],[예상
비용]]-교통비[[#This Row],[실제
비용]]</f>
        <v>0</v>
      </c>
      <c r="F32" s="57"/>
      <c r="G32" s="25"/>
      <c r="H32" s="66"/>
      <c r="I32" s="66"/>
      <c r="J32" s="66"/>
    </row>
    <row r="33" spans="2:10" ht="30" customHeight="1">
      <c r="B33" s="22" t="s">
        <v>90</v>
      </c>
      <c r="C33" s="23">
        <f>SUBTOTAL(109,교통비[예상
비용])</f>
        <v>0</v>
      </c>
      <c r="D33" s="23">
        <f>SUBTOTAL(109,교통비[실제
비용])</f>
        <v>0</v>
      </c>
      <c r="E33" s="24">
        <f>SUBTOTAL(109,교통비[차액])</f>
        <v>0</v>
      </c>
      <c r="F33" s="57"/>
      <c r="G33" s="25"/>
      <c r="H33" s="66"/>
      <c r="I33" s="66"/>
      <c r="J33" s="66"/>
    </row>
    <row r="34" spans="2:10" s="45" customFormat="1" ht="37.9" customHeight="1">
      <c r="B34" s="25"/>
      <c r="C34" s="66"/>
      <c r="D34" s="66"/>
      <c r="E34" s="66"/>
      <c r="F34" s="57"/>
      <c r="G34" s="26"/>
      <c r="H34" s="67"/>
      <c r="I34" s="67"/>
      <c r="J34" s="67"/>
    </row>
    <row r="35" spans="2:10" s="45" customFormat="1" ht="30" customHeight="1">
      <c r="B35" s="76" t="s">
        <v>23</v>
      </c>
      <c r="C35" s="85"/>
      <c r="D35" s="85"/>
      <c r="E35" s="85"/>
      <c r="F35" s="57"/>
      <c r="G35" s="86" t="s">
        <v>66</v>
      </c>
      <c r="H35" s="68"/>
      <c r="I35" s="68"/>
      <c r="J35" s="68"/>
    </row>
    <row r="36" spans="2:10" s="45" customFormat="1" ht="48" customHeight="1">
      <c r="B36" s="27" t="s">
        <v>23</v>
      </c>
      <c r="C36" s="65" t="s">
        <v>48</v>
      </c>
      <c r="D36" s="65" t="s">
        <v>50</v>
      </c>
      <c r="E36" s="65" t="s">
        <v>52</v>
      </c>
      <c r="F36" s="57"/>
      <c r="G36" s="87" t="s">
        <v>66</v>
      </c>
      <c r="H36" s="69" t="s">
        <v>48</v>
      </c>
      <c r="I36" s="64" t="s">
        <v>50</v>
      </c>
      <c r="J36" s="69" t="s">
        <v>52</v>
      </c>
    </row>
    <row r="37" spans="2:10" ht="30" customHeight="1">
      <c r="B37" s="19" t="s">
        <v>24</v>
      </c>
      <c r="C37" s="20"/>
      <c r="D37" s="20"/>
      <c r="E37" s="21">
        <f>보험료[[#This Row],[예상
비용]]-보험료[[#This Row],[실제
비용]]</f>
        <v>0</v>
      </c>
      <c r="F37" s="57"/>
      <c r="G37" s="19" t="s">
        <v>67</v>
      </c>
      <c r="H37" s="20"/>
      <c r="I37" s="20"/>
      <c r="J37" s="21">
        <f>여가비[[#This Row],[예상
비용]]-여가비[[#This Row],[실제
비용]]</f>
        <v>0</v>
      </c>
    </row>
    <row r="38" spans="2:10" ht="30" customHeight="1">
      <c r="B38" s="19" t="s">
        <v>25</v>
      </c>
      <c r="C38" s="20"/>
      <c r="D38" s="20"/>
      <c r="E38" s="21">
        <f>보험료[[#This Row],[예상
비용]]-보험료[[#This Row],[실제
비용]]</f>
        <v>0</v>
      </c>
      <c r="F38" s="57"/>
      <c r="G38" s="19" t="s">
        <v>68</v>
      </c>
      <c r="H38" s="20"/>
      <c r="I38" s="20"/>
      <c r="J38" s="21">
        <f>여가비[[#This Row],[예상
비용]]-여가비[[#This Row],[실제
비용]]</f>
        <v>0</v>
      </c>
    </row>
    <row r="39" spans="2:10" ht="30" customHeight="1">
      <c r="B39" s="19" t="s">
        <v>26</v>
      </c>
      <c r="C39" s="20"/>
      <c r="D39" s="20"/>
      <c r="E39" s="21">
        <f>보험료[[#This Row],[예상
비용]]-보험료[[#This Row],[실제
비용]]</f>
        <v>0</v>
      </c>
      <c r="F39" s="57"/>
      <c r="G39" s="19" t="s">
        <v>69</v>
      </c>
      <c r="H39" s="20"/>
      <c r="I39" s="20"/>
      <c r="J39" s="21">
        <f>여가비[[#This Row],[예상
비용]]-여가비[[#This Row],[실제
비용]]</f>
        <v>0</v>
      </c>
    </row>
    <row r="40" spans="2:10" ht="30" customHeight="1">
      <c r="B40" s="19" t="s">
        <v>13</v>
      </c>
      <c r="C40" s="20"/>
      <c r="D40" s="20"/>
      <c r="E40" s="21">
        <f>보험료[[#This Row],[예상
비용]]-보험료[[#This Row],[실제
비용]]</f>
        <v>0</v>
      </c>
      <c r="F40" s="57"/>
      <c r="G40" s="19" t="s">
        <v>70</v>
      </c>
      <c r="H40" s="20"/>
      <c r="I40" s="20"/>
      <c r="J40" s="21">
        <f>여가비[[#This Row],[예상
비용]]-여가비[[#This Row],[실제
비용]]</f>
        <v>0</v>
      </c>
    </row>
    <row r="41" spans="2:10" ht="30" customHeight="1">
      <c r="B41" s="22" t="s">
        <v>90</v>
      </c>
      <c r="C41" s="23">
        <f>SUBTOTAL(109,보험료[예상
비용])</f>
        <v>0</v>
      </c>
      <c r="D41" s="23">
        <f>SUBTOTAL(109,보험료[실제
비용])</f>
        <v>0</v>
      </c>
      <c r="E41" s="24">
        <f>SUBTOTAL(109,보험료[차액])</f>
        <v>0</v>
      </c>
      <c r="F41" s="57"/>
      <c r="G41" s="19" t="s">
        <v>71</v>
      </c>
      <c r="H41" s="20"/>
      <c r="I41" s="20"/>
      <c r="J41" s="21">
        <f>여가비[[#This Row],[예상
비용]]-여가비[[#This Row],[실제
비용]]</f>
        <v>0</v>
      </c>
    </row>
    <row r="42" spans="2:10" ht="30" customHeight="1">
      <c r="B42" s="25"/>
      <c r="C42" s="66"/>
      <c r="D42" s="66"/>
      <c r="E42" s="66"/>
      <c r="F42" s="57"/>
      <c r="G42" s="19" t="s">
        <v>72</v>
      </c>
      <c r="H42" s="20"/>
      <c r="I42" s="20"/>
      <c r="J42" s="21">
        <f>여가비[[#This Row],[예상
비용]]-여가비[[#This Row],[실제
비용]]</f>
        <v>0</v>
      </c>
    </row>
    <row r="43" spans="2:10" ht="30" customHeight="1">
      <c r="B43" s="25"/>
      <c r="C43" s="66"/>
      <c r="D43" s="66"/>
      <c r="E43" s="66"/>
      <c r="F43" s="57"/>
      <c r="G43" s="19" t="s">
        <v>13</v>
      </c>
      <c r="H43" s="20"/>
      <c r="I43" s="20"/>
      <c r="J43" s="21">
        <f>여가비[[#This Row],[예상
비용]]-여가비[[#This Row],[실제
비용]]</f>
        <v>0</v>
      </c>
    </row>
    <row r="44" spans="2:10" ht="30" customHeight="1">
      <c r="B44" s="25"/>
      <c r="C44" s="66"/>
      <c r="D44" s="66"/>
      <c r="E44" s="66"/>
      <c r="F44" s="57"/>
      <c r="G44" s="22" t="s">
        <v>90</v>
      </c>
      <c r="H44" s="23">
        <f>SUBTOTAL(109,여가비[예상
비용])</f>
        <v>0</v>
      </c>
      <c r="I44" s="23">
        <f>SUBTOTAL(109,여가비[실제
비용])</f>
        <v>0</v>
      </c>
      <c r="J44" s="24">
        <f>SUBTOTAL(109,여가비[차액])</f>
        <v>0</v>
      </c>
    </row>
    <row r="45" spans="2:10" s="45" customFormat="1" ht="37.9" customHeight="1">
      <c r="B45" s="25"/>
      <c r="C45" s="66"/>
      <c r="D45" s="66"/>
      <c r="E45" s="66"/>
      <c r="F45" s="58"/>
      <c r="G45" s="25"/>
      <c r="H45" s="70"/>
      <c r="I45" s="70"/>
      <c r="J45" s="70"/>
    </row>
    <row r="46" spans="2:10" s="45" customFormat="1" ht="30" customHeight="1">
      <c r="B46" s="76" t="s">
        <v>27</v>
      </c>
      <c r="C46" s="77"/>
      <c r="D46" s="77"/>
      <c r="E46" s="77"/>
      <c r="F46" s="57"/>
      <c r="G46" s="76" t="s">
        <v>73</v>
      </c>
      <c r="H46" s="71"/>
      <c r="I46" s="71"/>
      <c r="J46" s="71"/>
    </row>
    <row r="47" spans="2:10" s="45" customFormat="1" ht="48" customHeight="1">
      <c r="B47" s="28" t="s">
        <v>15</v>
      </c>
      <c r="C47" s="88" t="s">
        <v>48</v>
      </c>
      <c r="D47" s="88" t="s">
        <v>50</v>
      </c>
      <c r="E47" s="88" t="s">
        <v>52</v>
      </c>
      <c r="F47" s="57"/>
      <c r="G47" s="29" t="s">
        <v>73</v>
      </c>
      <c r="H47" s="65" t="s">
        <v>88</v>
      </c>
      <c r="I47" s="64" t="s">
        <v>89</v>
      </c>
      <c r="J47" s="65" t="s">
        <v>52</v>
      </c>
    </row>
    <row r="48" spans="2:10" ht="30" customHeight="1">
      <c r="B48" s="30" t="s">
        <v>28</v>
      </c>
      <c r="C48" s="41"/>
      <c r="D48" s="41"/>
      <c r="E48" s="42">
        <f>식료품[[#This Row],[예상
비용]]-식료품[[#This Row],[실제
비용]]</f>
        <v>0</v>
      </c>
      <c r="F48" s="57"/>
      <c r="G48" s="19" t="s">
        <v>74</v>
      </c>
      <c r="H48" s="20"/>
      <c r="I48" s="20"/>
      <c r="J48" s="21">
        <f>세금[[#This Row],[예상 
비용]]-세금[[#This Row],[실제 
비용]]</f>
        <v>0</v>
      </c>
    </row>
    <row r="49" spans="2:10" ht="30" customHeight="1">
      <c r="B49" s="19" t="s">
        <v>29</v>
      </c>
      <c r="C49" s="20"/>
      <c r="D49" s="20"/>
      <c r="E49" s="21">
        <f>식료품[[#This Row],[예상
비용]]-식료품[[#This Row],[실제
비용]]</f>
        <v>0</v>
      </c>
      <c r="F49" s="57"/>
      <c r="G49" s="19" t="s">
        <v>75</v>
      </c>
      <c r="H49" s="20"/>
      <c r="I49" s="20"/>
      <c r="J49" s="21">
        <f>세금[[#This Row],[예상 
비용]]-세금[[#This Row],[실제 
비용]]</f>
        <v>0</v>
      </c>
    </row>
    <row r="50" spans="2:10" ht="30" customHeight="1">
      <c r="B50" s="31" t="s">
        <v>13</v>
      </c>
      <c r="C50" s="104"/>
      <c r="D50" s="104"/>
      <c r="E50" s="105">
        <f>식료품[[#This Row],[예상
비용]]-식료품[[#This Row],[실제
비용]]</f>
        <v>0</v>
      </c>
      <c r="F50" s="57"/>
      <c r="G50" s="19" t="s">
        <v>76</v>
      </c>
      <c r="H50" s="20"/>
      <c r="I50" s="20"/>
      <c r="J50" s="21">
        <f>세금[[#This Row],[예상 
비용]]-세금[[#This Row],[실제 
비용]]</f>
        <v>0</v>
      </c>
    </row>
    <row r="51" spans="2:10" ht="30" customHeight="1">
      <c r="B51" s="32" t="s">
        <v>90</v>
      </c>
      <c r="C51" s="33">
        <f>SUBTOTAL(109,식료품[예상
비용])</f>
        <v>0</v>
      </c>
      <c r="D51" s="33">
        <f>SUBTOTAL(109,식료품[실제
비용])</f>
        <v>0</v>
      </c>
      <c r="E51" s="34">
        <f>SUBTOTAL(109,식료품[차액])</f>
        <v>0</v>
      </c>
      <c r="F51" s="57"/>
      <c r="G51" s="19" t="s">
        <v>13</v>
      </c>
      <c r="H51" s="20"/>
      <c r="I51" s="20"/>
      <c r="J51" s="21">
        <f>세금[[#This Row],[예상 
비용]]-세금[[#This Row],[실제 
비용]]</f>
        <v>0</v>
      </c>
    </row>
    <row r="52" spans="2:10" ht="30" customHeight="1">
      <c r="B52" s="16"/>
      <c r="C52" s="67"/>
      <c r="D52" s="67"/>
      <c r="E52" s="67"/>
      <c r="F52" s="57"/>
      <c r="G52" s="22" t="s">
        <v>90</v>
      </c>
      <c r="H52" s="35">
        <f>SUBTOTAL(109,세금[예상 
비용])</f>
        <v>0</v>
      </c>
      <c r="I52" s="35">
        <f>SUBTOTAL(109,세금[실제 
비용])</f>
        <v>0</v>
      </c>
      <c r="J52" s="36">
        <f>SUBTOTAL(109,세금[차액])</f>
        <v>0</v>
      </c>
    </row>
    <row r="53" spans="2:10" s="45" customFormat="1" ht="37.9" customHeight="1">
      <c r="B53" s="16"/>
      <c r="C53" s="89"/>
      <c r="D53" s="89"/>
      <c r="E53" s="89"/>
      <c r="F53" s="57"/>
      <c r="G53" s="37"/>
      <c r="H53" s="62"/>
      <c r="I53" s="62"/>
      <c r="J53" s="62"/>
    </row>
    <row r="54" spans="2:10" s="45" customFormat="1" ht="30" customHeight="1">
      <c r="B54" s="76" t="s">
        <v>30</v>
      </c>
      <c r="C54" s="77"/>
      <c r="D54" s="77"/>
      <c r="E54" s="77"/>
      <c r="F54" s="57"/>
      <c r="G54" s="108" t="s">
        <v>77</v>
      </c>
      <c r="H54" s="108"/>
      <c r="I54" s="108"/>
      <c r="J54" s="108"/>
    </row>
    <row r="55" spans="2:10" s="45" customFormat="1" ht="48" customHeight="1">
      <c r="B55" s="38" t="s">
        <v>30</v>
      </c>
      <c r="C55" s="65" t="s">
        <v>48</v>
      </c>
      <c r="D55" s="65" t="s">
        <v>50</v>
      </c>
      <c r="E55" s="65" t="s">
        <v>52</v>
      </c>
      <c r="F55" s="57"/>
      <c r="G55" s="39" t="s">
        <v>77</v>
      </c>
      <c r="H55" s="73" t="s">
        <v>48</v>
      </c>
      <c r="I55" s="72" t="s">
        <v>50</v>
      </c>
      <c r="J55" s="73" t="s">
        <v>52</v>
      </c>
    </row>
    <row r="56" spans="2:10" ht="30" customHeight="1">
      <c r="B56" s="40" t="s">
        <v>31</v>
      </c>
      <c r="C56" s="20"/>
      <c r="D56" s="20"/>
      <c r="E56" s="21">
        <f>자녀_양육비[[#This Row],[예상
비용]]-자녀_양육비[[#This Row],[실제
비용]]</f>
        <v>0</v>
      </c>
      <c r="F56" s="57"/>
      <c r="G56" s="30" t="s">
        <v>31</v>
      </c>
      <c r="H56" s="41"/>
      <c r="I56" s="41"/>
      <c r="J56" s="42">
        <f>개인관리[[#This Row],[예상
비용]]-개인관리[[#This Row],[실제
비용]]</f>
        <v>0</v>
      </c>
    </row>
    <row r="57" spans="2:10" ht="30" customHeight="1">
      <c r="B57" s="40" t="s">
        <v>32</v>
      </c>
      <c r="C57" s="20"/>
      <c r="D57" s="20"/>
      <c r="E57" s="21">
        <f>자녀_양육비[[#This Row],[예상
비용]]-자녀_양육비[[#This Row],[실제
비용]]</f>
        <v>0</v>
      </c>
      <c r="F57" s="57"/>
      <c r="G57" s="19" t="s">
        <v>78</v>
      </c>
      <c r="H57" s="20"/>
      <c r="I57" s="20"/>
      <c r="J57" s="21">
        <f>개인관리[[#This Row],[예상
비용]]-개인관리[[#This Row],[실제
비용]]</f>
        <v>0</v>
      </c>
    </row>
    <row r="58" spans="2:10" ht="30" customHeight="1">
      <c r="B58" s="40" t="s">
        <v>33</v>
      </c>
      <c r="C58" s="20"/>
      <c r="D58" s="20"/>
      <c r="E58" s="21">
        <f>자녀_양육비[[#This Row],[예상
비용]]-자녀_양육비[[#This Row],[실제
비용]]</f>
        <v>0</v>
      </c>
      <c r="F58" s="57"/>
      <c r="G58" s="19" t="s">
        <v>32</v>
      </c>
      <c r="H58" s="20"/>
      <c r="I58" s="20"/>
      <c r="J58" s="21">
        <f>개인관리[[#This Row],[예상
비용]]-개인관리[[#This Row],[실제
비용]]</f>
        <v>0</v>
      </c>
    </row>
    <row r="59" spans="2:10" ht="30" customHeight="1">
      <c r="B59" s="40" t="s">
        <v>34</v>
      </c>
      <c r="C59" s="20"/>
      <c r="D59" s="20"/>
      <c r="E59" s="21">
        <f>자녀_양육비[[#This Row],[예상
비용]]-자녀_양육비[[#This Row],[실제
비용]]</f>
        <v>0</v>
      </c>
      <c r="F59" s="57"/>
      <c r="G59" s="19" t="s">
        <v>79</v>
      </c>
      <c r="H59" s="20"/>
      <c r="I59" s="20"/>
      <c r="J59" s="21">
        <f>개인관리[[#This Row],[예상
비용]]-개인관리[[#This Row],[실제
비용]]</f>
        <v>0</v>
      </c>
    </row>
    <row r="60" spans="2:10" ht="30" customHeight="1">
      <c r="B60" s="40" t="s">
        <v>35</v>
      </c>
      <c r="C60" s="20"/>
      <c r="D60" s="20"/>
      <c r="E60" s="21">
        <f>자녀_양육비[[#This Row],[예상
비용]]-자녀_양육비[[#This Row],[실제
비용]]</f>
        <v>0</v>
      </c>
      <c r="F60" s="57"/>
      <c r="G60" s="19" t="s">
        <v>80</v>
      </c>
      <c r="H60" s="20"/>
      <c r="I60" s="20"/>
      <c r="J60" s="21">
        <f>개인관리[[#This Row],[예상
비용]]-개인관리[[#This Row],[실제
비용]]</f>
        <v>0</v>
      </c>
    </row>
    <row r="61" spans="2:10" ht="30" customHeight="1">
      <c r="B61" s="40" t="s">
        <v>36</v>
      </c>
      <c r="C61" s="20"/>
      <c r="D61" s="20"/>
      <c r="E61" s="21">
        <f>자녀_양육비[[#This Row],[예상
비용]]-자녀_양육비[[#This Row],[실제
비용]]</f>
        <v>0</v>
      </c>
      <c r="F61" s="57"/>
      <c r="G61" s="19" t="s">
        <v>35</v>
      </c>
      <c r="H61" s="20"/>
      <c r="I61" s="20"/>
      <c r="J61" s="21">
        <f>개인관리[[#This Row],[예상
비용]]-개인관리[[#This Row],[실제
비용]]</f>
        <v>0</v>
      </c>
    </row>
    <row r="62" spans="2:10" ht="30" customHeight="1">
      <c r="B62" s="40" t="s">
        <v>37</v>
      </c>
      <c r="C62" s="20"/>
      <c r="D62" s="20"/>
      <c r="E62" s="21">
        <f>자녀_양육비[[#This Row],[예상
비용]]-자녀_양육비[[#This Row],[실제
비용]]</f>
        <v>0</v>
      </c>
      <c r="F62" s="57"/>
      <c r="G62" s="19" t="s">
        <v>13</v>
      </c>
      <c r="H62" s="20"/>
      <c r="I62" s="20"/>
      <c r="J62" s="21">
        <f>개인관리[[#This Row],[예상
비용]]-개인관리[[#This Row],[실제
비용]]</f>
        <v>0</v>
      </c>
    </row>
    <row r="63" spans="2:10" ht="30" customHeight="1">
      <c r="B63" s="40" t="s">
        <v>38</v>
      </c>
      <c r="C63" s="20"/>
      <c r="D63" s="20"/>
      <c r="E63" s="21">
        <f>자녀_양육비[[#This Row],[예상
비용]]-자녀_양육비[[#This Row],[실제
비용]]</f>
        <v>0</v>
      </c>
      <c r="F63" s="57"/>
      <c r="G63" s="22" t="s">
        <v>90</v>
      </c>
      <c r="H63" s="23">
        <f>SUBTOTAL(109,개인관리[예상
비용])</f>
        <v>0</v>
      </c>
      <c r="I63" s="23">
        <f>SUBTOTAL(109,개인관리[실제
비용])</f>
        <v>0</v>
      </c>
      <c r="J63" s="24">
        <f>SUBTOTAL(109,개인관리[차액])</f>
        <v>0</v>
      </c>
    </row>
    <row r="64" spans="2:10" ht="30" customHeight="1">
      <c r="B64" s="40" t="s">
        <v>13</v>
      </c>
      <c r="C64" s="20"/>
      <c r="D64" s="20"/>
      <c r="E64" s="21">
        <f>자녀_양육비[[#This Row],[예상
비용]]-자녀_양육비[[#This Row],[실제
비용]]</f>
        <v>0</v>
      </c>
      <c r="F64" s="57"/>
      <c r="G64" s="25"/>
      <c r="H64" s="66"/>
      <c r="I64" s="66"/>
      <c r="J64" s="66"/>
    </row>
    <row r="65" spans="2:10" ht="30" customHeight="1">
      <c r="B65" s="22" t="s">
        <v>90</v>
      </c>
      <c r="C65" s="23">
        <f>SUBTOTAL(109,자녀_양육비[예상
비용])</f>
        <v>0</v>
      </c>
      <c r="D65" s="23">
        <f>SUBTOTAL(109,자녀_양육비[실제
비용])</f>
        <v>0</v>
      </c>
      <c r="E65" s="24">
        <f>SUBTOTAL(109,자녀_양육비[차액])</f>
        <v>0</v>
      </c>
      <c r="F65" s="57"/>
      <c r="G65" s="25"/>
      <c r="H65" s="66"/>
      <c r="I65" s="66"/>
      <c r="J65" s="66"/>
    </row>
    <row r="66" spans="2:10" s="45" customFormat="1" ht="37.9" customHeight="1">
      <c r="B66" s="16"/>
      <c r="C66" s="67"/>
      <c r="D66" s="67"/>
      <c r="E66" s="67"/>
      <c r="F66" s="57"/>
      <c r="G66" s="37"/>
      <c r="H66" s="62"/>
      <c r="I66" s="62"/>
      <c r="J66" s="62"/>
    </row>
    <row r="67" spans="2:10" s="45" customFormat="1" ht="30" customHeight="1">
      <c r="B67" s="76" t="s">
        <v>39</v>
      </c>
      <c r="C67" s="85"/>
      <c r="D67" s="85"/>
      <c r="E67" s="85"/>
      <c r="F67" s="60"/>
      <c r="G67" s="86" t="s">
        <v>81</v>
      </c>
      <c r="H67" s="68"/>
      <c r="I67" s="68"/>
      <c r="J67" s="68"/>
    </row>
    <row r="68" spans="2:10" s="45" customFormat="1" ht="48" customHeight="1">
      <c r="B68" s="29" t="s">
        <v>39</v>
      </c>
      <c r="C68" s="65" t="s">
        <v>48</v>
      </c>
      <c r="D68" s="65" t="s">
        <v>50</v>
      </c>
      <c r="E68" s="65" t="s">
        <v>52</v>
      </c>
      <c r="F68" s="57"/>
      <c r="G68" s="43" t="s">
        <v>81</v>
      </c>
      <c r="H68" s="65" t="s">
        <v>48</v>
      </c>
      <c r="I68" s="64" t="s">
        <v>50</v>
      </c>
      <c r="J68" s="65" t="s">
        <v>52</v>
      </c>
    </row>
    <row r="69" spans="2:10" ht="30" customHeight="1">
      <c r="B69" s="19" t="s">
        <v>40</v>
      </c>
      <c r="C69" s="20"/>
      <c r="D69" s="20"/>
      <c r="E69" s="21">
        <f>법률[[#This Row],[예상
비용]]-법률[[#This Row],[실제
비용]]</f>
        <v>0</v>
      </c>
      <c r="F69" s="57"/>
      <c r="G69" s="19" t="s">
        <v>27</v>
      </c>
      <c r="H69" s="20"/>
      <c r="I69" s="20"/>
      <c r="J69" s="21">
        <f>반려동물[[#This Row],[예상
비용]]-반려동물[[#This Row],[실제
비용]]</f>
        <v>0</v>
      </c>
    </row>
    <row r="70" spans="2:10" ht="30" customHeight="1">
      <c r="B70" s="19" t="s">
        <v>41</v>
      </c>
      <c r="C70" s="20"/>
      <c r="D70" s="20"/>
      <c r="E70" s="21">
        <f>법률[[#This Row],[예상
비용]]-법률[[#This Row],[실제
비용]]</f>
        <v>0</v>
      </c>
      <c r="F70" s="57"/>
      <c r="G70" s="19" t="s">
        <v>31</v>
      </c>
      <c r="H70" s="20"/>
      <c r="I70" s="20"/>
      <c r="J70" s="21">
        <f>반려동물[[#This Row],[예상
비용]]-반려동물[[#This Row],[실제
비용]]</f>
        <v>0</v>
      </c>
    </row>
    <row r="71" spans="2:10" ht="30" customHeight="1">
      <c r="B71" s="19" t="s">
        <v>42</v>
      </c>
      <c r="C71" s="20"/>
      <c r="D71" s="20"/>
      <c r="E71" s="21">
        <f>법률[[#This Row],[예상
비용]]-법률[[#This Row],[실제
비용]]</f>
        <v>0</v>
      </c>
      <c r="F71" s="57"/>
      <c r="G71" s="19" t="s">
        <v>82</v>
      </c>
      <c r="H71" s="20"/>
      <c r="I71" s="20"/>
      <c r="J71" s="21">
        <f>반려동물[[#This Row],[예상
비용]]-반려동물[[#This Row],[실제
비용]]</f>
        <v>0</v>
      </c>
    </row>
    <row r="72" spans="2:10" ht="30" customHeight="1">
      <c r="B72" s="19" t="s">
        <v>13</v>
      </c>
      <c r="C72" s="20"/>
      <c r="D72" s="20"/>
      <c r="E72" s="21">
        <f>법률[[#This Row],[예상
비용]]-법률[[#This Row],[실제
비용]]</f>
        <v>0</v>
      </c>
      <c r="F72" s="57"/>
      <c r="G72" s="19" t="s">
        <v>83</v>
      </c>
      <c r="H72" s="20"/>
      <c r="I72" s="20"/>
      <c r="J72" s="21">
        <f>반려동물[[#This Row],[예상
비용]]-반려동물[[#This Row],[실제
비용]]</f>
        <v>0</v>
      </c>
    </row>
    <row r="73" spans="2:10" ht="30" customHeight="1">
      <c r="B73" s="22" t="s">
        <v>90</v>
      </c>
      <c r="C73" s="23">
        <f>SUBTOTAL(109,법률[예상
비용])</f>
        <v>0</v>
      </c>
      <c r="D73" s="23">
        <f>SUBTOTAL(109,법률[실제
비용])</f>
        <v>0</v>
      </c>
      <c r="E73" s="24">
        <f>SUBTOTAL(109,법률[차액])</f>
        <v>0</v>
      </c>
      <c r="F73" s="57"/>
      <c r="G73" s="19" t="s">
        <v>13</v>
      </c>
      <c r="H73" s="20"/>
      <c r="I73" s="20"/>
      <c r="J73" s="21">
        <f>반려동물[[#This Row],[예상
비용]]-반려동물[[#This Row],[실제
비용]]</f>
        <v>0</v>
      </c>
    </row>
    <row r="74" spans="2:10" ht="30" customHeight="1">
      <c r="B74" s="25"/>
      <c r="C74" s="66"/>
      <c r="D74" s="66"/>
      <c r="E74" s="66"/>
      <c r="F74" s="57"/>
      <c r="G74" s="22" t="s">
        <v>90</v>
      </c>
      <c r="H74" s="23">
        <f>SUBTOTAL(109,반려동물[예상
비용])</f>
        <v>0</v>
      </c>
      <c r="I74" s="23">
        <f>SUBTOTAL(109,반려동물[실제
비용])</f>
        <v>0</v>
      </c>
      <c r="J74" s="24">
        <f>SUBTOTAL(109,반려동물[차액])</f>
        <v>0</v>
      </c>
    </row>
    <row r="75" spans="2:10" s="45" customFormat="1" ht="37.9" customHeight="1">
      <c r="B75" s="25"/>
      <c r="C75" s="66"/>
      <c r="D75" s="66"/>
      <c r="E75" s="66"/>
      <c r="F75" s="61"/>
      <c r="G75" s="44"/>
      <c r="H75" s="70"/>
      <c r="I75" s="70"/>
      <c r="J75" s="70"/>
    </row>
    <row r="76" spans="2:10" s="45" customFormat="1" ht="30" customHeight="1">
      <c r="B76" s="76" t="s">
        <v>43</v>
      </c>
      <c r="C76" s="76"/>
      <c r="D76" s="76"/>
      <c r="E76" s="76"/>
      <c r="F76" s="60"/>
      <c r="G76" s="76" t="s">
        <v>84</v>
      </c>
      <c r="H76" s="71"/>
      <c r="I76" s="71"/>
      <c r="J76" s="71"/>
    </row>
    <row r="77" spans="2:10" s="45" customFormat="1" ht="48" customHeight="1">
      <c r="B77" s="29" t="s">
        <v>43</v>
      </c>
      <c r="C77" s="65" t="s">
        <v>48</v>
      </c>
      <c r="D77" s="65" t="s">
        <v>50</v>
      </c>
      <c r="E77" s="65" t="s">
        <v>52</v>
      </c>
      <c r="F77" s="57"/>
      <c r="G77" s="43" t="s">
        <v>84</v>
      </c>
      <c r="H77" s="65" t="s">
        <v>48</v>
      </c>
      <c r="I77" s="64" t="s">
        <v>50</v>
      </c>
      <c r="J77" s="65" t="s">
        <v>52</v>
      </c>
    </row>
    <row r="78" spans="2:10" ht="30" customHeight="1">
      <c r="B78" s="19" t="s">
        <v>44</v>
      </c>
      <c r="C78" s="20"/>
      <c r="D78" s="20"/>
      <c r="E78" s="21">
        <f>저축[[#This Row],[예상
비용]]-저축[[#This Row],[실제
비용]]</f>
        <v>0</v>
      </c>
      <c r="F78" s="57"/>
      <c r="G78" s="19" t="s">
        <v>85</v>
      </c>
      <c r="H78" s="20"/>
      <c r="I78" s="20"/>
      <c r="J78" s="21">
        <f>선물[[#This Row],[예상
비용]]-선물[[#This Row],[실제
비용]]</f>
        <v>0</v>
      </c>
    </row>
    <row r="79" spans="2:10" ht="30" customHeight="1">
      <c r="B79" s="19" t="s">
        <v>45</v>
      </c>
      <c r="C79" s="20"/>
      <c r="D79" s="20"/>
      <c r="E79" s="21">
        <f>저축[[#This Row],[예상
비용]]-저축[[#This Row],[실제
비용]]</f>
        <v>0</v>
      </c>
      <c r="F79" s="57"/>
      <c r="G79" s="19" t="s">
        <v>86</v>
      </c>
      <c r="H79" s="20"/>
      <c r="I79" s="20"/>
      <c r="J79" s="21">
        <f>선물[[#This Row],[예상
비용]]-선물[[#This Row],[실제
비용]]</f>
        <v>0</v>
      </c>
    </row>
    <row r="80" spans="2:10" ht="30" customHeight="1">
      <c r="B80" s="19" t="s">
        <v>46</v>
      </c>
      <c r="C80" s="20"/>
      <c r="D80" s="20"/>
      <c r="E80" s="21">
        <f>저축[[#This Row],[예상
비용]]-저축[[#This Row],[실제
비용]]</f>
        <v>0</v>
      </c>
      <c r="F80" s="57"/>
      <c r="G80" s="19" t="s">
        <v>87</v>
      </c>
      <c r="H80" s="20"/>
      <c r="I80" s="20"/>
      <c r="J80" s="21">
        <f>선물[[#This Row],[예상
비용]]-선물[[#This Row],[실제
비용]]</f>
        <v>0</v>
      </c>
    </row>
    <row r="81" spans="2:10" ht="30" customHeight="1">
      <c r="B81" s="19" t="s">
        <v>13</v>
      </c>
      <c r="C81" s="20"/>
      <c r="D81" s="20"/>
      <c r="E81" s="21">
        <f>저축[[#This Row],[예상
비용]]-저축[[#This Row],[실제
비용]]</f>
        <v>0</v>
      </c>
      <c r="G81" s="22" t="s">
        <v>90</v>
      </c>
      <c r="H81" s="23">
        <f>SUBTOTAL(109,선물[예상
비용])</f>
        <v>0</v>
      </c>
      <c r="I81" s="23">
        <f>SUBTOTAL(109,선물[실제
비용])</f>
        <v>0</v>
      </c>
      <c r="J81" s="24">
        <f>SUBTOTAL(109,선물[차액])</f>
        <v>0</v>
      </c>
    </row>
    <row r="82" spans="2:10" ht="30" customHeight="1">
      <c r="B82" s="22" t="s">
        <v>90</v>
      </c>
      <c r="C82" s="23">
        <f>SUBTOTAL(109,저축[예상
비용])</f>
        <v>0</v>
      </c>
      <c r="D82" s="23">
        <f>SUBTOTAL(109,저축[실제
비용])</f>
        <v>0</v>
      </c>
      <c r="E82" s="24">
        <f>SUBTOTAL(109,저축[차액])</f>
        <v>0</v>
      </c>
      <c r="G82" s="45"/>
      <c r="H82" s="45"/>
      <c r="I82" s="46"/>
      <c r="J82" s="45"/>
    </row>
    <row r="83" spans="2:10" s="45" customFormat="1" ht="30" customHeight="1">
      <c r="I83" s="46"/>
    </row>
    <row r="84" spans="2:10" s="45" customFormat="1" ht="30" customHeight="1">
      <c r="I84" s="46"/>
    </row>
    <row r="85" spans="2:10" s="45" customFormat="1" ht="30" customHeight="1">
      <c r="I85" s="46"/>
    </row>
    <row r="86" spans="2:10" s="45" customFormat="1" ht="30" customHeight="1">
      <c r="I86" s="46"/>
    </row>
    <row r="87" spans="2:10" s="45" customFormat="1" ht="30" customHeight="1">
      <c r="I87" s="46"/>
    </row>
    <row r="88" spans="2:10" s="45" customFormat="1" ht="30" customHeight="1">
      <c r="I88" s="46"/>
    </row>
    <row r="89" spans="2:10" s="45" customFormat="1" ht="30" customHeight="1">
      <c r="I89" s="46"/>
    </row>
    <row r="90" spans="2:10" s="45" customFormat="1" ht="30" customHeight="1">
      <c r="I90" s="46"/>
    </row>
    <row r="91" spans="2:10" s="45" customFormat="1" ht="30" customHeight="1">
      <c r="I91" s="46"/>
    </row>
    <row r="92" spans="2:10" s="45" customFormat="1" ht="30" customHeight="1">
      <c r="I92" s="46"/>
    </row>
    <row r="93" spans="2:10" s="45" customFormat="1" ht="30" customHeight="1">
      <c r="I93" s="46"/>
    </row>
    <row r="94" spans="2:10" s="45" customFormat="1" ht="30" customHeight="1">
      <c r="I94" s="46"/>
    </row>
    <row r="95" spans="2:10" s="45" customFormat="1" ht="30" customHeight="1">
      <c r="I95" s="46"/>
    </row>
    <row r="96" spans="2:10" s="45" customFormat="1" ht="30" customHeight="1">
      <c r="I96" s="46"/>
    </row>
    <row r="97" spans="9:9" s="45" customFormat="1" ht="30" customHeight="1">
      <c r="I97" s="46"/>
    </row>
    <row r="98" spans="9:9" s="45" customFormat="1" ht="30" customHeight="1">
      <c r="I98" s="46"/>
    </row>
    <row r="99" spans="9:9" s="45" customFormat="1" ht="30" customHeight="1">
      <c r="I99" s="46"/>
    </row>
    <row r="100" spans="9:9" s="45" customFormat="1" ht="30" customHeight="1">
      <c r="I100" s="46"/>
    </row>
  </sheetData>
  <sortState xmlns:xlrd2="http://schemas.microsoft.com/office/spreadsheetml/2017/richdata2" ref="G34:K34">
    <sortCondition ref="G34"/>
  </sortState>
  <mergeCells count="7">
    <mergeCell ref="B2:H2"/>
    <mergeCell ref="G23:J23"/>
    <mergeCell ref="G54:J54"/>
    <mergeCell ref="G4:H4"/>
    <mergeCell ref="G10:H10"/>
    <mergeCell ref="G16:H16"/>
    <mergeCell ref="B3:H3"/>
  </mergeCells>
  <phoneticPr fontId="1" type="noConversion"/>
  <conditionalFormatting sqref="J69:J73 J56:J62 E78:E81 E69:E72 E48:E50 E37:E40 J25:J30 J78:J80 E10:E20 E25:E32 J37:J43 J48:J51 H19:H22 E56:E64">
    <cfRule type="iconSet" priority="4">
      <iconSet iconSet="3Arrows">
        <cfvo type="percentile" val="0"/>
        <cfvo type="num" val="-50"/>
        <cfvo type="num" val="50"/>
      </iconSet>
    </cfRule>
  </conditionalFormatting>
  <conditionalFormatting sqref="D5:J5 B3 B4:G4 B23 B35 B46 B54 B67 B77:E82 B76 G77:J81 G76 G67 G54 G46 G35 G23 B24:E34 G47:J53 G36:J45 B47:E53 B68:E75 G68:J75 G24:J34 G55:J66 I3:J4 I10:J10 I15:J16 G7:J9 B5 B8 G11:J14 G10 G15:G16 B6:J6 B36:E45 F8:F80 B9:E22 B7:F7 G17:J22 B66:E66 B55:E64">
    <cfRule type="cellIs" dxfId="179" priority="2" operator="lessThan">
      <formula>0</formula>
    </cfRule>
  </conditionalFormatting>
  <conditionalFormatting sqref="C5">
    <cfRule type="cellIs" dxfId="178" priority="1" operator="lessThan">
      <formula>0</formula>
    </cfRule>
  </conditionalFormatting>
  <dataValidations count="28">
    <dataValidation allowBlank="1" showInputMessage="1" showErrorMessage="1" prompt="이 워크시트에서 가족 예산 계획을 작성합니다. 표에 세부 정보를 입력합니다. 총 예상 및 실제 비용, 예상 및 실제 잔액, 차이는 자동으로 계산됩니다." sqref="A3" xr:uid="{00000000-0002-0000-0000-000000000000}"/>
    <dataValidation allowBlank="1" showInputMessage="1" showErrorMessage="1" prompt="이 워크시트의 제목은 이 셀에 있습니다. 아래 표에 요약이 있습니다. B5부터 시작하는 별도의 표에 샘플 지출 범주가 있습니다. G2 셀부터 수입액을 입력합니다." sqref="B3" xr:uid="{00000000-0002-0000-0000-000001000000}"/>
    <dataValidation allowBlank="1" showInputMessage="1" showErrorMessage="1" prompt="아래 셀에 총 예상 비용이 자동으로 계산됩니다." sqref="C4" xr:uid="{00000000-0002-0000-0000-000002000000}"/>
    <dataValidation allowBlank="1" showInputMessage="1" showErrorMessage="1" prompt="아래 셀에 총 실제 비용이 자동으로 계산됩니다." sqref="D4" xr:uid="{00000000-0002-0000-0000-000003000000}"/>
    <dataValidation allowBlank="1" showInputMessage="1" showErrorMessage="1" prompt="아래 셀에 총 차이가 자동으로 계산됩니다." sqref="E4" xr:uid="{00000000-0002-0000-0000-000004000000}"/>
    <dataValidation allowBlank="1" showInputMessage="1" showErrorMessage="1" prompt="아래 주거비 표, B19 셀에서 시작하는 교통비 표, G2 셀에서 시작하는 예상 월별 수입 표에 세부 정보를 입력합니다." sqref="B8" xr:uid="{00000000-0002-0000-0000-000005000000}"/>
    <dataValidation allowBlank="1" showInputMessage="1" showErrorMessage="1" prompt="이 열의 이 머리글 아래에 예상 월별 수입 출처를 입력합니다." sqref="G4" xr:uid="{00000000-0002-0000-0000-000006000000}"/>
    <dataValidation allowBlank="1" showInputMessage="1" showErrorMessage="1" prompt="아래의 실제 월별 수입 표에 세부 정보를 입력합니다." sqref="G9" xr:uid="{00000000-0002-0000-0000-000008000000}"/>
    <dataValidation allowBlank="1" showInputMessage="1" showErrorMessage="1" prompt="이 열의 이 머리글 아래에 실제 월별 수입 출처를 입력합니다." sqref="G10" xr:uid="{00000000-0002-0000-0000-000009000000}"/>
    <dataValidation allowBlank="1" showInputMessage="1" showErrorMessage="1" prompt="아래의 잔액 표는 자동으로 업데이트됩니다." sqref="G15" xr:uid="{00000000-0002-0000-0000-00000A000000}"/>
    <dataValidation allowBlank="1" showInputMessage="1" showErrorMessage="1" prompt="이 열의 이 머리글 아래에 잔액이 표시됩니다." sqref="G16" xr:uid="{00000000-0002-0000-0000-00000B000000}"/>
    <dataValidation allowBlank="1" showInputMessage="1" showErrorMessage="1" prompt="이 셀에는 샘플 지출 범주가 있습니다. 이 열의 이 머리글 아래에 샘플 범주와 관련된 샘플 지출이 있습니다. 특정 항목을 찾으려면 머리글 필터를 사용하세요." sqref="B9 B24 G68 G36 B36 B47 G47 G55 B55 B68 B77 G77 G24" xr:uid="{00000000-0002-0000-0000-00000D000000}"/>
    <dataValidation allowBlank="1" showInputMessage="1" showErrorMessage="1" prompt="이 머리글 아래의 열에 예상 비용을 입력합니다." sqref="C9 C24 C36 C47 C55 C68 C77 H77 H36 H47 H55 H68 H24" xr:uid="{00000000-0002-0000-0000-00000E000000}"/>
    <dataValidation allowBlank="1" showInputMessage="1" showErrorMessage="1" prompt="이 열의 이 머리글 아래에 실제 비용을 입력합니다." sqref="D9 D24 D36 D47 D55 D68 D77 I77 I36 I47 I55 I68 I24" xr:uid="{00000000-0002-0000-0000-00000F000000}"/>
    <dataValidation allowBlank="1" showInputMessage="1" showErrorMessage="1" prompt="아래의 교통비 표와 B30 셀에서 시작하는 보험료 표에 세부 정보를 입력합니다." sqref="B23" xr:uid="{00000000-0002-0000-0000-000010000000}"/>
    <dataValidation allowBlank="1" showInputMessage="1" showErrorMessage="1" prompt="아래의 보험료 표와 B37 셀에서 시작하는 식생활 표에 세부 정보를 입력합니다." sqref="B35" xr:uid="{00000000-0002-0000-0000-000011000000}"/>
    <dataValidation allowBlank="1" showInputMessage="1" showErrorMessage="1" prompt="아래의 식생활 표와 B43 셀에서 시작하는 육아 표에 세부 정보를 입력합니다." sqref="B46" xr:uid="{00000000-0002-0000-0000-000012000000}"/>
    <dataValidation allowBlank="1" showInputMessage="1" showErrorMessage="1" prompt="아래의 육아 표와 B55 셀에서 시작하는 법률 비용 표에 세부 정보를 입력합니다." sqref="B54" xr:uid="{00000000-0002-0000-0000-000013000000}"/>
    <dataValidation allowBlank="1" showInputMessage="1" showErrorMessage="1" prompt="아래의 법률 비용 표와 B62 셀에서 시작하는 저축 표에 세부 정보를 입력합니다." sqref="B67" xr:uid="{00000000-0002-0000-0000-000014000000}"/>
    <dataValidation allowBlank="1" showInputMessage="1" showErrorMessage="1" prompt="아래의 저축 표와 G19 셀에서 시작하는 대출 표에 세부 정보를 입력합니다." sqref="B76" xr:uid="{00000000-0002-0000-0000-000015000000}"/>
    <dataValidation allowBlank="1" showInputMessage="1" showErrorMessage="1" prompt="아래의 대출 표와 G28 셀에서 시작하는 여가비 표에 세부 정보를 입력합니다." sqref="G23" xr:uid="{00000000-0002-0000-0000-000016000000}"/>
    <dataValidation allowBlank="1" showInputMessage="1" showErrorMessage="1" prompt="아래의 여가비 표와 G38 셀에서 시작하는 세금 표에 세부 정보를 입력합니다." sqref="G35" xr:uid="{00000000-0002-0000-0000-000017000000}"/>
    <dataValidation allowBlank="1" showInputMessage="1" showErrorMessage="1" prompt="아래의 세금 표와 G45 셀에서 시작하는 개인 관리 표에 세부 정보를 입력합니다." sqref="G46" xr:uid="{00000000-0002-0000-0000-000018000000}"/>
    <dataValidation allowBlank="1" showInputMessage="1" showErrorMessage="1" prompt="아래의 개인 관리 표와 G55 셀에서 시작하는 애완동물 표에 세부 정보를 입력합니다." sqref="G54" xr:uid="{00000000-0002-0000-0000-000019000000}"/>
    <dataValidation allowBlank="1" showInputMessage="1" showErrorMessage="1" prompt="아래의 애완동물 표와 G63 셀에서 시작하는 경조사 표에 세부 정보를 입력합니다." sqref="G67" xr:uid="{00000000-0002-0000-0000-00001A000000}"/>
    <dataValidation allowBlank="1" showInputMessage="1" showErrorMessage="1" prompt="아래의 경조사 표에 세부 정보를 입력합니다." sqref="G76" xr:uid="{00000000-0002-0000-0000-00001B000000}"/>
    <dataValidation allowBlank="1" showInputMessage="1" showErrorMessage="1" prompt="총 예상, 실제 및 차이가 이 표에서 자동으로 계산됩니다." sqref="B4" xr:uid="{00000000-0002-0000-0000-00001C000000}"/>
    <dataValidation allowBlank="1" showInputMessage="1" showErrorMessage="1" prompt="이 머리글 아래의 열에 차액이 자동으로 계산됩니다." sqref="E9 E24 E36 J36 J77 E47 E55 J47 J55 E68 E77 J68 J24" xr:uid="{00000000-0002-0000-0000-00001D000000}"/>
  </dataValidations>
  <printOptions horizontalCentered="1"/>
  <pageMargins left="0.25" right="0.25" top="0.5" bottom="0.5" header="0.5" footer="0.5"/>
  <pageSetup paperSize="9" scale="56" orientation="portrait" r:id="rId1"/>
  <headerFooter differentFirst="1" alignWithMargins="0">
    <oddFooter>Page &amp;P of &amp;N</oddFooter>
  </headerFooter>
  <rowBreaks count="2" manualBreakCount="2">
    <brk id="39" max="16383" man="1"/>
    <brk id="79" max="16383" man="1"/>
  </rowBreaks>
  <colBreaks count="1" manualBreakCount="1">
    <brk id="8" max="1048575" man="1"/>
  </colBreaks>
  <ignoredErrors>
    <ignoredError sqref="E32 E37:E40 E48:E50 E69:E72 E78:E81 J78:J80 J69:J73 J56:J62 J51 J37:J43 J25:J30 J48:J50 E25:E31" emptyCellReference="1"/>
  </ignoredErrors>
  <drawing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6e97fa315356fffbdcd9876fe988c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4b8f0def80e6d70ce3def20c90759a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65F010-E0EA-4A18-8F8A-C385A76096D7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F7A9B470-C5A6-46D3-9C30-ECFF952645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7A7B2C-A516-4935-9C9C-4878DC8241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TM16400193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 가족 예산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2020-10-16T05:07:10Z</dcterms:created>
  <dcterms:modified xsi:type="dcterms:W3CDTF">2022-06-30T14:17:33Z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