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ISIDIMO" sheetId="1" state="visible" r:id="rId2"/>
    <sheet name="Erer" sheetId="2" state="visible" r:id="rId3"/>
    <sheet name="HOSE" sheetId="3" state="visible" r:id="rId4"/>
    <sheet name="bosha" sheetId="4" state="hidden" r:id="rId5"/>
    <sheet name="H;GOLOBA" sheetId="5" state="hidden" r:id="rId6"/>
    <sheet name="CHAFE RAMIS" sheetId="6" state="hidden" r:id="rId7"/>
    <sheet name="GUDA" sheetId="7" state="visible" r:id="rId8"/>
    <sheet name="CHAFE" sheetId="8" state="visible" r:id="rId9"/>
    <sheet name="DHAMAE" sheetId="9" state="visible" r:id="rId10"/>
    <sheet name="BURKA" sheetId="10" state="visible" r:id="rId11"/>
    <sheet name="TOGO" sheetId="11" state="visible" r:id="rId12"/>
    <sheet name="santala" sheetId="12" state="visible" r:id="rId13"/>
    <sheet name="Burka Hirna" sheetId="13" state="visible" r:id="rId14"/>
    <sheet name="Sheet1" sheetId="14" state="visible" r:id="rId15"/>
  </sheets>
  <definedNames>
    <definedName function="false" hidden="false" localSheetId="8" name="_xlnm.Print_Area" vbProcedure="false">DHAMAE!$A$1:$O$49</definedName>
    <definedName function="false" hidden="false" localSheetId="1" name="_xlnm.Print_Area" vbProcedure="false">Erer!$A$1:$Q$39</definedName>
    <definedName function="false" hidden="false" localSheetId="0" name="_xlnm.Print_Area" vbProcedure="false">PISIDIMO!$A$1:$O$49</definedName>
    <definedName function="false" hidden="false" localSheetId="10" name="_xlnm.Print_Area" vbProcedure="false">TOGO!$A$1:$O$44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<sst xmlns="http://schemas.openxmlformats.org/spreadsheetml/2006/main" count="1443" uniqueCount="188">
  <si>
    <t xml:space="preserve">Project</t>
  </si>
  <si>
    <t xml:space="preserve">Bisidimo River Bridge &amp; Approach Road Project</t>
  </si>
  <si>
    <t xml:space="preserve">Span Length</t>
  </si>
  <si>
    <t xml:space="preserve">98m</t>
  </si>
  <si>
    <t xml:space="preserve">Location</t>
  </si>
  <si>
    <t xml:space="preserve">EAST H/Zone  Babile wereda</t>
  </si>
  <si>
    <t xml:space="preserve">Client</t>
  </si>
  <si>
    <t xml:space="preserve">ORA</t>
  </si>
  <si>
    <t xml:space="preserve"> </t>
  </si>
  <si>
    <t xml:space="preserve">Consultant</t>
  </si>
  <si>
    <t xml:space="preserve">SG CONSULTING ENGINEERS PLC</t>
  </si>
  <si>
    <t xml:space="preserve">Contractor</t>
  </si>
  <si>
    <t xml:space="preserve">Level Road Conistruction</t>
  </si>
  <si>
    <t xml:space="preserve">Report Month</t>
  </si>
  <si>
    <t xml:space="preserve">March </t>
  </si>
  <si>
    <t xml:space="preserve">Contract Signed Date</t>
  </si>
  <si>
    <t xml:space="preserve">June 28,2019</t>
  </si>
  <si>
    <t xml:space="preserve">Commencement Date</t>
  </si>
  <si>
    <t xml:space="preserve">Original completion Date</t>
  </si>
  <si>
    <t xml:space="preserve">‎June‎ ‎28‎, ‎2021</t>
  </si>
  <si>
    <t xml:space="preserve">Revised completion Date</t>
  </si>
  <si>
    <t xml:space="preserve">March 01,2022</t>
  </si>
  <si>
    <t xml:space="preserve">Revised Span Length</t>
  </si>
  <si>
    <t xml:space="preserve">84m</t>
  </si>
  <si>
    <t xml:space="preserve">Bill No.</t>
  </si>
  <si>
    <t xml:space="preserve">Description</t>
  </si>
  <si>
    <t xml:space="preserve">Original Contract Amount</t>
  </si>
  <si>
    <t xml:space="preserve">Revised Contract Amount</t>
  </si>
  <si>
    <t xml:space="preserve">Accomplished up to June 30, 2021/2013</t>
  </si>
  <si>
    <t xml:space="preserve">Previous Months</t>
  </si>
  <si>
    <t xml:space="preserve">% Progress </t>
  </si>
  <si>
    <t xml:space="preserve">This Year todate</t>
  </si>
  <si>
    <t xml:space="preserve">This Month</t>
  </si>
  <si>
    <t xml:space="preserve">To Date</t>
  </si>
  <si>
    <t xml:space="preserve">Plan</t>
  </si>
  <si>
    <t xml:space="preserve">Accomp</t>
  </si>
  <si>
    <t xml:space="preserve">Against Plan</t>
  </si>
  <si>
    <t xml:space="preserve">Against Contract</t>
  </si>
  <si>
    <t xml:space="preserve">GENERAL PROVISIONS </t>
  </si>
  <si>
    <t xml:space="preserve">SITE  CLEARANCE </t>
  </si>
  <si>
    <t xml:space="preserve">DRAINAGES </t>
  </si>
  <si>
    <t xml:space="preserve">EARTHWORKS</t>
  </si>
  <si>
    <t xml:space="preserve">SUBBASE </t>
  </si>
  <si>
    <t xml:space="preserve">Foundation for Structures</t>
  </si>
  <si>
    <t xml:space="preserve">Falsework, Formwork, and Concrete Finishes</t>
  </si>
  <si>
    <t xml:space="preserve">Steel Reinforcement for Structures</t>
  </si>
  <si>
    <t xml:space="preserve">Concrete for Structures</t>
  </si>
  <si>
    <t xml:space="preserve">Bridge Bearings, Parapets, Railings, etc</t>
  </si>
  <si>
    <t xml:space="preserve">Stone Masonry Structures</t>
  </si>
  <si>
    <t xml:space="preserve">ANCILLARY WORKS</t>
  </si>
  <si>
    <t xml:space="preserve">SUB-TOTAL</t>
  </si>
  <si>
    <t xml:space="preserve">15% VAT.</t>
  </si>
  <si>
    <t xml:space="preserve">GRAND TOTAL</t>
  </si>
  <si>
    <t xml:space="preserve">Percentage</t>
  </si>
  <si>
    <t xml:space="preserve">Performance Analysis</t>
  </si>
  <si>
    <t xml:space="preserve">Status Figures</t>
  </si>
  <si>
    <t xml:space="preserve">Remark </t>
  </si>
  <si>
    <t xml:space="preserve">Factor for delay (if any)</t>
  </si>
  <si>
    <t xml:space="preserve">Original Contract Time (Cal. Days)</t>
  </si>
  <si>
    <t xml:space="preserve">under ground water disturbance </t>
  </si>
  <si>
    <t xml:space="preserve">Extension of time (Cal. Days)</t>
  </si>
  <si>
    <t xml:space="preserve">Delay for investigation approval </t>
  </si>
  <si>
    <t xml:space="preserve">Total Contract Time (Cal. days)</t>
  </si>
  <si>
    <t xml:space="preserve">Lack of conistruction mateal </t>
  </si>
  <si>
    <t xml:space="preserve">Time Elapsed t (%) </t>
  </si>
  <si>
    <t xml:space="preserve">Time Elapsed todate (%) </t>
  </si>
  <si>
    <t xml:space="preserve">Performance Bond Expiry Date</t>
  </si>
  <si>
    <t xml:space="preserve">June 25,2022</t>
  </si>
  <si>
    <t xml:space="preserve">Advance Guarantee Expiry Date</t>
  </si>
  <si>
    <t xml:space="preserve">January 21,2022</t>
  </si>
  <si>
    <t xml:space="preserve">Slippage To-date from time %      </t>
  </si>
  <si>
    <t xml:space="preserve">Slippage from plan %</t>
  </si>
  <si>
    <t xml:space="preserve">Job Opportunity for Local Community</t>
  </si>
  <si>
    <t xml:space="preserve">Skilled</t>
  </si>
  <si>
    <t xml:space="preserve">Un skilled</t>
  </si>
  <si>
    <t xml:space="preserve">MALE</t>
  </si>
  <si>
    <t xml:space="preserve">FEMALE</t>
  </si>
  <si>
    <t xml:space="preserve">AMOUNT (ETB)</t>
  </si>
  <si>
    <t xml:space="preserve">Project: Erer River Bridge &amp; Approach Road Project</t>
  </si>
  <si>
    <t xml:space="preserve">Client: Oromia Roads Authority</t>
  </si>
  <si>
    <t xml:space="preserve">Consultant: SG Consulting Engineers PLC</t>
  </si>
  <si>
    <t xml:space="preserve">Contractor: GEMTA Construction PLC</t>
  </si>
  <si>
    <t xml:space="preserve">Location: East Hararge/GURSUM WEREDA</t>
  </si>
  <si>
    <t xml:space="preserve">Report month</t>
  </si>
  <si>
    <t xml:space="preserve">Contract signed date- June 28/2019</t>
  </si>
  <si>
    <t xml:space="preserve">Current commencement Date</t>
  </si>
  <si>
    <t xml:space="preserve">Original Completion Date- June‎ ‎28‎, ‎2021</t>
  </si>
  <si>
    <t xml:space="preserve">Revised Completion Date- April 16,2022</t>
  </si>
  <si>
    <t xml:space="preserve">S.No</t>
  </si>
  <si>
    <t xml:space="preserve">Division No.</t>
  </si>
  <si>
    <t xml:space="preserve">Description of Items</t>
  </si>
  <si>
    <t xml:space="preserve">Unit</t>
  </si>
  <si>
    <t xml:space="preserve">Accomplished up to June 30, 201</t>
  </si>
  <si>
    <t xml:space="preserve">Previuos month</t>
  </si>
  <si>
    <t xml:space="preserve">This year to date</t>
  </si>
  <si>
    <t xml:space="preserve">Todate</t>
  </si>
  <si>
    <t xml:space="preserve">% Accomplished</t>
  </si>
  <si>
    <t xml:space="preserve">PITCHING, STONEWORK AND EROSION PROTECTION</t>
  </si>
  <si>
    <t xml:space="preserve">ETB</t>
  </si>
  <si>
    <t xml:space="preserve">Road way And Borrow Excavation</t>
  </si>
  <si>
    <t xml:space="preserve">SUB BASE</t>
  </si>
  <si>
    <t xml:space="preserve">Ancillary Works</t>
  </si>
  <si>
    <t xml:space="preserve">Total</t>
  </si>
  <si>
    <t xml:space="preserve">15% VAT</t>
  </si>
  <si>
    <t xml:space="preserve">Grand Total</t>
  </si>
  <si>
    <t xml:space="preserve">Slope Excavation is done to safe work</t>
  </si>
  <si>
    <t xml:space="preserve">Insecurity Problems</t>
  </si>
  <si>
    <t xml:space="preserve">Unskilled</t>
  </si>
  <si>
    <t xml:space="preserve">Rain and flood </t>
  </si>
  <si>
    <t xml:space="preserve">Redesign and investigation </t>
  </si>
  <si>
    <t xml:space="preserve">June‎ ‎19‎, ‎2022</t>
  </si>
  <si>
    <t xml:space="preserve">March 03,2022</t>
  </si>
  <si>
    <t xml:space="preserve">Project: </t>
  </si>
  <si>
    <t xml:space="preserve">HOSE River Bridge &amp; Approach Road Project</t>
  </si>
  <si>
    <t xml:space="preserve">Report month </t>
  </si>
  <si>
    <t xml:space="preserve">Accomplished up to June 30, 2021</t>
  </si>
  <si>
    <t xml:space="preserve">access road problem</t>
  </si>
  <si>
    <t xml:space="preserve">Capacity of contructor</t>
  </si>
  <si>
    <t xml:space="preserve">Foundation investigation </t>
  </si>
  <si>
    <t xml:space="preserve">BOSHA BRIDGE </t>
  </si>
  <si>
    <t xml:space="preserve">29M</t>
  </si>
  <si>
    <t xml:space="preserve">WEST H/Zone  HABRO wereda</t>
  </si>
  <si>
    <t xml:space="preserve">Provisionally handed over to the client </t>
  </si>
  <si>
    <t xml:space="preserve">ORCE</t>
  </si>
  <si>
    <t xml:space="preserve">FEBRUARY 16/2018 GC</t>
  </si>
  <si>
    <t xml:space="preserve">FEBRUARY 16/2020 GC</t>
  </si>
  <si>
    <t xml:space="preserve">29m</t>
  </si>
  <si>
    <t xml:space="preserve"> GENERAL PROVISIONS </t>
  </si>
  <si>
    <t xml:space="preserve"> SITE  CLEARANCE </t>
  </si>
  <si>
    <t xml:space="preserve"> DRAINAGES </t>
  </si>
  <si>
    <t xml:space="preserve">  </t>
  </si>
  <si>
    <t xml:space="preserve"> SUBBASE </t>
  </si>
  <si>
    <t xml:space="preserve"> STRUCTURES  </t>
  </si>
  <si>
    <t xml:space="preserve">Capasity of contractor </t>
  </si>
  <si>
    <t xml:space="preserve">investigation apprival</t>
  </si>
  <si>
    <t xml:space="preserve">lack of material and man power supply </t>
  </si>
  <si>
    <t xml:space="preserve">HARO GOLOBA  BRIDGE </t>
  </si>
  <si>
    <t xml:space="preserve">24M</t>
  </si>
  <si>
    <t xml:space="preserve">WEST H/Zone  GEMECHIS wereda</t>
  </si>
  <si>
    <t xml:space="preserve">Provisionally handed over to the client  </t>
  </si>
  <si>
    <t xml:space="preserve">This Year todate 2013</t>
  </si>
  <si>
    <t xml:space="preserve">CHEFE RAMIS  BRIDGE </t>
  </si>
  <si>
    <t xml:space="preserve">20M</t>
  </si>
  <si>
    <t xml:space="preserve">EAST H/Zone  META wereda</t>
  </si>
  <si>
    <t xml:space="preserve">GUDA  BRIDGE </t>
  </si>
  <si>
    <t xml:space="preserve">36M</t>
  </si>
  <si>
    <t xml:space="preserve">BIRBO CONISTRUCTION PLC</t>
  </si>
  <si>
    <t xml:space="preserve">JUNE 28/2019 GC</t>
  </si>
  <si>
    <t xml:space="preserve">INSECURITY</t>
  </si>
  <si>
    <t xml:space="preserve">INVESTIGATION APOVAL DELAY</t>
  </si>
  <si>
    <t xml:space="preserve">CONTRACTORS CAPACITY </t>
  </si>
  <si>
    <t xml:space="preserve">ACCESS AND RIGHT OF WAY</t>
  </si>
  <si>
    <t xml:space="preserve">CHAFE  BRIDGE </t>
  </si>
  <si>
    <t xml:space="preserve">30M</t>
  </si>
  <si>
    <t xml:space="preserve">redesign and investigation </t>
  </si>
  <si>
    <t xml:space="preserve">Dhamae River  Bridge </t>
  </si>
  <si>
    <t xml:space="preserve">WEST H/Zone  </t>
  </si>
  <si>
    <t xml:space="preserve">Accomplished up to June 30, 2020</t>
  </si>
  <si>
    <t xml:space="preserve">Replecment of bridge </t>
  </si>
  <si>
    <t xml:space="preserve">Acess road problem </t>
  </si>
  <si>
    <t xml:space="preserve">BURKA  BRIDGE </t>
  </si>
  <si>
    <t xml:space="preserve">26M</t>
  </si>
  <si>
    <t xml:space="preserve">EAST H/Zone  DEDER  wereda</t>
  </si>
  <si>
    <t xml:space="preserve">ROBSEN B.A CONSTRUCTION</t>
  </si>
  <si>
    <t xml:space="preserve">FEB 17/2020 GC</t>
  </si>
  <si>
    <t xml:space="preserve">AUGEST 10/2021 GC</t>
  </si>
  <si>
    <t xml:space="preserve">Feb 10/2022 GC</t>
  </si>
  <si>
    <t xml:space="preserve">This Year todate(2013)</t>
  </si>
  <si>
    <t xml:space="preserve">ACCESS ROAD PROBLEM</t>
  </si>
  <si>
    <t xml:space="preserve">BID APOROVAL </t>
  </si>
  <si>
    <t xml:space="preserve">September 04,2022</t>
  </si>
  <si>
    <t xml:space="preserve">TOGO  BRIDGE </t>
  </si>
  <si>
    <t xml:space="preserve">35M</t>
  </si>
  <si>
    <t xml:space="preserve">WEST H/Zone  MIESO  wereda</t>
  </si>
  <si>
    <t xml:space="preserve">ROBSEN B.A CONSTRUCTION </t>
  </si>
  <si>
    <t xml:space="preserve">JUNE 1/2020 GC</t>
  </si>
  <si>
    <t xml:space="preserve">JUNE 27/2022 GC</t>
  </si>
  <si>
    <t xml:space="preserve">JUNE 27/2022 GC </t>
  </si>
  <si>
    <t xml:space="preserve">Rvised Contract Amount</t>
  </si>
  <si>
    <t xml:space="preserve">Original  Contract Amount</t>
  </si>
  <si>
    <t xml:space="preserve">GEOTECHNICAL INVESTIGATION</t>
  </si>
  <si>
    <t xml:space="preserve">There is no major progress due to right of way problem …</t>
  </si>
  <si>
    <t xml:space="preserve">Right of way </t>
  </si>
  <si>
    <t xml:space="preserve">Santela River Bridge &amp; Approach Road Project</t>
  </si>
  <si>
    <t xml:space="preserve">DESIGN IS SUBMITED FOR APPROVAL    </t>
  </si>
  <si>
    <t xml:space="preserve">the contarctor is engaged in massonery stone production </t>
  </si>
  <si>
    <t xml:space="preserve">Burqa River Bridge &amp; Approach Road Project</t>
  </si>
  <si>
    <t xml:space="preserve">Contractor is terminated and it's in Rebid Process    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</si>
</sst>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.00_);_(* \(#,##0.00\);_(* \-??_);_(@_)"/>
    <numFmt numFmtId="166" formatCode="mmm\-yy"/>
    <numFmt numFmtId="167" formatCode="0.00"/>
    <numFmt numFmtId="168" formatCode="0%"/>
    <numFmt numFmtId="169" formatCode="0.00%"/>
    <numFmt numFmtId="170" formatCode="0_);\(0\)"/>
    <numFmt numFmtId="171" formatCode="0.0%"/>
    <numFmt numFmtId="172" formatCode="_(* #,##0_);_(* \(#,##0\);_(* \-??_);_(@_)"/>
    <numFmt numFmtId="173" formatCode="m/d/yyyy"/>
    <numFmt numFmtId="174" formatCode="0"/>
    <numFmt numFmtId="175" formatCode="General"/>
    <numFmt numFmtId="176" formatCode="_(* #,##0.0_);_(* \(#,##0.0\);_(* \-??_);_(@_)"/>
    <numFmt numFmtId="177" formatCode="#,##0.00"/>
  </numFmts>
  <fonts count="5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sz val="14"/>
      <name val="Arial"/>
      <family val="2"/>
      <charset val="1"/>
    </font>
    <font>
      <sz val="16"/>
      <name val="Trebuchet MS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6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Maiandra GD"/>
      <family val="2"/>
      <charset val="1"/>
    </font>
    <font>
      <sz val="12"/>
      <color rgb="FF000000"/>
      <name val="Times New Roman"/>
      <family val="1"/>
      <charset val="1"/>
    </font>
    <font>
      <b val="true"/>
      <u val="single"/>
      <sz val="14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2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rebuchet MS"/>
      <family val="2"/>
      <charset val="1"/>
    </font>
    <font>
      <b val="true"/>
      <sz val="12"/>
      <color rgb="FF0070C0"/>
      <name val="Times New Roman"/>
      <family val="1"/>
      <charset val="1"/>
    </font>
    <font>
      <b val="true"/>
      <i val="true"/>
      <sz val="12"/>
      <color rgb="FF0070C0"/>
      <name val="Times New Roman"/>
      <family val="1"/>
      <charset val="1"/>
    </font>
    <font>
      <b val="true"/>
      <sz val="10"/>
      <color rgb="FF0070C0"/>
      <name val="Arial"/>
      <family val="2"/>
      <charset val="1"/>
    </font>
    <font>
      <b val="true"/>
      <i val="true"/>
      <sz val="12"/>
      <color rgb="FFFF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6"/>
      <color rgb="FFFF0000"/>
      <name val="Maiandra GD"/>
      <family val="2"/>
      <charset val="1"/>
    </font>
    <font>
      <sz val="14"/>
      <color rgb="FF000000"/>
      <name val="Calibri"/>
      <family val="2"/>
      <charset val="1"/>
    </font>
    <font>
      <b val="true"/>
      <sz val="14"/>
      <name val="Maiandra GD"/>
      <family val="2"/>
      <charset val="1"/>
    </font>
    <font>
      <b val="true"/>
      <sz val="12"/>
      <color rgb="FF000000"/>
      <name val="Maiandra GD"/>
      <family val="2"/>
      <charset val="1"/>
    </font>
    <font>
      <sz val="14"/>
      <name val="Maiandra GD"/>
      <family val="2"/>
      <charset val="1"/>
    </font>
    <font>
      <sz val="12"/>
      <name val="Maiandra GD"/>
      <family val="2"/>
      <charset val="1"/>
    </font>
    <font>
      <sz val="12"/>
      <color rgb="FF000000"/>
      <name val="Maiandra GD"/>
      <family val="2"/>
      <charset val="1"/>
    </font>
    <font>
      <sz val="14"/>
      <color rgb="FF000000"/>
      <name val="Maiandra GD"/>
      <family val="2"/>
      <charset val="1"/>
    </font>
    <font>
      <b val="true"/>
      <sz val="12"/>
      <name val="Maiandra GD"/>
      <family val="2"/>
      <charset val="1"/>
    </font>
    <font>
      <b val="true"/>
      <sz val="11"/>
      <color rgb="FF000000"/>
      <name val="Maiandra GD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2"/>
      <color rgb="FF000000"/>
      <name val="Maiandra GD"/>
      <family val="2"/>
      <charset val="1"/>
    </font>
    <font>
      <b val="true"/>
      <sz val="11"/>
      <name val="Maiandra GD"/>
      <family val="2"/>
      <charset val="1"/>
    </font>
    <font>
      <b val="true"/>
      <u val="single"/>
      <sz val="12"/>
      <name val="Maiandra GD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name val="Maiandra GD"/>
      <family val="2"/>
      <charset val="1"/>
    </font>
    <font>
      <u val="single"/>
      <sz val="36"/>
      <name val="Arial"/>
      <family val="2"/>
      <charset val="1"/>
    </font>
    <font>
      <sz val="12"/>
      <name val="Times New Roman"/>
      <family val="1"/>
      <charset val="1"/>
    </font>
    <font>
      <b val="true"/>
      <u val="single"/>
      <sz val="36"/>
      <name val="Arial"/>
      <family val="2"/>
      <charset val="1"/>
    </font>
    <font>
      <sz val="16"/>
      <name val="Times New Roman"/>
      <family val="1"/>
      <charset val="1"/>
    </font>
    <font>
      <b val="true"/>
      <u val="single"/>
      <sz val="28"/>
      <name val="Arial"/>
      <family val="2"/>
      <charset val="1"/>
    </font>
    <font>
      <sz val="16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b val="true"/>
      <sz val="12"/>
      <name val="Times New Roman"/>
      <family val="1"/>
      <charset val="1"/>
    </font>
    <font>
      <sz val="12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6"/>
      <name val="Arial"/>
      <family val="2"/>
      <charset val="1"/>
    </font>
    <font>
      <sz val="11"/>
      <name val="Arial"/>
      <family val="2"/>
      <charset val="1"/>
    </font>
    <font>
      <b val="true"/>
      <sz val="24"/>
      <name val="Times New Roman"/>
      <family val="1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4472C4"/>
        <bgColor rgb="FF666699"/>
      </patternFill>
    </fill>
    <fill>
      <patternFill patternType="solid">
        <fgColor rgb="FFB4C7E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0070C0"/>
      </left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3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29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1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1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9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9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2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9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3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33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4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8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9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9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3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2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0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3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30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0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3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3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3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3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8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1" fillId="3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6" fillId="3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50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8" fontId="13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1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3 2" xfId="20"/>
    <cellStyle name="Normal 11 2" xfId="21"/>
    <cellStyle name="Normal 2" xfId="22"/>
    <cellStyle name="Normal 2 10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pageBreakPreview" topLeftCell="A13" colorId="64" zoomScale="100" zoomScaleNormal="57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59.29"/>
    <col collapsed="false" customWidth="true" hidden="false" outlineLevel="0" max="3" min="3" style="0" width="23.85"/>
    <col collapsed="false" customWidth="true" hidden="false" outlineLevel="0" max="4" min="4" style="0" width="21.71"/>
    <col collapsed="false" customWidth="true" hidden="false" outlineLevel="0" max="5" min="5" style="0" width="20.85"/>
    <col collapsed="false" customWidth="true" hidden="false" outlineLevel="0" max="6" min="6" style="0" width="21"/>
    <col collapsed="false" customWidth="true" hidden="false" outlineLevel="0" max="7" min="7" style="0" width="20.71"/>
    <col collapsed="false" customWidth="true" hidden="false" outlineLevel="0" max="8" min="8" style="0" width="22.43"/>
    <col collapsed="false" customWidth="true" hidden="false" outlineLevel="0" max="9" min="9" style="0" width="19.57"/>
    <col collapsed="false" customWidth="true" hidden="false" outlineLevel="0" max="10" min="10" style="0" width="20.14"/>
    <col collapsed="false" customWidth="true" hidden="false" outlineLevel="0" max="11" min="11" style="0" width="19.14"/>
    <col collapsed="false" customWidth="true" hidden="false" outlineLevel="0" max="13" min="12" style="0" width="20.14"/>
    <col collapsed="false" customWidth="true" hidden="false" outlineLevel="0" max="14" min="14" style="0" width="14.71"/>
    <col collapsed="false" customWidth="true" hidden="false" outlineLevel="0" max="15" min="15" style="0" width="11.71"/>
    <col collapsed="false" customWidth="true" hidden="false" outlineLevel="0" max="17" min="17" style="0" width="14.28"/>
  </cols>
  <sheetData>
    <row r="1" customFormat="false" ht="18.7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5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" t="s">
        <v>10</v>
      </c>
      <c r="C5" s="2"/>
      <c r="D5" s="2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" t="s">
        <v>12</v>
      </c>
      <c r="C6" s="2"/>
      <c r="D6" s="2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4" t="s">
        <v>14</v>
      </c>
      <c r="C7" s="4"/>
      <c r="D7" s="4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4" t="s">
        <v>16</v>
      </c>
      <c r="C8" s="4"/>
      <c r="D8" s="4"/>
      <c r="E8" s="3"/>
      <c r="F8" s="3"/>
      <c r="G8" s="3"/>
      <c r="H8" s="3"/>
      <c r="I8" s="6" t="s">
        <v>8</v>
      </c>
    </row>
    <row r="9" customFormat="false" ht="18.75" hidden="false" customHeight="false" outlineLevel="0" collapsed="false">
      <c r="A9" s="5" t="s">
        <v>17</v>
      </c>
      <c r="B9" s="7"/>
      <c r="C9" s="7"/>
      <c r="D9" s="7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8" t="s">
        <v>19</v>
      </c>
      <c r="C10" s="9"/>
      <c r="D10" s="9"/>
      <c r="E10" s="3" t="s">
        <v>8</v>
      </c>
      <c r="F10" s="3"/>
      <c r="G10" s="3" t="s">
        <v>8</v>
      </c>
      <c r="H10" s="6"/>
      <c r="I10" s="3"/>
      <c r="J10" s="0" t="s">
        <v>8</v>
      </c>
    </row>
    <row r="11" customFormat="false" ht="21" hidden="false" customHeight="false" outlineLevel="0" collapsed="false">
      <c r="A11" s="5" t="s">
        <v>20</v>
      </c>
      <c r="B11" s="8" t="s">
        <v>21</v>
      </c>
      <c r="C11" s="9"/>
      <c r="D11" s="10" t="s">
        <v>8</v>
      </c>
      <c r="E11" s="3" t="s">
        <v>8</v>
      </c>
      <c r="F11" s="6" t="s">
        <v>8</v>
      </c>
      <c r="G11" s="3"/>
      <c r="H11" s="6"/>
      <c r="I11" s="3"/>
    </row>
    <row r="12" customFormat="false" ht="18.75" hidden="false" customHeight="false" outlineLevel="0" collapsed="false">
      <c r="A12" s="5" t="s">
        <v>22</v>
      </c>
      <c r="B12" s="11" t="s">
        <v>23</v>
      </c>
      <c r="C12" s="8"/>
      <c r="D12" s="8"/>
      <c r="E12" s="3"/>
      <c r="F12" s="6" t="s">
        <v>8</v>
      </c>
      <c r="G12" s="6" t="s">
        <v>8</v>
      </c>
      <c r="H12" s="6" t="s">
        <v>8</v>
      </c>
      <c r="I12" s="3"/>
      <c r="K12" s="12" t="s">
        <v>8</v>
      </c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28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  <c r="Q15" s="20" t="n">
        <v>9000000</v>
      </c>
    </row>
    <row r="16" customFormat="false" ht="20.25" hidden="false" customHeight="false" outlineLevel="0" collapsed="false">
      <c r="A16" s="21" t="n">
        <v>1000</v>
      </c>
      <c r="B16" s="22" t="s">
        <v>38</v>
      </c>
      <c r="C16" s="23"/>
      <c r="D16" s="23"/>
      <c r="E16" s="23"/>
      <c r="F16" s="23"/>
      <c r="G16" s="23"/>
      <c r="H16" s="23"/>
      <c r="I16" s="23"/>
      <c r="J16" s="24"/>
      <c r="K16" s="24"/>
      <c r="L16" s="23"/>
      <c r="M16" s="23" t="n">
        <f aca="false">K16+I16+G16</f>
        <v>0</v>
      </c>
      <c r="N16" s="23" t="s">
        <v>8</v>
      </c>
      <c r="O16" s="23" t="s">
        <v>8</v>
      </c>
    </row>
    <row r="17" customFormat="false" ht="20.25" hidden="false" customHeight="false" outlineLevel="0" collapsed="false">
      <c r="A17" s="21" t="n">
        <v>2000</v>
      </c>
      <c r="B17" s="22" t="s">
        <v>39</v>
      </c>
      <c r="C17" s="23"/>
      <c r="D17" s="23"/>
      <c r="E17" s="23"/>
      <c r="F17" s="23"/>
      <c r="G17" s="23"/>
      <c r="H17" s="23"/>
      <c r="I17" s="23"/>
      <c r="J17" s="24"/>
      <c r="K17" s="24"/>
      <c r="L17" s="23"/>
      <c r="M17" s="23" t="n">
        <f aca="false">K17+I17+G17</f>
        <v>0</v>
      </c>
      <c r="N17" s="23" t="s">
        <v>8</v>
      </c>
      <c r="O17" s="23" t="s">
        <v>8</v>
      </c>
    </row>
    <row r="18" customFormat="false" ht="20.25" hidden="false" customHeight="false" outlineLevel="0" collapsed="false">
      <c r="A18" s="21" t="n">
        <v>3000</v>
      </c>
      <c r="B18" s="22" t="s">
        <v>40</v>
      </c>
      <c r="C18" s="25" t="n">
        <v>84000</v>
      </c>
      <c r="D18" s="23"/>
      <c r="E18" s="23"/>
      <c r="F18" s="23"/>
      <c r="G18" s="23"/>
      <c r="H18" s="23"/>
      <c r="I18" s="23"/>
      <c r="J18" s="24"/>
      <c r="K18" s="24"/>
      <c r="L18" s="23"/>
      <c r="M18" s="23" t="n">
        <f aca="false">K18+I18+G18</f>
        <v>0</v>
      </c>
      <c r="N18" s="23" t="s">
        <v>8</v>
      </c>
      <c r="O18" s="23" t="s">
        <v>8</v>
      </c>
    </row>
    <row r="19" customFormat="false" ht="20.25" hidden="false" customHeight="false" outlineLevel="0" collapsed="false">
      <c r="A19" s="21" t="n">
        <v>4000</v>
      </c>
      <c r="B19" s="22" t="s">
        <v>41</v>
      </c>
      <c r="C19" s="26" t="n">
        <v>6480000</v>
      </c>
      <c r="D19" s="27" t="n">
        <v>3532290</v>
      </c>
      <c r="E19" s="27" t="n">
        <v>0</v>
      </c>
      <c r="F19" s="27" t="n">
        <v>0</v>
      </c>
      <c r="G19" s="27" t="n">
        <v>0</v>
      </c>
      <c r="H19" s="23" t="n">
        <f aca="false">J19+F19</f>
        <v>0</v>
      </c>
      <c r="I19" s="23" t="n">
        <f aca="false">K19+G19</f>
        <v>0</v>
      </c>
      <c r="J19" s="28" t="n">
        <v>0</v>
      </c>
      <c r="K19" s="29" t="n">
        <v>0</v>
      </c>
      <c r="L19" s="23" t="n">
        <f aca="false">J19+H19+F19</f>
        <v>0</v>
      </c>
      <c r="M19" s="23" t="n">
        <f aca="false">K19+I19+G19</f>
        <v>0</v>
      </c>
      <c r="N19" s="23" t="s">
        <v>8</v>
      </c>
      <c r="O19" s="23" t="s">
        <v>8</v>
      </c>
    </row>
    <row r="20" customFormat="false" ht="20.25" hidden="false" customHeight="false" outlineLevel="0" collapsed="false">
      <c r="A20" s="21" t="n">
        <v>5000</v>
      </c>
      <c r="B20" s="22" t="s">
        <v>42</v>
      </c>
      <c r="C20" s="25" t="n">
        <v>1248750</v>
      </c>
      <c r="D20" s="23" t="n">
        <v>1377036</v>
      </c>
      <c r="E20" s="23" t="n">
        <v>300000</v>
      </c>
      <c r="F20" s="23" t="n">
        <v>0</v>
      </c>
      <c r="G20" s="23" t="n">
        <v>0</v>
      </c>
      <c r="H20" s="23" t="n">
        <f aca="false">J20+F20</f>
        <v>0</v>
      </c>
      <c r="I20" s="23" t="n">
        <f aca="false">K20+G20</f>
        <v>0</v>
      </c>
      <c r="J20" s="24"/>
      <c r="K20" s="24"/>
      <c r="L20" s="23" t="n">
        <f aca="false">H20+E20</f>
        <v>300000</v>
      </c>
      <c r="M20" s="23" t="n">
        <f aca="false">E20</f>
        <v>300000</v>
      </c>
      <c r="N20" s="23" t="s">
        <v>8</v>
      </c>
      <c r="O20" s="23" t="s">
        <v>8</v>
      </c>
    </row>
    <row r="21" customFormat="false" ht="18.75" hidden="false" customHeight="false" outlineLevel="0" collapsed="false">
      <c r="A21" s="30" t="n">
        <v>8100</v>
      </c>
      <c r="B21" s="22" t="s">
        <v>43</v>
      </c>
      <c r="C21" s="25" t="n">
        <f aca="false">SUM(C8:C20)</f>
        <v>7812750</v>
      </c>
      <c r="D21" s="23" t="n">
        <v>7596811.9</v>
      </c>
      <c r="E21" s="31" t="n">
        <v>18602542</v>
      </c>
      <c r="F21" s="32" t="n">
        <v>1424962.981</v>
      </c>
      <c r="G21" s="23" t="n">
        <v>489243.29</v>
      </c>
      <c r="H21" s="23" t="n">
        <f aca="false">J21+F21</f>
        <v>1424962.981</v>
      </c>
      <c r="I21" s="23" t="n">
        <f aca="false">K21+G21</f>
        <v>489243.29</v>
      </c>
      <c r="J21" s="24"/>
      <c r="K21" s="24"/>
      <c r="L21" s="27" t="n">
        <f aca="false">E21+H21+H22+H23+H24+H25+H26</f>
        <v>34919897.833</v>
      </c>
      <c r="M21" s="27" t="n">
        <f aca="false">E21+I21+I22+I23+I24+I26</f>
        <v>23737363.184</v>
      </c>
      <c r="N21" s="23"/>
      <c r="O21" s="23"/>
    </row>
    <row r="22" customFormat="false" ht="18.75" hidden="false" customHeight="false" outlineLevel="0" collapsed="false">
      <c r="A22" s="30" t="n">
        <v>8200</v>
      </c>
      <c r="B22" s="22" t="s">
        <v>44</v>
      </c>
      <c r="C22" s="25" t="n">
        <v>1623671.2</v>
      </c>
      <c r="D22" s="23" t="n">
        <v>3611437.6</v>
      </c>
      <c r="E22" s="31"/>
      <c r="F22" s="23" t="n">
        <v>1490962.102</v>
      </c>
      <c r="G22" s="23" t="n">
        <v>1011169.394</v>
      </c>
      <c r="H22" s="23" t="n">
        <f aca="false">J22+F22</f>
        <v>1490962.102</v>
      </c>
      <c r="I22" s="23" t="n">
        <f aca="false">K22+G22</f>
        <v>1011169.394</v>
      </c>
      <c r="J22" s="24"/>
      <c r="K22" s="24"/>
      <c r="L22" s="27"/>
      <c r="M22" s="27"/>
      <c r="N22" s="23"/>
      <c r="O22" s="23"/>
    </row>
    <row r="23" customFormat="false" ht="18.75" hidden="false" customHeight="false" outlineLevel="0" collapsed="false">
      <c r="A23" s="30" t="n">
        <v>8300</v>
      </c>
      <c r="B23" s="22" t="s">
        <v>45</v>
      </c>
      <c r="C23" s="25" t="n">
        <v>7673500</v>
      </c>
      <c r="D23" s="23" t="n">
        <v>11143800</v>
      </c>
      <c r="E23" s="31"/>
      <c r="F23" s="23" t="n">
        <v>1833339.75</v>
      </c>
      <c r="G23" s="23" t="n">
        <v>494339.75</v>
      </c>
      <c r="H23" s="23" t="n">
        <f aca="false">J23+F23</f>
        <v>1833339.75</v>
      </c>
      <c r="I23" s="23" t="n">
        <f aca="false">K23+G23</f>
        <v>494339.75</v>
      </c>
      <c r="J23" s="24"/>
      <c r="K23" s="24"/>
      <c r="L23" s="27"/>
      <c r="M23" s="27"/>
      <c r="N23" s="23"/>
      <c r="O23" s="23"/>
    </row>
    <row r="24" customFormat="false" ht="18.75" hidden="false" customHeight="false" outlineLevel="0" collapsed="false">
      <c r="A24" s="30" t="n">
        <v>8400</v>
      </c>
      <c r="B24" s="22" t="s">
        <v>46</v>
      </c>
      <c r="C24" s="25" t="n">
        <v>4283760</v>
      </c>
      <c r="D24" s="23" t="n">
        <v>8135379</v>
      </c>
      <c r="E24" s="31"/>
      <c r="F24" s="23" t="n">
        <v>6598012.5</v>
      </c>
      <c r="G24" s="23" t="n">
        <v>1700068.75</v>
      </c>
      <c r="H24" s="23" t="n">
        <f aca="false">J24+F24</f>
        <v>6598012.5</v>
      </c>
      <c r="I24" s="23" t="n">
        <f aca="false">K24+G24</f>
        <v>1700068.75</v>
      </c>
      <c r="J24" s="24"/>
      <c r="K24" s="24"/>
      <c r="L24" s="27"/>
      <c r="M24" s="27"/>
      <c r="N24" s="23"/>
      <c r="O24" s="23"/>
    </row>
    <row r="25" customFormat="false" ht="18.75" hidden="false" customHeight="false" outlineLevel="0" collapsed="false">
      <c r="A25" s="30" t="n">
        <v>8700</v>
      </c>
      <c r="B25" s="22" t="s">
        <v>47</v>
      </c>
      <c r="C25" s="25" t="n">
        <v>1137775.6</v>
      </c>
      <c r="D25" s="23" t="n">
        <v>890440</v>
      </c>
      <c r="E25" s="31"/>
      <c r="F25" s="23" t="n">
        <v>1536000</v>
      </c>
      <c r="G25" s="23" t="n">
        <v>0</v>
      </c>
      <c r="H25" s="23" t="n">
        <f aca="false">J25+F25</f>
        <v>1536000</v>
      </c>
      <c r="I25" s="23" t="n">
        <f aca="false">K25+G25</f>
        <v>0</v>
      </c>
      <c r="J25" s="24"/>
      <c r="K25" s="24"/>
      <c r="L25" s="27"/>
      <c r="M25" s="27"/>
      <c r="N25" s="23"/>
      <c r="O25" s="23"/>
    </row>
    <row r="26" customFormat="false" ht="18.75" hidden="false" customHeight="false" outlineLevel="0" collapsed="false">
      <c r="A26" s="30" t="n">
        <v>8900</v>
      </c>
      <c r="B26" s="22" t="s">
        <v>48</v>
      </c>
      <c r="C26" s="25" t="n">
        <v>2968556</v>
      </c>
      <c r="D26" s="23"/>
      <c r="E26" s="31"/>
      <c r="F26" s="23" t="n">
        <v>3434078.5</v>
      </c>
      <c r="G26" s="23" t="n">
        <v>1440000</v>
      </c>
      <c r="H26" s="23" t="n">
        <f aca="false">J26+F26</f>
        <v>3434078.5</v>
      </c>
      <c r="I26" s="23" t="n">
        <f aca="false">K26+G26</f>
        <v>1440000</v>
      </c>
      <c r="J26" s="24"/>
      <c r="K26" s="24"/>
      <c r="L26" s="27"/>
      <c r="M26" s="27"/>
      <c r="N26" s="23"/>
      <c r="O26" s="23"/>
    </row>
    <row r="27" customFormat="false" ht="20.25" hidden="false" customHeight="false" outlineLevel="0" collapsed="false">
      <c r="A27" s="21" t="n">
        <v>9000</v>
      </c>
      <c r="B27" s="22" t="s">
        <v>49</v>
      </c>
      <c r="C27" s="25" t="n">
        <v>1154700</v>
      </c>
      <c r="D27" s="23" t="n">
        <v>0</v>
      </c>
      <c r="E27" s="23" t="n">
        <v>0</v>
      </c>
      <c r="F27" s="23" t="n">
        <v>0</v>
      </c>
      <c r="G27" s="23" t="n">
        <v>0</v>
      </c>
      <c r="H27" s="23" t="n">
        <f aca="false">J27+F27</f>
        <v>0</v>
      </c>
      <c r="I27" s="23" t="n">
        <f aca="false">K27+G27</f>
        <v>0</v>
      </c>
      <c r="J27" s="28"/>
      <c r="K27" s="28" t="n">
        <v>0</v>
      </c>
      <c r="L27" s="23" t="n">
        <f aca="false">J27+H27+F27</f>
        <v>0</v>
      </c>
      <c r="M27" s="23" t="n">
        <f aca="false">K27+I27+G27</f>
        <v>0</v>
      </c>
      <c r="N27" s="23" t="s">
        <v>8</v>
      </c>
      <c r="O27" s="23" t="s">
        <v>8</v>
      </c>
    </row>
    <row r="28" customFormat="false" ht="18.75" hidden="false" customHeight="false" outlineLevel="0" collapsed="false">
      <c r="A28" s="33"/>
      <c r="B28" s="33" t="s">
        <v>50</v>
      </c>
      <c r="C28" s="34" t="n">
        <f aca="false">SUM(C16:C27)</f>
        <v>34467462.8</v>
      </c>
      <c r="D28" s="35" t="n">
        <f aca="false">SUM(D16:D27)</f>
        <v>36287194.5</v>
      </c>
      <c r="E28" s="35" t="n">
        <f aca="false">SUM(E16:E27)</f>
        <v>18902542</v>
      </c>
      <c r="F28" s="35" t="n">
        <f aca="false">SUM(F16:F27)</f>
        <v>16317355.833</v>
      </c>
      <c r="G28" s="35" t="n">
        <f aca="false">SUM(G16:G27)</f>
        <v>5134821.184</v>
      </c>
      <c r="H28" s="35" t="n">
        <f aca="false">SUM(H16:H27)</f>
        <v>16317355.833</v>
      </c>
      <c r="I28" s="35" t="n">
        <f aca="false">SUM(I16:I27)</f>
        <v>5134821.184</v>
      </c>
      <c r="J28" s="35" t="n">
        <f aca="false">SUM(J16:J27)</f>
        <v>0</v>
      </c>
      <c r="K28" s="35" t="n">
        <f aca="false">SUM(K16:K27)</f>
        <v>0</v>
      </c>
      <c r="L28" s="36" t="n">
        <f aca="false">SUM(L16:L27)</f>
        <v>35219897.833</v>
      </c>
      <c r="M28" s="36" t="n">
        <f aca="false">SUM(M16:M27)</f>
        <v>24037363.184</v>
      </c>
      <c r="N28" s="37" t="n">
        <f aca="false">M28/L28</f>
        <v>0.682493836239289</v>
      </c>
      <c r="O28" s="38" t="n">
        <f aca="false">M28/D28</f>
        <v>0.662419994579631</v>
      </c>
    </row>
    <row r="29" customFormat="false" ht="18.75" hidden="false" customHeight="false" outlineLevel="0" collapsed="false">
      <c r="A29" s="39"/>
      <c r="B29" s="39" t="s">
        <v>51</v>
      </c>
      <c r="C29" s="25" t="n">
        <f aca="false">0.15*C28</f>
        <v>5170119.42</v>
      </c>
      <c r="D29" s="25" t="n">
        <f aca="false">0.15*D28</f>
        <v>5443079.175</v>
      </c>
      <c r="E29" s="40" t="n">
        <f aca="false">0.15*E28</f>
        <v>2835381.3</v>
      </c>
      <c r="F29" s="40" t="n">
        <f aca="false">0.15*F28</f>
        <v>2447603.37495</v>
      </c>
      <c r="G29" s="40" t="n">
        <f aca="false">0.15*G28</f>
        <v>770223.1776</v>
      </c>
      <c r="H29" s="40" t="n">
        <f aca="false">0.15*H28</f>
        <v>2447603.37495</v>
      </c>
      <c r="I29" s="40" t="n">
        <f aca="false">0.15*I28</f>
        <v>770223.1776</v>
      </c>
      <c r="J29" s="41" t="n">
        <f aca="false">0.15*J28</f>
        <v>0</v>
      </c>
      <c r="K29" s="41" t="n">
        <f aca="false">0.15*K28</f>
        <v>0</v>
      </c>
      <c r="L29" s="41" t="n">
        <f aca="false">0.15*L28</f>
        <v>5282984.67495</v>
      </c>
      <c r="M29" s="41" t="n">
        <f aca="false">0.15*M28</f>
        <v>3605604.4776</v>
      </c>
      <c r="N29" s="23"/>
      <c r="O29" s="23"/>
    </row>
    <row r="30" s="42" customFormat="true" ht="18.75" hidden="false" customHeight="false" outlineLevel="0" collapsed="false">
      <c r="A30" s="33"/>
      <c r="B30" s="33" t="s">
        <v>52</v>
      </c>
      <c r="C30" s="34" t="n">
        <f aca="false">C28+C29</f>
        <v>39637582.22</v>
      </c>
      <c r="D30" s="34" t="n">
        <f aca="false">D28+D29</f>
        <v>41730273.675</v>
      </c>
      <c r="E30" s="35" t="n">
        <f aca="false">E29+E28</f>
        <v>21737923.3</v>
      </c>
      <c r="F30" s="35" t="n">
        <f aca="false">F29+F28</f>
        <v>18764959.20795</v>
      </c>
      <c r="G30" s="35" t="n">
        <f aca="false">G29+G28</f>
        <v>5905044.3616</v>
      </c>
      <c r="H30" s="35" t="n">
        <f aca="false">H29+H28</f>
        <v>18764959.20795</v>
      </c>
      <c r="I30" s="35" t="n">
        <f aca="false">I29+I28</f>
        <v>5905044.3616</v>
      </c>
      <c r="J30" s="35" t="n">
        <f aca="false">J28+J29</f>
        <v>0</v>
      </c>
      <c r="K30" s="35" t="n">
        <f aca="false">K28+K29</f>
        <v>0</v>
      </c>
      <c r="L30" s="35" t="n">
        <f aca="false">L28+L29</f>
        <v>40502882.50795</v>
      </c>
      <c r="M30" s="35" t="n">
        <f aca="false">M28+M29</f>
        <v>27642967.6616</v>
      </c>
      <c r="N30" s="36"/>
      <c r="O30" s="36"/>
    </row>
    <row r="31" customFormat="false" ht="18.75" hidden="false" customHeight="false" outlineLevel="0" collapsed="false">
      <c r="A31" s="43"/>
      <c r="B31" s="44" t="s">
        <v>53</v>
      </c>
      <c r="C31" s="44"/>
      <c r="D31" s="45" t="s">
        <v>8</v>
      </c>
      <c r="E31" s="45" t="n">
        <f aca="false">E28/D28</f>
        <v>0.520914947006995</v>
      </c>
      <c r="F31" s="45" t="n">
        <f aca="false">F28/D28</f>
        <v>0.449672565152426</v>
      </c>
      <c r="G31" s="45" t="n">
        <f aca="false">G28/D28</f>
        <v>0.141505047572636</v>
      </c>
      <c r="H31" s="45" t="n">
        <f aca="false">H28/D28</f>
        <v>0.449672565152426</v>
      </c>
      <c r="I31" s="45" t="n">
        <f aca="false">I28/D28</f>
        <v>0.141505047572636</v>
      </c>
      <c r="J31" s="46" t="n">
        <f aca="false">J28/D28</f>
        <v>0</v>
      </c>
      <c r="K31" s="46" t="n">
        <f aca="false">K28/D28</f>
        <v>0</v>
      </c>
      <c r="L31" s="46" t="n">
        <f aca="false">L28/D28</f>
        <v>0.97058751215942</v>
      </c>
      <c r="M31" s="46" t="n">
        <f aca="false">M28/D28</f>
        <v>0.662419994579631</v>
      </c>
      <c r="N31" s="28"/>
      <c r="O31" s="47"/>
    </row>
    <row r="32" customFormat="false" ht="15" hidden="false" customHeight="false" outlineLevel="0" collapsed="false">
      <c r="J32" s="48"/>
    </row>
    <row r="33" customFormat="false" ht="26.25" hidden="false" customHeight="false" outlineLevel="0" collapsed="false">
      <c r="A33" s="49" t="s">
        <v>54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="57" customFormat="true" ht="25.5" hidden="false" customHeight="true" outlineLevel="0" collapsed="false">
      <c r="A34" s="50" t="s">
        <v>25</v>
      </c>
      <c r="B34" s="50"/>
      <c r="C34" s="51" t="s">
        <v>55</v>
      </c>
      <c r="D34" s="51" t="s">
        <v>56</v>
      </c>
      <c r="E34" s="52"/>
      <c r="F34" s="53"/>
      <c r="G34" s="54"/>
      <c r="H34" s="55" t="s">
        <v>57</v>
      </c>
      <c r="I34" s="56"/>
      <c r="J34" s="56"/>
    </row>
    <row r="35" customFormat="false" ht="15.75" hidden="false" customHeight="false" outlineLevel="0" collapsed="false">
      <c r="A35" s="58" t="s">
        <v>58</v>
      </c>
      <c r="B35" s="58"/>
      <c r="C35" s="59" t="n">
        <v>731</v>
      </c>
      <c r="D35" s="60"/>
      <c r="E35" s="61"/>
      <c r="F35" s="61"/>
      <c r="G35" s="61"/>
      <c r="H35" s="55"/>
      <c r="I35" s="62" t="s">
        <v>59</v>
      </c>
      <c r="J35" s="62"/>
      <c r="M35" s="63" t="s">
        <v>8</v>
      </c>
    </row>
    <row r="36" customFormat="false" ht="15.75" hidden="false" customHeight="false" outlineLevel="0" collapsed="false">
      <c r="A36" s="58" t="s">
        <v>60</v>
      </c>
      <c r="B36" s="58"/>
      <c r="C36" s="59" t="n">
        <v>273</v>
      </c>
      <c r="D36" s="59"/>
      <c r="E36" s="61"/>
      <c r="F36" s="61"/>
      <c r="G36" s="61"/>
      <c r="H36" s="55"/>
      <c r="I36" s="64" t="s">
        <v>61</v>
      </c>
      <c r="J36" s="64"/>
    </row>
    <row r="37" customFormat="false" ht="15.75" hidden="false" customHeight="false" outlineLevel="0" collapsed="false">
      <c r="A37" s="58" t="s">
        <v>62</v>
      </c>
      <c r="B37" s="58"/>
      <c r="C37" s="59" t="n">
        <f aca="false">C36+C35</f>
        <v>1004</v>
      </c>
      <c r="D37" s="60"/>
      <c r="E37" s="61"/>
      <c r="F37" s="61"/>
      <c r="G37" s="65"/>
      <c r="H37" s="55"/>
      <c r="I37" s="64" t="s">
        <v>63</v>
      </c>
      <c r="J37" s="64"/>
    </row>
    <row r="38" customFormat="false" ht="21.6" hidden="false" customHeight="true" outlineLevel="0" collapsed="false">
      <c r="A38" s="58" t="s">
        <v>64</v>
      </c>
      <c r="B38" s="58"/>
      <c r="C38" s="66" t="n">
        <v>976</v>
      </c>
      <c r="D38" s="60"/>
      <c r="E38" s="61"/>
      <c r="F38" s="61"/>
      <c r="G38" s="61"/>
      <c r="H38" s="55"/>
      <c r="I38" s="67"/>
      <c r="J38" s="67"/>
      <c r="K38" s="68"/>
    </row>
    <row r="39" customFormat="false" ht="15.75" hidden="false" customHeight="false" outlineLevel="0" collapsed="false">
      <c r="A39" s="58" t="s">
        <v>65</v>
      </c>
      <c r="B39" s="58"/>
      <c r="C39" s="69" t="n">
        <f aca="false">917/C37</f>
        <v>0.913346613545817</v>
      </c>
      <c r="D39" s="60"/>
      <c r="E39" s="61"/>
      <c r="F39" s="61"/>
      <c r="G39" s="61"/>
      <c r="H39" s="55"/>
      <c r="I39" s="70"/>
      <c r="J39" s="71"/>
      <c r="K39" s="68"/>
    </row>
    <row r="40" customFormat="false" ht="15.75" hidden="false" customHeight="false" outlineLevel="0" collapsed="false">
      <c r="A40" s="58" t="s">
        <v>66</v>
      </c>
      <c r="B40" s="58"/>
      <c r="C40" s="59" t="s">
        <v>67</v>
      </c>
      <c r="D40" s="60"/>
      <c r="E40" s="61"/>
      <c r="F40" s="61"/>
      <c r="G40" s="61"/>
      <c r="H40" s="55"/>
      <c r="I40" s="15"/>
      <c r="J40" s="15"/>
    </row>
    <row r="41" customFormat="false" ht="15.75" hidden="false" customHeight="false" outlineLevel="0" collapsed="false">
      <c r="A41" s="58" t="s">
        <v>68</v>
      </c>
      <c r="B41" s="58"/>
      <c r="C41" s="59" t="s">
        <v>69</v>
      </c>
      <c r="D41" s="60"/>
      <c r="E41" s="61"/>
      <c r="F41" s="61"/>
      <c r="G41" s="61"/>
      <c r="H41" s="55"/>
      <c r="I41" s="15"/>
      <c r="J41" s="15"/>
    </row>
    <row r="42" customFormat="false" ht="15.75" hidden="false" customHeight="false" outlineLevel="0" collapsed="false">
      <c r="A42" s="58" t="s">
        <v>70</v>
      </c>
      <c r="B42" s="58"/>
      <c r="C42" s="72" t="n">
        <f aca="false">O28-C39</f>
        <v>-0.250926618966186</v>
      </c>
      <c r="D42" s="60"/>
      <c r="E42" s="61"/>
      <c r="F42" s="61"/>
      <c r="G42" s="65"/>
      <c r="H42" s="55"/>
      <c r="I42" s="15"/>
      <c r="J42" s="15"/>
    </row>
    <row r="43" customFormat="false" ht="15.75" hidden="false" customHeight="false" outlineLevel="0" collapsed="false">
      <c r="A43" s="58" t="s">
        <v>71</v>
      </c>
      <c r="B43" s="58"/>
      <c r="C43" s="73" t="n">
        <f aca="false">O28-N28</f>
        <v>-0.0200738416596588</v>
      </c>
      <c r="D43" s="60"/>
      <c r="E43" s="61"/>
      <c r="F43" s="61"/>
      <c r="G43" s="61"/>
    </row>
    <row r="44" customFormat="false" ht="16.5" hidden="false" customHeight="true" outlineLevel="0" collapsed="false">
      <c r="A44" s="58"/>
      <c r="B44" s="58"/>
      <c r="C44" s="73" t="n">
        <f aca="false">M31-L31</f>
        <v>-0.30816751757979</v>
      </c>
      <c r="D44" s="60"/>
      <c r="E44" s="61"/>
      <c r="F44" s="61"/>
      <c r="G44" s="65"/>
      <c r="H44" s="74" t="s">
        <v>72</v>
      </c>
      <c r="I44" s="74"/>
      <c r="J44" s="74"/>
    </row>
    <row r="45" customFormat="false" ht="15.75" hidden="false" customHeight="false" outlineLevel="0" collapsed="false">
      <c r="A45" s="75"/>
      <c r="B45" s="75"/>
      <c r="C45" s="76"/>
      <c r="D45" s="77"/>
      <c r="E45" s="77"/>
      <c r="F45" s="61"/>
      <c r="G45" s="61"/>
      <c r="H45" s="74"/>
      <c r="I45" s="74"/>
      <c r="J45" s="74"/>
    </row>
    <row r="46" customFormat="false" ht="18" hidden="false" customHeight="false" outlineLevel="0" collapsed="false">
      <c r="A46" s="61"/>
      <c r="B46" s="61"/>
      <c r="C46" s="78"/>
      <c r="D46" s="61"/>
      <c r="E46" s="79"/>
      <c r="F46" s="79"/>
      <c r="G46" s="79"/>
      <c r="H46" s="80"/>
      <c r="I46" s="81" t="s">
        <v>73</v>
      </c>
      <c r="J46" s="81" t="s">
        <v>74</v>
      </c>
      <c r="L46" s="0" t="s">
        <v>8</v>
      </c>
    </row>
    <row r="47" customFormat="false" ht="15.75" hidden="false" customHeight="false" outlineLevel="0" collapsed="false">
      <c r="A47" s="82"/>
      <c r="B47" s="82"/>
      <c r="C47" s="83"/>
      <c r="H47" s="80" t="s">
        <v>75</v>
      </c>
      <c r="I47" s="80" t="n">
        <v>4</v>
      </c>
      <c r="J47" s="80" t="n">
        <v>40</v>
      </c>
    </row>
    <row r="48" customFormat="false" ht="15.75" hidden="false" customHeight="false" outlineLevel="0" collapsed="false">
      <c r="A48" s="84"/>
      <c r="B48" s="84"/>
      <c r="C48" s="85"/>
      <c r="D48" s="57"/>
      <c r="E48" s="57"/>
      <c r="F48" s="57"/>
      <c r="G48" s="57"/>
      <c r="H48" s="80" t="s">
        <v>76</v>
      </c>
      <c r="I48" s="80" t="n">
        <v>0</v>
      </c>
      <c r="J48" s="80" t="n">
        <v>0</v>
      </c>
    </row>
    <row r="49" customFormat="false" ht="15.75" hidden="false" customHeight="false" outlineLevel="0" collapsed="false">
      <c r="A49" s="86"/>
      <c r="B49" s="86"/>
      <c r="C49" s="87"/>
      <c r="D49" s="57"/>
      <c r="E49" s="57"/>
      <c r="F49" s="57"/>
      <c r="G49" s="57"/>
      <c r="H49" s="80" t="s">
        <v>77</v>
      </c>
      <c r="I49" s="80" t="n">
        <f aca="false">15000*(I47+I48)</f>
        <v>60000</v>
      </c>
      <c r="J49" s="80" t="n">
        <f aca="false">9000*(J48+J47)</f>
        <v>360000</v>
      </c>
    </row>
  </sheetData>
  <mergeCells count="46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E21:E26"/>
    <mergeCell ref="L21:L26"/>
    <mergeCell ref="M21:M26"/>
    <mergeCell ref="A33:O33"/>
    <mergeCell ref="A34:B34"/>
    <mergeCell ref="H34:H42"/>
    <mergeCell ref="I34:J34"/>
    <mergeCell ref="A35:B35"/>
    <mergeCell ref="I35:J35"/>
    <mergeCell ref="A36:B36"/>
    <mergeCell ref="I36:J36"/>
    <mergeCell ref="A37:B37"/>
    <mergeCell ref="I37:J37"/>
    <mergeCell ref="A38:B38"/>
    <mergeCell ref="I38:J38"/>
    <mergeCell ref="A39:B39"/>
    <mergeCell ref="I40:J40"/>
    <mergeCell ref="A41:B41"/>
    <mergeCell ref="I41:J41"/>
    <mergeCell ref="A42:B42"/>
    <mergeCell ref="I42:J42"/>
    <mergeCell ref="A43:B43"/>
    <mergeCell ref="A44:B44"/>
    <mergeCell ref="H44:J45"/>
    <mergeCell ref="A45:B45"/>
    <mergeCell ref="D45:E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5" man="true" max="65535" min="0"/>
  </col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pageBreakPreview" topLeftCell="C8" colorId="64" zoomScale="100" zoomScaleNormal="62" zoomScalePageLayoutView="100" workbookViewId="0">
      <selection pane="topLeft" activeCell="L21" activeCellId="0" sqref="L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4"/>
    <col collapsed="false" customWidth="true" hidden="false" outlineLevel="0" max="4" min="4" style="0" width="21.28"/>
    <col collapsed="false" customWidth="true" hidden="false" outlineLevel="0" max="5" min="5" style="0" width="17.28"/>
    <col collapsed="false" customWidth="true" hidden="false" outlineLevel="0" max="6" min="6" style="0" width="19.14"/>
    <col collapsed="false" customWidth="true" hidden="false" outlineLevel="0" max="7" min="7" style="0" width="20.28"/>
    <col collapsed="false" customWidth="true" hidden="false" outlineLevel="0" max="8" min="8" style="0" width="21.71"/>
    <col collapsed="false" customWidth="true" hidden="false" outlineLevel="0" max="9" min="9" style="0" width="20.14"/>
    <col collapsed="false" customWidth="true" hidden="false" outlineLevel="0" max="10" min="10" style="0" width="18.28"/>
    <col collapsed="false" customWidth="true" hidden="false" outlineLevel="0" max="11" min="11" style="0" width="19"/>
    <col collapsed="false" customWidth="true" hidden="false" outlineLevel="0" max="12" min="12" style="0" width="18.28"/>
    <col collapsed="false" customWidth="true" hidden="false" outlineLevel="0" max="13" min="13" style="0" width="18.85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" t="s">
        <v>160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161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162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" t="s">
        <v>10</v>
      </c>
      <c r="C5" s="2"/>
      <c r="D5" s="2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" t="s">
        <v>163</v>
      </c>
      <c r="C6" s="2"/>
      <c r="D6" s="2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4" t="str">
        <f aca="false">DHAMAE!B7</f>
        <v>March </v>
      </c>
      <c r="C7" s="4"/>
      <c r="D7" s="4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4" t="s">
        <v>164</v>
      </c>
      <c r="C8" s="4"/>
      <c r="D8" s="4"/>
      <c r="E8" s="3"/>
      <c r="F8" s="3"/>
      <c r="G8" s="3"/>
      <c r="H8" s="3"/>
      <c r="I8" s="3"/>
    </row>
    <row r="9" customFormat="false" ht="18.75" hidden="false" customHeight="false" outlineLevel="0" collapsed="false">
      <c r="A9" s="5" t="s">
        <v>17</v>
      </c>
      <c r="B9" s="7"/>
      <c r="C9" s="7"/>
      <c r="D9" s="7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9" t="s">
        <v>165</v>
      </c>
      <c r="C10" s="9"/>
      <c r="D10" s="9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21" hidden="false" customHeight="false" outlineLevel="0" collapsed="false">
      <c r="A11" s="5" t="s">
        <v>20</v>
      </c>
      <c r="B11" s="8" t="s">
        <v>166</v>
      </c>
      <c r="C11" s="9"/>
      <c r="D11" s="205" t="s">
        <v>8</v>
      </c>
      <c r="E11" s="3" t="s">
        <v>8</v>
      </c>
      <c r="F11" s="3" t="s">
        <v>8</v>
      </c>
      <c r="G11" s="6" t="s">
        <v>8</v>
      </c>
      <c r="H11" s="3" t="s">
        <v>8</v>
      </c>
      <c r="I11" s="3"/>
    </row>
    <row r="12" customFormat="false" ht="18.75" hidden="false" customHeight="false" outlineLevel="0" collapsed="false">
      <c r="A12" s="5" t="s">
        <v>22</v>
      </c>
      <c r="B12" s="11" t="s">
        <v>161</v>
      </c>
      <c r="C12" s="8"/>
      <c r="D12" s="8"/>
      <c r="E12" s="3"/>
      <c r="F12" s="6" t="s">
        <v>8</v>
      </c>
      <c r="G12" s="6" t="s">
        <v>8</v>
      </c>
      <c r="H12" s="6" t="s">
        <v>8</v>
      </c>
      <c r="I12" s="3"/>
    </row>
    <row r="13" customFormat="false" ht="25.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32.45" hidden="false" customHeight="true" outlineLevel="0" collapsed="false">
      <c r="A14" s="13"/>
      <c r="B14" s="13"/>
      <c r="C14" s="14"/>
      <c r="D14" s="14"/>
      <c r="E14" s="14"/>
      <c r="F14" s="14"/>
      <c r="G14" s="14"/>
      <c r="H14" s="16" t="s">
        <v>167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</row>
    <row r="16" customFormat="false" ht="25.15" hidden="false" customHeight="true" outlineLevel="0" collapsed="false">
      <c r="A16" s="206" t="n">
        <v>1000</v>
      </c>
      <c r="B16" s="39" t="s">
        <v>127</v>
      </c>
      <c r="C16" s="23"/>
      <c r="D16" s="23"/>
      <c r="E16" s="23"/>
      <c r="F16" s="23"/>
      <c r="G16" s="23"/>
      <c r="H16" s="23"/>
      <c r="I16" s="23"/>
      <c r="J16" s="24"/>
      <c r="K16" s="24"/>
      <c r="L16" s="23"/>
      <c r="M16" s="23"/>
      <c r="N16" s="23"/>
      <c r="O16" s="23"/>
    </row>
    <row r="17" customFormat="false" ht="25.15" hidden="false" customHeight="true" outlineLevel="0" collapsed="false">
      <c r="A17" s="206" t="n">
        <v>2000</v>
      </c>
      <c r="B17" s="39" t="s">
        <v>128</v>
      </c>
      <c r="C17" s="23"/>
      <c r="D17" s="23"/>
      <c r="E17" s="23"/>
      <c r="F17" s="23"/>
      <c r="G17" s="23"/>
      <c r="H17" s="23"/>
      <c r="I17" s="23"/>
      <c r="J17" s="24"/>
      <c r="K17" s="24"/>
      <c r="L17" s="23"/>
      <c r="M17" s="23"/>
      <c r="N17" s="23"/>
      <c r="O17" s="23"/>
    </row>
    <row r="18" customFormat="false" ht="25.15" hidden="false" customHeight="true" outlineLevel="0" collapsed="false">
      <c r="A18" s="206" t="n">
        <v>3000</v>
      </c>
      <c r="B18" s="39" t="s">
        <v>129</v>
      </c>
      <c r="C18" s="25"/>
      <c r="D18" s="23" t="n">
        <v>206280</v>
      </c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I18+E18</f>
        <v>0</v>
      </c>
      <c r="N18" s="23" t="s">
        <v>8</v>
      </c>
      <c r="O18" s="23" t="s">
        <v>8</v>
      </c>
    </row>
    <row r="19" customFormat="false" ht="25.15" hidden="false" customHeight="true" outlineLevel="0" collapsed="false">
      <c r="A19" s="206" t="n">
        <v>4000</v>
      </c>
      <c r="B19" s="39" t="s">
        <v>41</v>
      </c>
      <c r="C19" s="26"/>
      <c r="D19" s="27" t="n">
        <v>2184000</v>
      </c>
      <c r="E19" s="27" t="n">
        <v>0</v>
      </c>
      <c r="F19" s="27" t="n">
        <v>0</v>
      </c>
      <c r="G19" s="27" t="n">
        <v>0</v>
      </c>
      <c r="H19" s="23" t="n">
        <f aca="false">J19+F19</f>
        <v>0</v>
      </c>
      <c r="I19" s="23" t="n">
        <f aca="false">K19+G19</f>
        <v>0</v>
      </c>
      <c r="J19" s="28"/>
      <c r="K19" s="29"/>
      <c r="L19" s="23" t="n">
        <f aca="false">H19+E19</f>
        <v>0</v>
      </c>
      <c r="M19" s="23" t="n">
        <f aca="false">I19+E19</f>
        <v>0</v>
      </c>
      <c r="N19" s="23" t="s">
        <v>8</v>
      </c>
      <c r="O19" s="23" t="s">
        <v>8</v>
      </c>
    </row>
    <row r="20" customFormat="false" ht="25.15" hidden="false" customHeight="true" outlineLevel="0" collapsed="false">
      <c r="A20" s="206" t="n">
        <v>5000</v>
      </c>
      <c r="B20" s="39" t="s">
        <v>131</v>
      </c>
      <c r="C20" s="25"/>
      <c r="D20" s="23" t="n">
        <v>266000</v>
      </c>
      <c r="E20" s="23" t="n">
        <v>0</v>
      </c>
      <c r="F20" s="23" t="n">
        <v>0</v>
      </c>
      <c r="G20" s="23" t="n">
        <v>0</v>
      </c>
      <c r="H20" s="23" t="n">
        <f aca="false">J20+F20</f>
        <v>0</v>
      </c>
      <c r="I20" s="23" t="n">
        <f aca="false">K20+G20</f>
        <v>0</v>
      </c>
      <c r="J20" s="24"/>
      <c r="K20" s="24"/>
      <c r="L20" s="23" t="n">
        <f aca="false">H20+E20</f>
        <v>0</v>
      </c>
      <c r="M20" s="23" t="n">
        <f aca="false">I20+E20</f>
        <v>0</v>
      </c>
      <c r="N20" s="23" t="s">
        <v>8</v>
      </c>
      <c r="O20" s="23" t="s">
        <v>8</v>
      </c>
    </row>
    <row r="21" customFormat="false" ht="25.15" hidden="false" customHeight="true" outlineLevel="0" collapsed="false">
      <c r="A21" s="206" t="n">
        <v>8000</v>
      </c>
      <c r="B21" s="39" t="s">
        <v>132</v>
      </c>
      <c r="C21" s="25"/>
      <c r="D21" s="23" t="n">
        <v>13344683</v>
      </c>
      <c r="E21" s="23" t="n">
        <v>700000</v>
      </c>
      <c r="F21" s="23" t="n">
        <v>5140000</v>
      </c>
      <c r="G21" s="23" t="n">
        <v>3570000</v>
      </c>
      <c r="H21" s="23" t="n">
        <f aca="false">J21+F21</f>
        <v>5640000</v>
      </c>
      <c r="I21" s="23" t="n">
        <f aca="false">K21+G21</f>
        <v>3720000</v>
      </c>
      <c r="J21" s="24" t="n">
        <v>500000</v>
      </c>
      <c r="K21" s="24" t="n">
        <v>150000</v>
      </c>
      <c r="L21" s="23" t="n">
        <f aca="false">H21+E21</f>
        <v>6340000</v>
      </c>
      <c r="M21" s="23" t="n">
        <f aca="false">I21+E21</f>
        <v>4420000</v>
      </c>
      <c r="N21" s="23" t="s">
        <v>8</v>
      </c>
      <c r="O21" s="23" t="s">
        <v>8</v>
      </c>
    </row>
    <row r="22" customFormat="false" ht="25.15" hidden="false" customHeight="true" outlineLevel="0" collapsed="false">
      <c r="A22" s="206" t="n">
        <v>9000</v>
      </c>
      <c r="B22" s="39" t="s">
        <v>49</v>
      </c>
      <c r="C22" s="25"/>
      <c r="D22" s="23" t="n">
        <v>3271800</v>
      </c>
      <c r="E22" s="23" t="n">
        <v>0</v>
      </c>
      <c r="F22" s="23" t="n">
        <v>0</v>
      </c>
      <c r="G22" s="23" t="n">
        <v>0</v>
      </c>
      <c r="H22" s="23" t="n">
        <f aca="false">J22+F22</f>
        <v>0</v>
      </c>
      <c r="I22" s="23" t="n">
        <f aca="false">K22+G22</f>
        <v>0</v>
      </c>
      <c r="J22" s="28" t="n">
        <v>0</v>
      </c>
      <c r="K22" s="28" t="n">
        <v>0</v>
      </c>
      <c r="L22" s="23" t="n">
        <f aca="false">H22+E22</f>
        <v>0</v>
      </c>
      <c r="M22" s="23" t="n">
        <f aca="false">I22+E22</f>
        <v>0</v>
      </c>
      <c r="N22" s="23" t="s">
        <v>8</v>
      </c>
      <c r="O22" s="23" t="s">
        <v>8</v>
      </c>
    </row>
    <row r="23" customFormat="false" ht="25.15" hidden="false" customHeight="true" outlineLevel="0" collapsed="false">
      <c r="A23" s="33"/>
      <c r="B23" s="33" t="s">
        <v>50</v>
      </c>
      <c r="C23" s="34"/>
      <c r="D23" s="35" t="n">
        <f aca="false">SUM(D16:D22)</f>
        <v>19272763</v>
      </c>
      <c r="E23" s="35" t="n">
        <f aca="false">SUM(E16:E22)</f>
        <v>700000</v>
      </c>
      <c r="F23" s="35" t="n">
        <f aca="false">SUM(F16:F22)</f>
        <v>5140000</v>
      </c>
      <c r="G23" s="35" t="n">
        <f aca="false">SUM(G16:G22)</f>
        <v>3570000</v>
      </c>
      <c r="H23" s="35" t="n">
        <f aca="false">SUM(H16:H22)</f>
        <v>5640000</v>
      </c>
      <c r="I23" s="35" t="n">
        <f aca="false">SUM(I16:I22)</f>
        <v>3720000</v>
      </c>
      <c r="J23" s="35" t="n">
        <f aca="false">SUM(J16:J22)</f>
        <v>500000</v>
      </c>
      <c r="K23" s="35" t="n">
        <f aca="false">SUM(K16:K22)</f>
        <v>150000</v>
      </c>
      <c r="L23" s="278" t="n">
        <f aca="false">J23+H23</f>
        <v>6140000</v>
      </c>
      <c r="M23" s="278" t="n">
        <f aca="false">SUM(M16:M22)</f>
        <v>4420000</v>
      </c>
      <c r="N23" s="226" t="n">
        <f aca="false">M23/L23</f>
        <v>0.719869706840391</v>
      </c>
      <c r="O23" s="226" t="n">
        <f aca="false">M23/D23</f>
        <v>0.229339197498563</v>
      </c>
    </row>
    <row r="24" customFormat="false" ht="25.15" hidden="false" customHeight="true" outlineLevel="0" collapsed="false">
      <c r="A24" s="39"/>
      <c r="B24" s="39" t="s">
        <v>51</v>
      </c>
      <c r="C24" s="25" t="n">
        <f aca="false">0.15*C23</f>
        <v>0</v>
      </c>
      <c r="D24" s="25" t="n">
        <f aca="false">0.15*D23</f>
        <v>2890914.45</v>
      </c>
      <c r="E24" s="40" t="n">
        <f aca="false">0.15*E23</f>
        <v>105000</v>
      </c>
      <c r="F24" s="40" t="n">
        <f aca="false">0.15*F23</f>
        <v>771000</v>
      </c>
      <c r="G24" s="40" t="n">
        <f aca="false">H23*0.15</f>
        <v>846000</v>
      </c>
      <c r="H24" s="40" t="n">
        <f aca="false">H23*0.15</f>
        <v>846000</v>
      </c>
      <c r="I24" s="40" t="n">
        <f aca="false">0.15*I23</f>
        <v>558000</v>
      </c>
      <c r="J24" s="41" t="n">
        <f aca="false">0.15*J23</f>
        <v>75000</v>
      </c>
      <c r="K24" s="41" t="n">
        <f aca="false">0.15*K23</f>
        <v>22500</v>
      </c>
      <c r="L24" s="23" t="n">
        <f aca="false">0.15*L23</f>
        <v>921000</v>
      </c>
      <c r="M24" s="23" t="n">
        <f aca="false">0.15*M23</f>
        <v>663000</v>
      </c>
      <c r="N24" s="23"/>
      <c r="O24" s="23"/>
    </row>
    <row r="25" customFormat="false" ht="25.15" hidden="false" customHeight="true" outlineLevel="0" collapsed="false">
      <c r="A25" s="39"/>
      <c r="B25" s="39" t="s">
        <v>52</v>
      </c>
      <c r="C25" s="25" t="n">
        <f aca="false">C24+C23</f>
        <v>0</v>
      </c>
      <c r="D25" s="25" t="n">
        <f aca="false">D24+D23</f>
        <v>22163677.45</v>
      </c>
      <c r="E25" s="40" t="n">
        <f aca="false">E24+E23</f>
        <v>805000</v>
      </c>
      <c r="F25" s="40" t="n">
        <f aca="false">F24+F23</f>
        <v>5911000</v>
      </c>
      <c r="G25" s="40" t="n">
        <f aca="false">G24+G23</f>
        <v>4416000</v>
      </c>
      <c r="H25" s="40" t="n">
        <f aca="false">H24+H23</f>
        <v>6486000</v>
      </c>
      <c r="I25" s="40" t="n">
        <f aca="false">I24+I23</f>
        <v>4278000</v>
      </c>
      <c r="J25" s="41" t="n">
        <f aca="false">J24+J23</f>
        <v>575000</v>
      </c>
      <c r="K25" s="41" t="n">
        <f aca="false">K24+K23</f>
        <v>172500</v>
      </c>
      <c r="L25" s="23" t="n">
        <f aca="false">L24+L23</f>
        <v>7061000</v>
      </c>
      <c r="M25" s="23" t="n">
        <f aca="false">M24+M23</f>
        <v>5083000</v>
      </c>
      <c r="N25" s="23" t="s">
        <v>8</v>
      </c>
      <c r="O25" s="23"/>
    </row>
    <row r="26" customFormat="false" ht="25.15" hidden="false" customHeight="true" outlineLevel="0" collapsed="false">
      <c r="A26" s="43"/>
      <c r="B26" s="44" t="s">
        <v>53</v>
      </c>
      <c r="C26" s="44"/>
      <c r="D26" s="45" t="s">
        <v>8</v>
      </c>
      <c r="E26" s="46" t="n">
        <f aca="false">E23/D23</f>
        <v>0.0363206873866503</v>
      </c>
      <c r="F26" s="46" t="n">
        <f aca="false">F23/D23</f>
        <v>0.266697618810546</v>
      </c>
      <c r="G26" s="46" t="n">
        <f aca="false">G23/D23</f>
        <v>0.185235505671916</v>
      </c>
      <c r="H26" s="46" t="n">
        <f aca="false">H23/D23</f>
        <v>0.292640966943868</v>
      </c>
      <c r="I26" s="46" t="n">
        <f aca="false">I23/D23</f>
        <v>0.193018510111913</v>
      </c>
      <c r="J26" s="45" t="n">
        <f aca="false">J23/D23</f>
        <v>0.0259433481333216</v>
      </c>
      <c r="K26" s="45" t="n">
        <f aca="false">K23/D23</f>
        <v>0.00778300443999649</v>
      </c>
      <c r="L26" s="46" t="n">
        <f aca="false">L23/D23</f>
        <v>0.318584315077189</v>
      </c>
      <c r="M26" s="45" t="n">
        <f aca="false">M23/D23</f>
        <v>0.229339197498563</v>
      </c>
      <c r="N26" s="260"/>
      <c r="O26" s="261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15.75" hidden="false" customHeight="false" outlineLevel="0" collapsed="false">
      <c r="A29" s="50" t="s">
        <v>25</v>
      </c>
      <c r="B29" s="50"/>
      <c r="C29" s="215" t="s">
        <v>55</v>
      </c>
      <c r="D29" s="215" t="s">
        <v>56</v>
      </c>
      <c r="E29" s="52"/>
      <c r="F29" s="53"/>
      <c r="G29" s="54"/>
      <c r="H29" s="55" t="s">
        <v>57</v>
      </c>
      <c r="I29" s="15"/>
      <c r="J29" s="15"/>
    </row>
    <row r="30" customFormat="false" ht="15.75" hidden="false" customHeight="false" outlineLevel="0" collapsed="false">
      <c r="A30" s="58" t="s">
        <v>58</v>
      </c>
      <c r="B30" s="58"/>
      <c r="C30" s="59" t="n">
        <v>540</v>
      </c>
      <c r="D30" s="60"/>
      <c r="E30" s="61"/>
      <c r="F30" s="61"/>
      <c r="G30" s="61"/>
      <c r="H30" s="55"/>
      <c r="I30" s="279" t="s">
        <v>8</v>
      </c>
      <c r="J30" s="279"/>
      <c r="M30" s="63" t="s">
        <v>8</v>
      </c>
      <c r="N30" s="12" t="s">
        <v>8</v>
      </c>
    </row>
    <row r="31" customFormat="false" ht="15.75" hidden="false" customHeight="false" outlineLevel="0" collapsed="false">
      <c r="A31" s="58" t="s">
        <v>60</v>
      </c>
      <c r="B31" s="58"/>
      <c r="C31" s="59" t="n">
        <v>181</v>
      </c>
      <c r="D31" s="59"/>
      <c r="E31" s="61"/>
      <c r="F31" s="61"/>
      <c r="G31" s="61"/>
      <c r="H31" s="55"/>
      <c r="I31" s="64" t="s">
        <v>168</v>
      </c>
      <c r="J31" s="64"/>
    </row>
    <row r="32" customFormat="false" ht="17.25" hidden="false" customHeight="true" outlineLevel="0" collapsed="false">
      <c r="A32" s="58" t="s">
        <v>62</v>
      </c>
      <c r="B32" s="58"/>
      <c r="C32" s="59" t="n">
        <f aca="false">C31+C30</f>
        <v>721</v>
      </c>
      <c r="D32" s="60"/>
      <c r="E32" s="61"/>
      <c r="F32" s="61"/>
      <c r="G32" s="65"/>
      <c r="H32" s="55"/>
      <c r="I32" s="280" t="s">
        <v>169</v>
      </c>
      <c r="J32" s="281"/>
      <c r="L32" s="140"/>
    </row>
    <row r="33" customFormat="false" ht="17.45" hidden="false" customHeight="true" outlineLevel="0" collapsed="false">
      <c r="A33" s="58" t="s">
        <v>64</v>
      </c>
      <c r="B33" s="58"/>
      <c r="C33" s="69" t="n">
        <f aca="false">C34/C32</f>
        <v>1.02912621359223</v>
      </c>
      <c r="D33" s="60"/>
      <c r="E33" s="61"/>
      <c r="F33" s="61"/>
      <c r="G33" s="61"/>
      <c r="H33" s="55"/>
      <c r="I33" s="67" t="s">
        <v>8</v>
      </c>
      <c r="J33" s="67"/>
    </row>
    <row r="34" customFormat="false" ht="15.75" hidden="false" customHeight="false" outlineLevel="0" collapsed="false">
      <c r="A34" s="58" t="s">
        <v>65</v>
      </c>
      <c r="B34" s="58"/>
      <c r="C34" s="59" t="n">
        <v>742</v>
      </c>
      <c r="D34" s="60"/>
      <c r="E34" s="61"/>
      <c r="F34" s="61"/>
      <c r="G34" s="61"/>
      <c r="H34" s="55"/>
      <c r="I34" s="282"/>
      <c r="J34" s="282"/>
    </row>
    <row r="35" customFormat="false" ht="15.75" hidden="false" customHeight="false" outlineLevel="0" collapsed="false">
      <c r="A35" s="58" t="s">
        <v>66</v>
      </c>
      <c r="B35" s="58"/>
      <c r="C35" s="59" t="s">
        <v>170</v>
      </c>
      <c r="D35" s="60"/>
      <c r="E35" s="61"/>
      <c r="F35" s="61"/>
      <c r="G35" s="61"/>
      <c r="H35" s="55"/>
      <c r="I35" s="15"/>
      <c r="J35" s="15"/>
      <c r="L35" s="283"/>
    </row>
    <row r="36" customFormat="false" ht="15.75" hidden="false" customHeight="false" outlineLevel="0" collapsed="false">
      <c r="A36" s="58" t="s">
        <v>68</v>
      </c>
      <c r="B36" s="58"/>
      <c r="C36" s="59"/>
      <c r="D36" s="60"/>
      <c r="E36" s="61"/>
      <c r="F36" s="61"/>
      <c r="G36" s="61"/>
      <c r="H36" s="55"/>
      <c r="I36" s="15"/>
      <c r="J36" s="15"/>
      <c r="L36" s="283"/>
    </row>
    <row r="37" customFormat="false" ht="15.75" hidden="false" customHeight="false" outlineLevel="0" collapsed="false">
      <c r="A37" s="58" t="s">
        <v>70</v>
      </c>
      <c r="B37" s="58"/>
      <c r="C37" s="219" t="n">
        <f aca="false">O23-C33</f>
        <v>-0.79978701609367</v>
      </c>
      <c r="D37" s="60"/>
      <c r="E37" s="61"/>
      <c r="F37" s="61"/>
      <c r="G37" s="65"/>
      <c r="H37" s="55"/>
      <c r="I37" s="15"/>
      <c r="J37" s="15"/>
    </row>
    <row r="38" customFormat="false" ht="15.75" hidden="false" customHeight="false" outlineLevel="0" collapsed="false">
      <c r="A38" s="58" t="s">
        <v>71</v>
      </c>
      <c r="B38" s="58"/>
      <c r="C38" s="73" t="n">
        <f aca="false">M26-L26</f>
        <v>-0.0892451175786264</v>
      </c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56" t="s">
        <v>72</v>
      </c>
      <c r="I39" s="256"/>
      <c r="J39" s="256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56"/>
      <c r="I40" s="256"/>
      <c r="J40" s="256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57"/>
      <c r="I41" s="257" t="s">
        <v>73</v>
      </c>
      <c r="J41" s="257" t="s">
        <v>74</v>
      </c>
    </row>
    <row r="42" customFormat="false" ht="15.75" hidden="false" customHeight="false" outlineLevel="0" collapsed="false">
      <c r="A42" s="82"/>
      <c r="B42" s="82"/>
      <c r="C42" s="83"/>
      <c r="H42" s="257" t="s">
        <v>75</v>
      </c>
      <c r="I42" s="257" t="n">
        <v>4</v>
      </c>
      <c r="J42" s="257" t="n">
        <v>26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57" t="s">
        <v>76</v>
      </c>
      <c r="I43" s="257" t="n">
        <v>1</v>
      </c>
      <c r="J43" s="257" t="n">
        <v>12</v>
      </c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57" t="s">
        <v>77</v>
      </c>
      <c r="I44" s="257" t="n">
        <v>0</v>
      </c>
      <c r="J44" s="257" t="n">
        <v>0</v>
      </c>
    </row>
  </sheetData>
  <mergeCells count="43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I31:J31"/>
    <mergeCell ref="A32:B32"/>
    <mergeCell ref="A33:B33"/>
    <mergeCell ref="I33:J33"/>
    <mergeCell ref="A34:B34"/>
    <mergeCell ref="I34:J34"/>
    <mergeCell ref="I35:J35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true" showOutlineSymbols="true" defaultGridColor="true" view="pageBreakPreview" topLeftCell="A10" colorId="64" zoomScale="100" zoomScaleNormal="100" zoomScalePageLayoutView="100" workbookViewId="0">
      <selection pane="topLeft" activeCell="K30" activeCellId="0" sqref="K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1.43"/>
    <col collapsed="false" customWidth="true" hidden="false" outlineLevel="0" max="5" min="4" style="0" width="20.43"/>
    <col collapsed="false" customWidth="true" hidden="false" outlineLevel="0" max="6" min="6" style="0" width="19.14"/>
    <col collapsed="false" customWidth="true" hidden="false" outlineLevel="0" max="7" min="7" style="0" width="19.71"/>
    <col collapsed="false" customWidth="true" hidden="false" outlineLevel="0" max="8" min="8" style="0" width="19.14"/>
    <col collapsed="false" customWidth="true" hidden="false" outlineLevel="0" max="9" min="9" style="0" width="19.43"/>
    <col collapsed="false" customWidth="true" hidden="false" outlineLevel="0" max="10" min="10" style="0" width="20.28"/>
    <col collapsed="false" customWidth="true" hidden="false" outlineLevel="0" max="11" min="11" style="0" width="16.85"/>
    <col collapsed="false" customWidth="true" hidden="false" outlineLevel="0" max="12" min="12" style="0" width="19.71"/>
    <col collapsed="false" customWidth="true" hidden="false" outlineLevel="0" max="13" min="13" style="0" width="18.43"/>
    <col collapsed="false" customWidth="true" hidden="false" outlineLevel="0" max="14" min="14" style="0" width="16.43"/>
    <col collapsed="false" customWidth="true" hidden="false" outlineLevel="0" max="15" min="15" style="0" width="16.71"/>
    <col collapsed="false" customWidth="true" hidden="false" outlineLevel="0" max="18" min="18" style="0" width="10.14"/>
  </cols>
  <sheetData>
    <row r="1" customFormat="false" ht="18.75" hidden="false" customHeight="false" outlineLevel="0" collapsed="false">
      <c r="A1" s="1" t="s">
        <v>0</v>
      </c>
      <c r="B1" s="284" t="s">
        <v>171</v>
      </c>
      <c r="C1" s="284"/>
      <c r="D1" s="284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84" t="s">
        <v>172</v>
      </c>
      <c r="C2" s="284"/>
      <c r="D2" s="284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84" t="s">
        <v>173</v>
      </c>
      <c r="C3" s="284"/>
      <c r="D3" s="284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84" t="s">
        <v>7</v>
      </c>
      <c r="C4" s="284"/>
      <c r="D4" s="284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84" t="s">
        <v>10</v>
      </c>
      <c r="C5" s="284"/>
      <c r="D5" s="284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84" t="s">
        <v>174</v>
      </c>
      <c r="C6" s="284"/>
      <c r="D6" s="284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285" t="str">
        <f aca="false">BURKA!B7</f>
        <v>March </v>
      </c>
      <c r="C7" s="285"/>
      <c r="D7" s="285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285" t="s">
        <v>175</v>
      </c>
      <c r="C8" s="285"/>
      <c r="D8" s="285"/>
      <c r="E8" s="3"/>
      <c r="F8" s="3"/>
      <c r="G8" s="3"/>
      <c r="H8" s="3"/>
      <c r="I8" s="3"/>
    </row>
    <row r="9" customFormat="false" ht="18.75" hidden="false" customHeight="false" outlineLevel="0" collapsed="false">
      <c r="A9" s="5" t="s">
        <v>17</v>
      </c>
      <c r="B9" s="286"/>
      <c r="C9" s="286"/>
      <c r="D9" s="286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287" t="s">
        <v>176</v>
      </c>
      <c r="C10" s="287"/>
      <c r="D10" s="287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21" hidden="false" customHeight="false" outlineLevel="0" collapsed="false">
      <c r="A11" s="5" t="s">
        <v>20</v>
      </c>
      <c r="B11" s="287" t="s">
        <v>177</v>
      </c>
      <c r="C11" s="287"/>
      <c r="D11" s="205" t="s">
        <v>8</v>
      </c>
      <c r="E11" s="3" t="s">
        <v>8</v>
      </c>
      <c r="F11" s="3" t="s">
        <v>8</v>
      </c>
      <c r="G11" s="6" t="s">
        <v>8</v>
      </c>
      <c r="H11" s="3" t="s">
        <v>8</v>
      </c>
      <c r="I11" s="3"/>
    </row>
    <row r="12" customFormat="false" ht="18.75" hidden="false" customHeight="false" outlineLevel="0" collapsed="false">
      <c r="A12" s="5" t="s">
        <v>22</v>
      </c>
      <c r="B12" s="288" t="s">
        <v>172</v>
      </c>
      <c r="C12" s="289"/>
      <c r="D12" s="289"/>
      <c r="E12" s="3"/>
      <c r="F12" s="6" t="s">
        <v>8</v>
      </c>
      <c r="G12" s="6" t="s">
        <v>8</v>
      </c>
      <c r="H12" s="3"/>
      <c r="I12" s="3"/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178</v>
      </c>
      <c r="D13" s="14" t="s">
        <v>179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</row>
    <row r="16" customFormat="false" ht="32.45" hidden="false" customHeight="true" outlineLevel="0" collapsed="false">
      <c r="A16" s="206" t="n">
        <v>1000</v>
      </c>
      <c r="B16" s="39" t="s">
        <v>127</v>
      </c>
      <c r="C16" s="23" t="n">
        <v>0</v>
      </c>
      <c r="D16" s="23"/>
      <c r="E16" s="23" t="n">
        <v>0</v>
      </c>
      <c r="F16" s="23" t="n">
        <v>0</v>
      </c>
      <c r="G16" s="23" t="n">
        <v>0</v>
      </c>
      <c r="H16" s="23" t="n">
        <f aca="false">F16+J16</f>
        <v>0</v>
      </c>
      <c r="I16" s="23" t="n">
        <f aca="false">K16+G16</f>
        <v>0</v>
      </c>
      <c r="J16" s="24"/>
      <c r="K16" s="24"/>
      <c r="L16" s="23" t="n">
        <f aca="false">H16+E16</f>
        <v>0</v>
      </c>
      <c r="M16" s="23" t="n">
        <f aca="false">I16+E16</f>
        <v>0</v>
      </c>
      <c r="N16" s="23" t="s">
        <v>8</v>
      </c>
      <c r="O16" s="23" t="s">
        <v>8</v>
      </c>
    </row>
    <row r="17" customFormat="false" ht="32.45" hidden="false" customHeight="true" outlineLevel="0" collapsed="false">
      <c r="A17" s="206" t="n">
        <v>2000</v>
      </c>
      <c r="B17" s="39" t="s">
        <v>128</v>
      </c>
      <c r="C17" s="23" t="n">
        <v>0</v>
      </c>
      <c r="D17" s="23"/>
      <c r="E17" s="23" t="n">
        <v>0</v>
      </c>
      <c r="F17" s="23" t="n">
        <v>0</v>
      </c>
      <c r="G17" s="23" t="n">
        <v>0</v>
      </c>
      <c r="H17" s="23" t="n">
        <f aca="false">F17+J17</f>
        <v>0</v>
      </c>
      <c r="I17" s="23" t="n">
        <f aca="false">K17+G17</f>
        <v>0</v>
      </c>
      <c r="J17" s="24"/>
      <c r="K17" s="24"/>
      <c r="L17" s="23" t="n">
        <f aca="false">H17+E17</f>
        <v>0</v>
      </c>
      <c r="M17" s="23" t="n">
        <f aca="false">I17+E17</f>
        <v>0</v>
      </c>
      <c r="N17" s="23" t="s">
        <v>8</v>
      </c>
      <c r="O17" s="23" t="s">
        <v>8</v>
      </c>
    </row>
    <row r="18" customFormat="false" ht="32.45" hidden="false" customHeight="true" outlineLevel="0" collapsed="false">
      <c r="A18" s="206" t="n">
        <v>3000</v>
      </c>
      <c r="B18" s="39" t="s">
        <v>129</v>
      </c>
      <c r="C18" s="25" t="n">
        <v>0</v>
      </c>
      <c r="D18" s="23" t="n">
        <v>0</v>
      </c>
      <c r="E18" s="23" t="n">
        <v>0</v>
      </c>
      <c r="F18" s="23" t="n">
        <v>0</v>
      </c>
      <c r="G18" s="23" t="n">
        <v>0</v>
      </c>
      <c r="H18" s="23" t="n">
        <f aca="false">F18+J18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I18+E18</f>
        <v>0</v>
      </c>
      <c r="N18" s="23" t="s">
        <v>8</v>
      </c>
      <c r="O18" s="23" t="s">
        <v>8</v>
      </c>
      <c r="R18" s="0" t="n">
        <v>21684570.315</v>
      </c>
    </row>
    <row r="19" customFormat="false" ht="32.45" hidden="false" customHeight="true" outlineLevel="0" collapsed="false">
      <c r="A19" s="206" t="n">
        <v>4000</v>
      </c>
      <c r="B19" s="39" t="s">
        <v>41</v>
      </c>
      <c r="C19" s="26" t="n">
        <v>0</v>
      </c>
      <c r="D19" s="27" t="n">
        <v>0</v>
      </c>
      <c r="E19" s="27" t="n">
        <v>0</v>
      </c>
      <c r="F19" s="23" t="n">
        <v>0</v>
      </c>
      <c r="G19" s="23" t="n">
        <v>0</v>
      </c>
      <c r="H19" s="23" t="n">
        <f aca="false">F19+J19</f>
        <v>0</v>
      </c>
      <c r="I19" s="23" t="n">
        <f aca="false">K19+G19</f>
        <v>0</v>
      </c>
      <c r="J19" s="28"/>
      <c r="K19" s="29"/>
      <c r="L19" s="23" t="n">
        <f aca="false">H19+E19</f>
        <v>0</v>
      </c>
      <c r="M19" s="23" t="n">
        <f aca="false">I19+E19</f>
        <v>0</v>
      </c>
      <c r="N19" s="23" t="s">
        <v>8</v>
      </c>
      <c r="O19" s="23" t="s">
        <v>8</v>
      </c>
    </row>
    <row r="20" customFormat="false" ht="32.45" hidden="false" customHeight="true" outlineLevel="0" collapsed="false">
      <c r="A20" s="206" t="n">
        <v>5000</v>
      </c>
      <c r="B20" s="39" t="s">
        <v>131</v>
      </c>
      <c r="C20" s="25" t="n">
        <v>0</v>
      </c>
      <c r="D20" s="23" t="n">
        <v>0</v>
      </c>
      <c r="E20" s="23" t="n">
        <v>0</v>
      </c>
      <c r="F20" s="23" t="n">
        <v>0</v>
      </c>
      <c r="G20" s="23" t="n">
        <v>0</v>
      </c>
      <c r="H20" s="23" t="n">
        <f aca="false">F20+J20</f>
        <v>0</v>
      </c>
      <c r="I20" s="23" t="n">
        <f aca="false">K20+G20</f>
        <v>0</v>
      </c>
      <c r="J20" s="24"/>
      <c r="K20" s="24"/>
      <c r="L20" s="23" t="n">
        <f aca="false">H20+E20</f>
        <v>0</v>
      </c>
      <c r="M20" s="23" t="n">
        <f aca="false">I20+E20</f>
        <v>0</v>
      </c>
      <c r="N20" s="23" t="s">
        <v>8</v>
      </c>
      <c r="O20" s="23" t="s">
        <v>8</v>
      </c>
    </row>
    <row r="21" customFormat="false" ht="32.45" hidden="false" customHeight="true" outlineLevel="0" collapsed="false">
      <c r="A21" s="206" t="n">
        <v>8000</v>
      </c>
      <c r="B21" s="39" t="s">
        <v>132</v>
      </c>
      <c r="C21" s="25" t="n">
        <v>15179621.2092</v>
      </c>
      <c r="D21" s="23" t="n">
        <v>15498848.1</v>
      </c>
      <c r="E21" s="23" t="n">
        <v>7059521.28</v>
      </c>
      <c r="F21" s="23" t="n">
        <v>3210000</v>
      </c>
      <c r="G21" s="23" t="n">
        <v>625000</v>
      </c>
      <c r="H21" s="23" t="n">
        <f aca="false">F21+J21</f>
        <v>3210000</v>
      </c>
      <c r="I21" s="23" t="n">
        <f aca="false">K21+G21</f>
        <v>625000</v>
      </c>
      <c r="J21" s="24"/>
      <c r="K21" s="24"/>
      <c r="L21" s="23" t="n">
        <f aca="false">H21+E21</f>
        <v>10269521.28</v>
      </c>
      <c r="M21" s="23" t="n">
        <f aca="false">I21+E21</f>
        <v>7684521.28</v>
      </c>
      <c r="N21" s="23" t="s">
        <v>8</v>
      </c>
      <c r="O21" s="23" t="s">
        <v>8</v>
      </c>
    </row>
    <row r="22" customFormat="false" ht="32.45" hidden="false" customHeight="true" outlineLevel="0" collapsed="false">
      <c r="A22" s="206" t="n">
        <v>9000</v>
      </c>
      <c r="B22" s="39" t="s">
        <v>49</v>
      </c>
      <c r="C22" s="25" t="n">
        <v>0</v>
      </c>
      <c r="D22" s="23" t="n">
        <v>3357300</v>
      </c>
      <c r="E22" s="23" t="n">
        <v>0</v>
      </c>
      <c r="F22" s="23" t="n">
        <v>0</v>
      </c>
      <c r="G22" s="23" t="n">
        <v>0</v>
      </c>
      <c r="H22" s="23" t="n">
        <f aca="false">F22+J22</f>
        <v>0</v>
      </c>
      <c r="I22" s="23" t="n">
        <f aca="false">K22+G22</f>
        <v>0</v>
      </c>
      <c r="J22" s="28" t="n">
        <v>0</v>
      </c>
      <c r="K22" s="28" t="n">
        <v>0</v>
      </c>
      <c r="L22" s="23" t="n">
        <f aca="false">H22+E22</f>
        <v>0</v>
      </c>
      <c r="M22" s="23" t="n">
        <f aca="false">I22+E22</f>
        <v>0</v>
      </c>
      <c r="N22" s="23" t="s">
        <v>8</v>
      </c>
      <c r="O22" s="23" t="s">
        <v>8</v>
      </c>
    </row>
    <row r="23" customFormat="false" ht="32.45" hidden="false" customHeight="true" outlineLevel="0" collapsed="false">
      <c r="A23" s="33"/>
      <c r="B23" s="33" t="s">
        <v>50</v>
      </c>
      <c r="C23" s="34" t="n">
        <f aca="false">SUM(C16:C22)</f>
        <v>15179621.2092</v>
      </c>
      <c r="D23" s="35" t="n">
        <f aca="false">SUM(D16:D22)</f>
        <v>18856148.1</v>
      </c>
      <c r="E23" s="35" t="n">
        <f aca="false">SUM(E16:E22)</f>
        <v>7059521.28</v>
      </c>
      <c r="F23" s="35" t="n">
        <f aca="false">SUM(F16:F22)</f>
        <v>3210000</v>
      </c>
      <c r="G23" s="35" t="n">
        <f aca="false">SUM(G16:G22)</f>
        <v>625000</v>
      </c>
      <c r="H23" s="35" t="n">
        <f aca="false">SUM(H16:H22)</f>
        <v>3210000</v>
      </c>
      <c r="I23" s="35" t="n">
        <v>7059521.28</v>
      </c>
      <c r="J23" s="35" t="n">
        <f aca="false">SUM(J16:J22)</f>
        <v>0</v>
      </c>
      <c r="K23" s="35" t="n">
        <f aca="false">SUM(K16:K22)</f>
        <v>0</v>
      </c>
      <c r="L23" s="278" t="n">
        <f aca="false">SUM(L16:L22)</f>
        <v>10269521.28</v>
      </c>
      <c r="M23" s="278" t="n">
        <f aca="false">SUM(M16:M22)</f>
        <v>7684521.28</v>
      </c>
      <c r="N23" s="290" t="n">
        <f aca="false">M23/L23</f>
        <v>0.748284274454515</v>
      </c>
      <c r="O23" s="290" t="n">
        <f aca="false">M23/D23</f>
        <v>0.407533990465423</v>
      </c>
    </row>
    <row r="24" customFormat="false" ht="32.45" hidden="false" customHeight="true" outlineLevel="0" collapsed="false">
      <c r="A24" s="39"/>
      <c r="B24" s="39" t="s">
        <v>51</v>
      </c>
      <c r="C24" s="25" t="n">
        <f aca="false">0.15*C23</f>
        <v>2276943.18138</v>
      </c>
      <c r="D24" s="25" t="n">
        <f aca="false">0.15*D23</f>
        <v>2828422.215</v>
      </c>
      <c r="E24" s="40" t="n">
        <f aca="false">0.15*E23</f>
        <v>1058928.192</v>
      </c>
      <c r="F24" s="40" t="n">
        <f aca="false">0.15*F23</f>
        <v>481500</v>
      </c>
      <c r="G24" s="40" t="n">
        <f aca="false">0.15*G23</f>
        <v>93750</v>
      </c>
      <c r="H24" s="40" t="n">
        <f aca="false">0.15*H23</f>
        <v>481500</v>
      </c>
      <c r="I24" s="40" t="n">
        <f aca="false">0.15*I23</f>
        <v>1058928.192</v>
      </c>
      <c r="J24" s="41" t="n">
        <f aca="false">0.15*J23</f>
        <v>0</v>
      </c>
      <c r="K24" s="41" t="n">
        <f aca="false">0.15*K23</f>
        <v>0</v>
      </c>
      <c r="L24" s="40" t="n">
        <f aca="false">0.15*L23</f>
        <v>1540428.192</v>
      </c>
      <c r="M24" s="40" t="n">
        <f aca="false">0.15*M23</f>
        <v>1152678.192</v>
      </c>
      <c r="N24" s="23"/>
      <c r="O24" s="23"/>
    </row>
    <row r="25" customFormat="false" ht="32.45" hidden="false" customHeight="true" outlineLevel="0" collapsed="false">
      <c r="A25" s="39"/>
      <c r="B25" s="39" t="s">
        <v>52</v>
      </c>
      <c r="C25" s="25" t="n">
        <f aca="false">C24+C23</f>
        <v>17456564.39058</v>
      </c>
      <c r="D25" s="25" t="n">
        <f aca="false">D24+D23</f>
        <v>21684570.315</v>
      </c>
      <c r="E25" s="40" t="n">
        <f aca="false">E24+E23</f>
        <v>8118449.472</v>
      </c>
      <c r="F25" s="40" t="n">
        <f aca="false">F24+F23</f>
        <v>3691500</v>
      </c>
      <c r="G25" s="40" t="n">
        <f aca="false">G24+G23</f>
        <v>718750</v>
      </c>
      <c r="H25" s="40" t="n">
        <f aca="false">H24+H23</f>
        <v>3691500</v>
      </c>
      <c r="I25" s="40" t="n">
        <f aca="false">I24+I23</f>
        <v>8118449.472</v>
      </c>
      <c r="J25" s="41" t="n">
        <f aca="false">J24+J23</f>
        <v>0</v>
      </c>
      <c r="K25" s="41" t="n">
        <f aca="false">K24+K23</f>
        <v>0</v>
      </c>
      <c r="L25" s="23" t="n">
        <f aca="false">L24+L23</f>
        <v>11809949.472</v>
      </c>
      <c r="M25" s="23" t="n">
        <f aca="false">M24+M23</f>
        <v>8837199.472</v>
      </c>
      <c r="N25" s="23" t="s">
        <v>8</v>
      </c>
      <c r="O25" s="23"/>
    </row>
    <row r="26" customFormat="false" ht="32.45" hidden="false" customHeight="true" outlineLevel="0" collapsed="false">
      <c r="A26" s="43"/>
      <c r="B26" s="44" t="s">
        <v>53</v>
      </c>
      <c r="C26" s="44"/>
      <c r="D26" s="45" t="s">
        <v>8</v>
      </c>
      <c r="E26" s="45" t="n">
        <f aca="false">E23/D23</f>
        <v>0.374388302561115</v>
      </c>
      <c r="F26" s="45" t="n">
        <f aca="false">F23/D23</f>
        <v>0.170236253076523</v>
      </c>
      <c r="G26" s="45" t="n">
        <f aca="false">G25/D25</f>
        <v>0.0331456879043075</v>
      </c>
      <c r="H26" s="45" t="n">
        <f aca="false">H25/21684570.315</f>
        <v>0.170236253076523</v>
      </c>
      <c r="I26" s="45" t="n">
        <f aca="false">I25/21684570.315</f>
        <v>0.374388302561115</v>
      </c>
      <c r="J26" s="45" t="n">
        <f aca="false">J25/21684570.315</f>
        <v>0</v>
      </c>
      <c r="K26" s="45" t="n">
        <f aca="false">K25/21684570.315</f>
        <v>0</v>
      </c>
      <c r="L26" s="45" t="n">
        <f aca="false">L25/21684570.315</f>
        <v>0.544624555637638</v>
      </c>
      <c r="M26" s="45" t="n">
        <f aca="false">M25/21684570.315</f>
        <v>0.407533990465423</v>
      </c>
      <c r="N26" s="260"/>
      <c r="O26" s="261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15.75" hidden="false" customHeight="true" outlineLevel="0" collapsed="false">
      <c r="A29" s="50" t="s">
        <v>25</v>
      </c>
      <c r="B29" s="50"/>
      <c r="C29" s="51" t="s">
        <v>55</v>
      </c>
      <c r="D29" s="215" t="s">
        <v>56</v>
      </c>
      <c r="E29" s="52"/>
      <c r="F29" s="53"/>
      <c r="G29" s="54"/>
      <c r="H29" s="291" t="s">
        <v>57</v>
      </c>
      <c r="I29" s="15"/>
      <c r="J29" s="15"/>
    </row>
    <row r="30" customFormat="false" ht="15.75" hidden="false" customHeight="false" outlineLevel="0" collapsed="false">
      <c r="A30" s="58" t="s">
        <v>58</v>
      </c>
      <c r="B30" s="58"/>
      <c r="C30" s="59" t="n">
        <v>540</v>
      </c>
      <c r="D30" s="60"/>
      <c r="E30" s="61"/>
      <c r="F30" s="61"/>
      <c r="G30" s="61"/>
      <c r="H30" s="291"/>
      <c r="I30" s="279"/>
      <c r="J30" s="279"/>
      <c r="M30" s="63" t="s">
        <v>8</v>
      </c>
      <c r="N30" s="12" t="s">
        <v>8</v>
      </c>
    </row>
    <row r="31" customFormat="false" ht="15.75" hidden="false" customHeight="true" outlineLevel="0" collapsed="false">
      <c r="A31" s="58" t="s">
        <v>60</v>
      </c>
      <c r="B31" s="58"/>
      <c r="C31" s="59" t="n">
        <f aca="false">BURKA!C31</f>
        <v>181</v>
      </c>
      <c r="D31" s="59"/>
      <c r="E31" s="61"/>
      <c r="F31" s="61"/>
      <c r="G31" s="61"/>
      <c r="H31" s="291"/>
      <c r="I31" s="292" t="s">
        <v>180</v>
      </c>
      <c r="J31" s="292"/>
      <c r="L31" s="293" t="s">
        <v>181</v>
      </c>
      <c r="M31" s="293"/>
      <c r="N31" s="293"/>
    </row>
    <row r="32" customFormat="false" ht="15.75" hidden="false" customHeight="false" outlineLevel="0" collapsed="false">
      <c r="A32" s="58" t="s">
        <v>62</v>
      </c>
      <c r="B32" s="58"/>
      <c r="C32" s="59" t="n">
        <f aca="false">C31+C30</f>
        <v>721</v>
      </c>
      <c r="D32" s="60"/>
      <c r="E32" s="61"/>
      <c r="F32" s="61"/>
      <c r="G32" s="65"/>
      <c r="H32" s="291"/>
      <c r="I32" s="292" t="s">
        <v>169</v>
      </c>
      <c r="J32" s="292"/>
      <c r="L32" s="293"/>
      <c r="M32" s="293"/>
      <c r="N32" s="293"/>
    </row>
    <row r="33" customFormat="false" ht="15.75" hidden="false" customHeight="false" outlineLevel="0" collapsed="false">
      <c r="A33" s="58" t="s">
        <v>64</v>
      </c>
      <c r="B33" s="58"/>
      <c r="C33" s="69" t="n">
        <f aca="false">C34/C32</f>
        <v>1.02912621359223</v>
      </c>
      <c r="D33" s="60"/>
      <c r="E33" s="61"/>
      <c r="F33" s="61"/>
      <c r="G33" s="61"/>
      <c r="H33" s="291"/>
      <c r="I33" s="292" t="s">
        <v>182</v>
      </c>
      <c r="J33" s="292"/>
      <c r="L33" s="293"/>
      <c r="M33" s="293"/>
      <c r="N33" s="293"/>
    </row>
    <row r="34" customFormat="false" ht="15.75" hidden="false" customHeight="false" outlineLevel="0" collapsed="false">
      <c r="A34" s="58" t="s">
        <v>65</v>
      </c>
      <c r="B34" s="58"/>
      <c r="C34" s="59" t="n">
        <f aca="false">BURKA!C34</f>
        <v>742</v>
      </c>
      <c r="D34" s="60"/>
      <c r="E34" s="61"/>
      <c r="F34" s="61"/>
      <c r="G34" s="61"/>
      <c r="H34" s="291"/>
      <c r="I34" s="294"/>
      <c r="J34" s="294"/>
      <c r="L34" s="293"/>
      <c r="M34" s="293"/>
      <c r="N34" s="293"/>
    </row>
    <row r="35" customFormat="false" ht="18" hidden="false" customHeight="false" outlineLevel="0" collapsed="false">
      <c r="A35" s="58" t="s">
        <v>66</v>
      </c>
      <c r="B35" s="58"/>
      <c r="C35" s="59"/>
      <c r="D35" s="60"/>
      <c r="E35" s="61"/>
      <c r="F35" s="61"/>
      <c r="G35" s="61"/>
      <c r="H35" s="291"/>
      <c r="I35" s="295" t="s">
        <v>108</v>
      </c>
      <c r="J35" s="295"/>
      <c r="K35" s="200"/>
      <c r="L35" s="293"/>
      <c r="M35" s="293"/>
      <c r="N35" s="293"/>
    </row>
    <row r="36" customFormat="false" ht="18" hidden="false" customHeight="false" outlineLevel="0" collapsed="false">
      <c r="A36" s="58" t="s">
        <v>68</v>
      </c>
      <c r="B36" s="58"/>
      <c r="C36" s="59"/>
      <c r="D36" s="60"/>
      <c r="E36" s="61"/>
      <c r="F36" s="61"/>
      <c r="G36" s="61"/>
      <c r="H36" s="291"/>
      <c r="I36" s="296"/>
      <c r="J36" s="296"/>
      <c r="K36" s="200"/>
      <c r="L36" s="293"/>
      <c r="M36" s="293"/>
      <c r="N36" s="293"/>
    </row>
    <row r="37" customFormat="false" ht="15.75" hidden="false" customHeight="false" outlineLevel="0" collapsed="false">
      <c r="A37" s="58" t="s">
        <v>70</v>
      </c>
      <c r="B37" s="58"/>
      <c r="C37" s="297" t="n">
        <f aca="false">O23-C33</f>
        <v>-0.62159222312681</v>
      </c>
      <c r="D37" s="60"/>
      <c r="E37" s="61"/>
      <c r="F37" s="61"/>
      <c r="G37" s="65"/>
      <c r="H37" s="291"/>
      <c r="I37" s="15"/>
      <c r="J37" s="15"/>
      <c r="L37" s="293"/>
      <c r="M37" s="293"/>
      <c r="N37" s="293"/>
    </row>
    <row r="38" customFormat="false" ht="15.75" hidden="false" customHeight="false" outlineLevel="0" collapsed="false">
      <c r="A38" s="58" t="s">
        <v>71</v>
      </c>
      <c r="B38" s="58"/>
      <c r="C38" s="255" t="n">
        <f aca="false">M26-L26</f>
        <v>-0.137090565172216</v>
      </c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56" t="s">
        <v>72</v>
      </c>
      <c r="I39" s="256"/>
      <c r="J39" s="256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56"/>
      <c r="I40" s="256"/>
      <c r="J40" s="256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57"/>
      <c r="I41" s="257" t="s">
        <v>73</v>
      </c>
      <c r="J41" s="257" t="s">
        <v>74</v>
      </c>
    </row>
    <row r="42" customFormat="false" ht="15.75" hidden="false" customHeight="false" outlineLevel="0" collapsed="false">
      <c r="A42" s="82"/>
      <c r="B42" s="82"/>
      <c r="C42" s="83"/>
      <c r="H42" s="257" t="s">
        <v>75</v>
      </c>
      <c r="I42" s="257" t="n">
        <v>4</v>
      </c>
      <c r="J42" s="257" t="n">
        <v>26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57" t="s">
        <v>76</v>
      </c>
      <c r="I43" s="257" t="n">
        <v>1</v>
      </c>
      <c r="J43" s="257" t="n">
        <v>12</v>
      </c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57" t="s">
        <v>77</v>
      </c>
      <c r="I44" s="257" t="n">
        <v>0</v>
      </c>
      <c r="J44" s="257" t="n">
        <v>0</v>
      </c>
    </row>
  </sheetData>
  <mergeCells count="43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L31:N37"/>
    <mergeCell ref="A32:B32"/>
    <mergeCell ref="I32:J32"/>
    <mergeCell ref="A33:B33"/>
    <mergeCell ref="I33:J33"/>
    <mergeCell ref="A34:B34"/>
    <mergeCell ref="I34:J34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4" man="true" max="16383" min="0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47" zoomScalePageLayoutView="100" workbookViewId="0">
      <selection pane="topLeft" activeCell="L36" activeCellId="0" sqref="L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7.71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7" min="5" style="0" width="17.28"/>
    <col collapsed="false" customWidth="true" hidden="false" outlineLevel="0" max="8" min="8" style="0" width="19.14"/>
    <col collapsed="false" customWidth="true" hidden="false" outlineLevel="0" max="9" min="9" style="0" width="17.28"/>
    <col collapsed="false" customWidth="true" hidden="false" outlineLevel="0" max="10" min="10" style="0" width="16.85"/>
    <col collapsed="false" customWidth="true" hidden="false" outlineLevel="0" max="11" min="11" style="0" width="15.85"/>
    <col collapsed="false" customWidth="true" hidden="false" outlineLevel="0" max="12" min="12" style="0" width="18.28"/>
    <col collapsed="false" customWidth="true" hidden="false" outlineLevel="0" max="13" min="13" style="0" width="17.28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84" t="s">
        <v>183</v>
      </c>
      <c r="C1" s="284"/>
      <c r="D1" s="284"/>
      <c r="E1" s="3"/>
      <c r="F1" s="3"/>
      <c r="G1" s="3"/>
      <c r="H1" s="3"/>
      <c r="I1" s="3"/>
    </row>
    <row r="2" customFormat="false" ht="18.75" hidden="false" customHeight="true" outlineLevel="0" collapsed="false">
      <c r="A2" s="1" t="s">
        <v>2</v>
      </c>
      <c r="B2" s="298" t="s">
        <v>184</v>
      </c>
      <c r="C2" s="298"/>
      <c r="D2" s="298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98"/>
      <c r="C3" s="298"/>
      <c r="D3" s="298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98"/>
      <c r="C4" s="298"/>
      <c r="D4" s="298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98"/>
      <c r="C5" s="298"/>
      <c r="D5" s="298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98"/>
      <c r="C6" s="298"/>
      <c r="D6" s="298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298"/>
      <c r="C7" s="298"/>
      <c r="D7" s="298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298"/>
      <c r="C8" s="298"/>
      <c r="D8" s="298"/>
      <c r="E8" s="3"/>
      <c r="F8" s="3"/>
      <c r="G8" s="3"/>
      <c r="H8" s="3"/>
      <c r="I8" s="3"/>
    </row>
    <row r="9" customFormat="false" ht="18.75" hidden="false" customHeight="false" outlineLevel="0" collapsed="false">
      <c r="A9" s="5" t="s">
        <v>17</v>
      </c>
      <c r="B9" s="298"/>
      <c r="C9" s="298"/>
      <c r="D9" s="298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298"/>
      <c r="C10" s="298"/>
      <c r="D10" s="298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18.75" hidden="false" customHeight="false" outlineLevel="0" collapsed="false">
      <c r="A11" s="5" t="s">
        <v>20</v>
      </c>
      <c r="B11" s="298"/>
      <c r="C11" s="298"/>
      <c r="D11" s="298"/>
      <c r="E11" s="3" t="s">
        <v>8</v>
      </c>
      <c r="F11" s="3" t="s">
        <v>8</v>
      </c>
      <c r="G11" s="3" t="s">
        <v>8</v>
      </c>
      <c r="H11" s="3" t="s">
        <v>8</v>
      </c>
      <c r="I11" s="3"/>
    </row>
    <row r="12" customFormat="false" ht="18.75" hidden="false" customHeight="false" outlineLevel="0" collapsed="false">
      <c r="A12" s="5" t="s">
        <v>22</v>
      </c>
      <c r="B12" s="288"/>
      <c r="C12" s="289"/>
      <c r="D12" s="289"/>
      <c r="E12" s="3"/>
      <c r="F12" s="3"/>
      <c r="G12" s="3"/>
      <c r="H12" s="3"/>
      <c r="I12" s="3"/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157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</row>
    <row r="16" customFormat="false" ht="18.75" hidden="false" customHeight="false" outlineLevel="0" collapsed="false">
      <c r="A16" s="206" t="n">
        <v>1000</v>
      </c>
      <c r="B16" s="39" t="s">
        <v>127</v>
      </c>
      <c r="C16" s="23"/>
      <c r="D16" s="23"/>
      <c r="E16" s="23" t="n">
        <v>0</v>
      </c>
      <c r="F16" s="23"/>
      <c r="G16" s="23"/>
      <c r="H16" s="23" t="n">
        <f aca="false">J16+F16</f>
        <v>0</v>
      </c>
      <c r="I16" s="23" t="n">
        <f aca="false">K16+G16</f>
        <v>0</v>
      </c>
      <c r="J16" s="24" t="n">
        <v>0</v>
      </c>
      <c r="K16" s="24" t="n">
        <v>0</v>
      </c>
      <c r="L16" s="23" t="n">
        <f aca="false">H16+E16</f>
        <v>0</v>
      </c>
      <c r="M16" s="23" t="n">
        <f aca="false">I16+E16</f>
        <v>0</v>
      </c>
      <c r="N16" s="23"/>
      <c r="O16" s="23"/>
    </row>
    <row r="17" customFormat="false" ht="18.75" hidden="false" customHeight="false" outlineLevel="0" collapsed="false">
      <c r="A17" s="206" t="n">
        <v>2000</v>
      </c>
      <c r="B17" s="39" t="s">
        <v>128</v>
      </c>
      <c r="C17" s="23"/>
      <c r="D17" s="23"/>
      <c r="E17" s="23" t="n">
        <v>0</v>
      </c>
      <c r="F17" s="23"/>
      <c r="G17" s="23"/>
      <c r="H17" s="23" t="n">
        <f aca="false">J17+F17</f>
        <v>0</v>
      </c>
      <c r="I17" s="23" t="n">
        <f aca="false">K17+G17</f>
        <v>0</v>
      </c>
      <c r="J17" s="24" t="n">
        <v>0</v>
      </c>
      <c r="K17" s="24" t="n">
        <v>0</v>
      </c>
      <c r="L17" s="23" t="n">
        <f aca="false">H17+E17</f>
        <v>0</v>
      </c>
      <c r="M17" s="23" t="n">
        <f aca="false">I17+E17</f>
        <v>0</v>
      </c>
      <c r="N17" s="23"/>
      <c r="O17" s="23"/>
    </row>
    <row r="18" customFormat="false" ht="18.75" hidden="false" customHeight="false" outlineLevel="0" collapsed="false">
      <c r="A18" s="206" t="n">
        <v>3000</v>
      </c>
      <c r="B18" s="39" t="s">
        <v>129</v>
      </c>
      <c r="C18" s="25"/>
      <c r="D18" s="23"/>
      <c r="E18" s="23" t="n">
        <v>0</v>
      </c>
      <c r="F18" s="23"/>
      <c r="G18" s="23"/>
      <c r="H18" s="23" t="n">
        <f aca="false">J18+F18</f>
        <v>0</v>
      </c>
      <c r="I18" s="23" t="n">
        <f aca="false">K18+G18</f>
        <v>0</v>
      </c>
      <c r="J18" s="24" t="n">
        <v>0</v>
      </c>
      <c r="K18" s="24" t="n">
        <v>0</v>
      </c>
      <c r="L18" s="23" t="n">
        <f aca="false">H18+E18</f>
        <v>0</v>
      </c>
      <c r="M18" s="23" t="n">
        <f aca="false">I18+E18</f>
        <v>0</v>
      </c>
      <c r="N18" s="23"/>
      <c r="O18" s="23"/>
    </row>
    <row r="19" customFormat="false" ht="18.75" hidden="false" customHeight="false" outlineLevel="0" collapsed="false">
      <c r="A19" s="206" t="n">
        <v>4000</v>
      </c>
      <c r="B19" s="39" t="s">
        <v>41</v>
      </c>
      <c r="C19" s="26"/>
      <c r="D19" s="27"/>
      <c r="E19" s="27" t="n">
        <v>0</v>
      </c>
      <c r="F19" s="27" t="n">
        <v>0</v>
      </c>
      <c r="G19" s="27" t="n">
        <v>0</v>
      </c>
      <c r="H19" s="23" t="n">
        <f aca="false">J19+F19</f>
        <v>0</v>
      </c>
      <c r="I19" s="23" t="n">
        <f aca="false">K19+G19</f>
        <v>0</v>
      </c>
      <c r="J19" s="28" t="n">
        <v>0</v>
      </c>
      <c r="K19" s="29" t="n">
        <v>0</v>
      </c>
      <c r="L19" s="23" t="n">
        <f aca="false">H19+E19</f>
        <v>0</v>
      </c>
      <c r="M19" s="23" t="n">
        <f aca="false">I19+E19</f>
        <v>0</v>
      </c>
      <c r="N19" s="23"/>
      <c r="O19" s="23" t="s">
        <v>8</v>
      </c>
    </row>
    <row r="20" customFormat="false" ht="18.75" hidden="false" customHeight="false" outlineLevel="0" collapsed="false">
      <c r="A20" s="206" t="n">
        <v>5000</v>
      </c>
      <c r="B20" s="39" t="s">
        <v>131</v>
      </c>
      <c r="C20" s="25"/>
      <c r="D20" s="23"/>
      <c r="E20" s="23" t="n">
        <v>0</v>
      </c>
      <c r="F20" s="23" t="n">
        <v>0</v>
      </c>
      <c r="G20" s="23" t="n">
        <v>0</v>
      </c>
      <c r="H20" s="23" t="n">
        <f aca="false">J20+F20</f>
        <v>0</v>
      </c>
      <c r="I20" s="23" t="n">
        <f aca="false">K20+G20</f>
        <v>0</v>
      </c>
      <c r="J20" s="24" t="n">
        <v>0</v>
      </c>
      <c r="K20" s="24" t="n">
        <v>0</v>
      </c>
      <c r="L20" s="23" t="n">
        <f aca="false">H20+E20</f>
        <v>0</v>
      </c>
      <c r="M20" s="23" t="n">
        <f aca="false">I20+E20</f>
        <v>0</v>
      </c>
      <c r="N20" s="23"/>
      <c r="O20" s="23"/>
    </row>
    <row r="21" customFormat="false" ht="18.75" hidden="false" customHeight="false" outlineLevel="0" collapsed="false">
      <c r="A21" s="206" t="n">
        <v>8000</v>
      </c>
      <c r="B21" s="39" t="s">
        <v>132</v>
      </c>
      <c r="C21" s="25"/>
      <c r="D21" s="23"/>
      <c r="E21" s="23" t="n">
        <v>0</v>
      </c>
      <c r="F21" s="23" t="n">
        <v>0</v>
      </c>
      <c r="G21" s="23" t="n">
        <v>0</v>
      </c>
      <c r="H21" s="23" t="s">
        <v>8</v>
      </c>
      <c r="I21" s="23" t="s">
        <v>8</v>
      </c>
      <c r="J21" s="24" t="s">
        <v>8</v>
      </c>
      <c r="K21" s="24" t="s">
        <v>8</v>
      </c>
      <c r="L21" s="23" t="s">
        <v>8</v>
      </c>
      <c r="M21" s="23" t="s">
        <v>8</v>
      </c>
      <c r="N21" s="23"/>
      <c r="O21" s="23"/>
    </row>
    <row r="22" customFormat="false" ht="18.75" hidden="false" customHeight="false" outlineLevel="0" collapsed="false">
      <c r="A22" s="206" t="n">
        <v>9000</v>
      </c>
      <c r="B22" s="39" t="s">
        <v>49</v>
      </c>
      <c r="C22" s="25"/>
      <c r="D22" s="23"/>
      <c r="E22" s="23"/>
      <c r="F22" s="23" t="n">
        <v>0</v>
      </c>
      <c r="G22" s="23" t="n">
        <v>0</v>
      </c>
      <c r="H22" s="23" t="n">
        <f aca="false">J22+F22</f>
        <v>0</v>
      </c>
      <c r="I22" s="23" t="n">
        <f aca="false">K22+G22</f>
        <v>0</v>
      </c>
      <c r="J22" s="28" t="n">
        <v>0</v>
      </c>
      <c r="K22" s="28" t="n">
        <v>0</v>
      </c>
      <c r="L22" s="23" t="n">
        <f aca="false">H22+E22</f>
        <v>0</v>
      </c>
      <c r="M22" s="23" t="n">
        <f aca="false">I22+E22</f>
        <v>0</v>
      </c>
      <c r="N22" s="23"/>
      <c r="O22" s="23"/>
    </row>
    <row r="23" customFormat="false" ht="18.75" hidden="false" customHeight="false" outlineLevel="0" collapsed="false">
      <c r="A23" s="33"/>
      <c r="B23" s="33" t="s">
        <v>50</v>
      </c>
      <c r="C23" s="34"/>
      <c r="D23" s="35"/>
      <c r="E23" s="35" t="n">
        <v>0</v>
      </c>
      <c r="F23" s="35" t="n">
        <v>0</v>
      </c>
      <c r="G23" s="35" t="n">
        <v>0</v>
      </c>
      <c r="H23" s="35"/>
      <c r="I23" s="35"/>
      <c r="J23" s="35" t="s">
        <v>8</v>
      </c>
      <c r="K23" s="35" t="s">
        <v>8</v>
      </c>
      <c r="L23" s="36" t="s">
        <v>8</v>
      </c>
      <c r="M23" s="36" t="s">
        <v>8</v>
      </c>
      <c r="N23" s="226"/>
      <c r="O23" s="226" t="s">
        <v>8</v>
      </c>
    </row>
    <row r="24" customFormat="false" ht="18.75" hidden="false" customHeight="false" outlineLevel="0" collapsed="false">
      <c r="A24" s="39"/>
      <c r="B24" s="39" t="s">
        <v>51</v>
      </c>
      <c r="C24" s="25" t="n">
        <f aca="false">0.15*C23</f>
        <v>0</v>
      </c>
      <c r="D24" s="25"/>
      <c r="E24" s="40"/>
      <c r="F24" s="40" t="n">
        <v>0</v>
      </c>
      <c r="G24" s="40" t="n">
        <v>0</v>
      </c>
      <c r="H24" s="40"/>
      <c r="I24" s="40"/>
      <c r="J24" s="41" t="s">
        <v>8</v>
      </c>
      <c r="K24" s="41" t="s">
        <v>8</v>
      </c>
      <c r="L24" s="23" t="s">
        <v>8</v>
      </c>
      <c r="M24" s="23" t="s">
        <v>8</v>
      </c>
      <c r="N24" s="23"/>
      <c r="O24" s="23"/>
    </row>
    <row r="25" customFormat="false" ht="18.75" hidden="false" customHeight="false" outlineLevel="0" collapsed="false">
      <c r="A25" s="39"/>
      <c r="B25" s="39" t="s">
        <v>52</v>
      </c>
      <c r="C25" s="25" t="n">
        <f aca="false">C24+C23</f>
        <v>0</v>
      </c>
      <c r="D25" s="299"/>
      <c r="E25" s="40"/>
      <c r="F25" s="40" t="n">
        <v>0</v>
      </c>
      <c r="G25" s="40" t="n">
        <v>0</v>
      </c>
      <c r="H25" s="40"/>
      <c r="I25" s="40"/>
      <c r="J25" s="41" t="s">
        <v>8</v>
      </c>
      <c r="K25" s="41" t="s">
        <v>8</v>
      </c>
      <c r="L25" s="23" t="s">
        <v>8</v>
      </c>
      <c r="M25" s="23" t="s">
        <v>8</v>
      </c>
      <c r="N25" s="23" t="s">
        <v>8</v>
      </c>
      <c r="O25" s="23"/>
    </row>
    <row r="26" customFormat="false" ht="18.75" hidden="false" customHeight="false" outlineLevel="0" collapsed="false">
      <c r="A26" s="43"/>
      <c r="B26" s="44" t="s">
        <v>53</v>
      </c>
      <c r="C26" s="44"/>
      <c r="D26" s="45"/>
      <c r="E26" s="28"/>
      <c r="F26" s="28"/>
      <c r="G26" s="28"/>
      <c r="H26" s="28"/>
      <c r="I26" s="28"/>
      <c r="J26" s="28" t="s">
        <v>8</v>
      </c>
      <c r="K26" s="28" t="s">
        <v>8</v>
      </c>
      <c r="L26" s="28" t="s">
        <v>8</v>
      </c>
      <c r="M26" s="28" t="s">
        <v>8</v>
      </c>
      <c r="N26" s="260"/>
      <c r="O26" s="261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15.75" hidden="false" customHeight="true" outlineLevel="0" collapsed="false">
      <c r="A29" s="50" t="s">
        <v>25</v>
      </c>
      <c r="B29" s="50"/>
      <c r="C29" s="215" t="s">
        <v>55</v>
      </c>
      <c r="D29" s="215" t="s">
        <v>56</v>
      </c>
      <c r="E29" s="52"/>
      <c r="F29" s="53"/>
      <c r="G29" s="54"/>
      <c r="H29" s="300" t="s">
        <v>57</v>
      </c>
      <c r="I29" s="15"/>
      <c r="J29" s="15"/>
    </row>
    <row r="30" customFormat="false" ht="15.75" hidden="false" customHeight="false" outlineLevel="0" collapsed="false">
      <c r="A30" s="58" t="s">
        <v>58</v>
      </c>
      <c r="B30" s="58"/>
      <c r="C30" s="59" t="s">
        <v>8</v>
      </c>
      <c r="D30" s="60"/>
      <c r="E30" s="61"/>
      <c r="F30" s="61"/>
      <c r="G30" s="61"/>
      <c r="H30" s="300"/>
      <c r="I30" s="279"/>
      <c r="J30" s="279"/>
      <c r="M30" s="63" t="s">
        <v>8</v>
      </c>
      <c r="N30" s="12" t="s">
        <v>8</v>
      </c>
    </row>
    <row r="31" customFormat="false" ht="15.75" hidden="false" customHeight="true" outlineLevel="0" collapsed="false">
      <c r="A31" s="58" t="s">
        <v>60</v>
      </c>
      <c r="B31" s="58"/>
      <c r="C31" s="59" t="s">
        <v>8</v>
      </c>
      <c r="D31" s="59"/>
      <c r="E31" s="61"/>
      <c r="F31" s="61"/>
      <c r="G31" s="61"/>
      <c r="H31" s="300"/>
      <c r="I31" s="266" t="s">
        <v>8</v>
      </c>
      <c r="J31" s="266"/>
      <c r="L31" s="301" t="s">
        <v>185</v>
      </c>
      <c r="M31" s="301"/>
      <c r="N31" s="301"/>
    </row>
    <row r="32" customFormat="false" ht="15.75" hidden="false" customHeight="false" outlineLevel="0" collapsed="false">
      <c r="A32" s="58" t="s">
        <v>62</v>
      </c>
      <c r="B32" s="58"/>
      <c r="C32" s="59" t="s">
        <v>8</v>
      </c>
      <c r="D32" s="60"/>
      <c r="E32" s="61"/>
      <c r="F32" s="61"/>
      <c r="G32" s="65"/>
      <c r="H32" s="300"/>
      <c r="I32" s="280"/>
      <c r="J32" s="281"/>
      <c r="L32" s="301"/>
      <c r="M32" s="301"/>
      <c r="N32" s="301"/>
    </row>
    <row r="33" customFormat="false" ht="15.75" hidden="false" customHeight="false" outlineLevel="0" collapsed="false">
      <c r="A33" s="58" t="s">
        <v>64</v>
      </c>
      <c r="B33" s="58"/>
      <c r="C33" s="59"/>
      <c r="D33" s="60"/>
      <c r="E33" s="61"/>
      <c r="F33" s="61"/>
      <c r="G33" s="61"/>
      <c r="H33" s="300"/>
      <c r="I33" s="280"/>
      <c r="J33" s="281"/>
      <c r="L33" s="301"/>
      <c r="M33" s="301"/>
      <c r="N33" s="301"/>
    </row>
    <row r="34" customFormat="false" ht="15.75" hidden="false" customHeight="false" outlineLevel="0" collapsed="false">
      <c r="A34" s="58" t="s">
        <v>65</v>
      </c>
      <c r="B34" s="58"/>
      <c r="C34" s="59"/>
      <c r="D34" s="60"/>
      <c r="E34" s="61"/>
      <c r="F34" s="61"/>
      <c r="G34" s="61"/>
      <c r="H34" s="300"/>
      <c r="I34" s="15"/>
      <c r="J34" s="15"/>
      <c r="L34" s="301"/>
      <c r="M34" s="301"/>
      <c r="N34" s="301"/>
    </row>
    <row r="35" customFormat="false" ht="15.75" hidden="false" customHeight="false" outlineLevel="0" collapsed="false">
      <c r="A35" s="58" t="s">
        <v>66</v>
      </c>
      <c r="B35" s="58"/>
      <c r="C35" s="59"/>
      <c r="D35" s="60"/>
      <c r="E35" s="61"/>
      <c r="F35" s="61"/>
      <c r="G35" s="61"/>
      <c r="H35" s="300"/>
      <c r="I35" s="15"/>
      <c r="J35" s="15"/>
      <c r="L35" s="301"/>
      <c r="M35" s="301"/>
      <c r="N35" s="301"/>
    </row>
    <row r="36" customFormat="false" ht="15.75" hidden="false" customHeight="false" outlineLevel="0" collapsed="false">
      <c r="A36" s="58" t="s">
        <v>68</v>
      </c>
      <c r="B36" s="58"/>
      <c r="C36" s="59"/>
      <c r="D36" s="60"/>
      <c r="E36" s="61"/>
      <c r="F36" s="61"/>
      <c r="G36" s="61"/>
      <c r="H36" s="300"/>
      <c r="I36" s="15"/>
      <c r="J36" s="15"/>
    </row>
    <row r="37" customFormat="false" ht="15.75" hidden="false" customHeight="false" outlineLevel="0" collapsed="false">
      <c r="A37" s="58" t="s">
        <v>70</v>
      </c>
      <c r="B37" s="58"/>
      <c r="C37" s="59" t="s">
        <v>8</v>
      </c>
      <c r="D37" s="60"/>
      <c r="E37" s="61"/>
      <c r="F37" s="61"/>
      <c r="G37" s="65"/>
      <c r="H37" s="300"/>
      <c r="I37" s="15"/>
      <c r="J37" s="15"/>
    </row>
    <row r="38" customFormat="false" ht="15.75" hidden="false" customHeight="false" outlineLevel="0" collapsed="false">
      <c r="A38" s="58" t="s">
        <v>71</v>
      </c>
      <c r="B38" s="58"/>
      <c r="C38" s="220" t="s">
        <v>8</v>
      </c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56" t="s">
        <v>72</v>
      </c>
      <c r="I39" s="256"/>
      <c r="J39" s="256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56"/>
      <c r="I40" s="256"/>
      <c r="J40" s="256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57"/>
      <c r="I41" s="257" t="s">
        <v>73</v>
      </c>
      <c r="J41" s="257" t="s">
        <v>74</v>
      </c>
    </row>
    <row r="42" customFormat="false" ht="15.75" hidden="false" customHeight="false" outlineLevel="0" collapsed="false">
      <c r="A42" s="82"/>
      <c r="B42" s="82"/>
      <c r="C42" s="83"/>
      <c r="H42" s="257" t="s">
        <v>75</v>
      </c>
      <c r="I42" s="257" t="n">
        <v>0</v>
      </c>
      <c r="J42" s="257" t="n">
        <v>0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57" t="s">
        <v>76</v>
      </c>
      <c r="I43" s="257"/>
      <c r="J43" s="257"/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57" t="s">
        <v>77</v>
      </c>
      <c r="I44" s="257" t="n">
        <v>0</v>
      </c>
      <c r="J44" s="257" t="n">
        <v>0</v>
      </c>
    </row>
  </sheetData>
  <mergeCells count="36">
    <mergeCell ref="B1:D1"/>
    <mergeCell ref="B2:D11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I31:J31"/>
    <mergeCell ref="L31:N35"/>
    <mergeCell ref="A32:B32"/>
    <mergeCell ref="A33:B33"/>
    <mergeCell ref="A34:B34"/>
    <mergeCell ref="I34:J34"/>
    <mergeCell ref="I35:J35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E21" activeCellId="0" sqref="E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7" min="5" style="0" width="17.28"/>
    <col collapsed="false" customWidth="true" hidden="false" outlineLevel="0" max="8" min="8" style="0" width="19.14"/>
    <col collapsed="false" customWidth="true" hidden="false" outlineLevel="0" max="9" min="9" style="0" width="17.28"/>
    <col collapsed="false" customWidth="true" hidden="false" outlineLevel="0" max="10" min="10" style="0" width="16.85"/>
    <col collapsed="false" customWidth="true" hidden="false" outlineLevel="0" max="11" min="11" style="0" width="15.85"/>
    <col collapsed="false" customWidth="true" hidden="false" outlineLevel="0" max="12" min="12" style="0" width="18.28"/>
    <col collapsed="false" customWidth="true" hidden="false" outlineLevel="0" max="13" min="13" style="0" width="17.28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84" t="s">
        <v>186</v>
      </c>
      <c r="C1" s="284"/>
      <c r="D1" s="284"/>
      <c r="E1" s="3"/>
      <c r="F1" s="3"/>
      <c r="G1" s="3"/>
      <c r="H1" s="3"/>
      <c r="I1" s="3"/>
    </row>
    <row r="2" customFormat="false" ht="18.75" hidden="false" customHeight="true" outlineLevel="0" collapsed="false">
      <c r="A2" s="1" t="s">
        <v>2</v>
      </c>
      <c r="B2" s="298" t="s">
        <v>187</v>
      </c>
      <c r="C2" s="298"/>
      <c r="D2" s="298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98"/>
      <c r="C3" s="298"/>
      <c r="D3" s="298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98"/>
      <c r="C4" s="298"/>
      <c r="D4" s="298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98"/>
      <c r="C5" s="298"/>
      <c r="D5" s="298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98"/>
      <c r="C6" s="298"/>
      <c r="D6" s="298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298"/>
      <c r="C7" s="298"/>
      <c r="D7" s="298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298"/>
      <c r="C8" s="298"/>
      <c r="D8" s="298"/>
      <c r="E8" s="3"/>
      <c r="F8" s="3"/>
      <c r="G8" s="3"/>
      <c r="H8" s="3"/>
      <c r="I8" s="3"/>
    </row>
    <row r="9" customFormat="false" ht="18.75" hidden="false" customHeight="false" outlineLevel="0" collapsed="false">
      <c r="A9" s="5" t="s">
        <v>17</v>
      </c>
      <c r="B9" s="298"/>
      <c r="C9" s="298"/>
      <c r="D9" s="298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298"/>
      <c r="C10" s="298"/>
      <c r="D10" s="298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18.75" hidden="false" customHeight="false" outlineLevel="0" collapsed="false">
      <c r="A11" s="5" t="s">
        <v>20</v>
      </c>
      <c r="B11" s="298"/>
      <c r="C11" s="298"/>
      <c r="D11" s="298"/>
      <c r="E11" s="3" t="s">
        <v>8</v>
      </c>
      <c r="F11" s="3" t="s">
        <v>8</v>
      </c>
      <c r="G11" s="3" t="s">
        <v>8</v>
      </c>
      <c r="H11" s="3" t="s">
        <v>8</v>
      </c>
      <c r="I11" s="3"/>
    </row>
    <row r="12" customFormat="false" ht="18.75" hidden="false" customHeight="false" outlineLevel="0" collapsed="false">
      <c r="A12" s="5" t="s">
        <v>22</v>
      </c>
      <c r="B12" s="288"/>
      <c r="C12" s="289"/>
      <c r="D12" s="289"/>
      <c r="E12" s="3"/>
      <c r="F12" s="3"/>
      <c r="G12" s="3"/>
      <c r="H12" s="3"/>
      <c r="I12" s="3"/>
    </row>
    <row r="13" customFormat="false" ht="18.75" hidden="false" customHeight="false" outlineLevel="0" collapsed="false">
      <c r="A13" s="1"/>
      <c r="B13" s="284"/>
      <c r="C13" s="284"/>
      <c r="D13" s="284"/>
      <c r="E13" s="3"/>
      <c r="F13" s="3"/>
      <c r="G13" s="3"/>
      <c r="H13" s="3"/>
      <c r="I13" s="3"/>
    </row>
    <row r="14" customFormat="false" ht="18.75" hidden="false" customHeight="false" outlineLevel="0" collapsed="false">
      <c r="A14" s="5"/>
      <c r="B14" s="288"/>
      <c r="C14" s="289"/>
      <c r="D14" s="289"/>
      <c r="E14" s="3"/>
      <c r="F14" s="3"/>
      <c r="G14" s="3"/>
      <c r="H14" s="3"/>
      <c r="I14" s="3"/>
    </row>
    <row r="15" customFormat="false" ht="14.45" hidden="false" customHeight="true" outlineLevel="0" collapsed="false">
      <c r="A15" s="13" t="s">
        <v>24</v>
      </c>
      <c r="B15" s="13" t="s">
        <v>25</v>
      </c>
      <c r="C15" s="14" t="s">
        <v>26</v>
      </c>
      <c r="D15" s="14" t="s">
        <v>27</v>
      </c>
      <c r="E15" s="14" t="s">
        <v>157</v>
      </c>
      <c r="F15" s="14" t="s">
        <v>29</v>
      </c>
      <c r="G15" s="14"/>
      <c r="H15" s="15"/>
      <c r="I15" s="15"/>
      <c r="J15" s="15"/>
      <c r="K15" s="15"/>
      <c r="L15" s="15"/>
      <c r="M15" s="15"/>
      <c r="N15" s="14" t="s">
        <v>30</v>
      </c>
      <c r="O15" s="14"/>
    </row>
    <row r="16" customFormat="false" ht="18.75" hidden="false" customHeight="false" outlineLevel="0" collapsed="false">
      <c r="A16" s="13"/>
      <c r="B16" s="13"/>
      <c r="C16" s="14"/>
      <c r="D16" s="14"/>
      <c r="E16" s="14"/>
      <c r="F16" s="14"/>
      <c r="G16" s="14"/>
      <c r="H16" s="16" t="s">
        <v>31</v>
      </c>
      <c r="I16" s="16"/>
      <c r="J16" s="17" t="s">
        <v>32</v>
      </c>
      <c r="K16" s="17"/>
      <c r="L16" s="16" t="s">
        <v>33</v>
      </c>
      <c r="M16" s="16"/>
      <c r="N16" s="14"/>
      <c r="O16" s="14"/>
    </row>
    <row r="17" customFormat="false" ht="37.5" hidden="false" customHeight="false" outlineLevel="0" collapsed="false">
      <c r="A17" s="13"/>
      <c r="B17" s="13"/>
      <c r="C17" s="14"/>
      <c r="D17" s="14"/>
      <c r="E17" s="14"/>
      <c r="F17" s="14" t="s">
        <v>34</v>
      </c>
      <c r="G17" s="14" t="s">
        <v>35</v>
      </c>
      <c r="H17" s="14" t="s">
        <v>34</v>
      </c>
      <c r="I17" s="18" t="s">
        <v>35</v>
      </c>
      <c r="J17" s="19" t="s">
        <v>34</v>
      </c>
      <c r="K17" s="19" t="s">
        <v>35</v>
      </c>
      <c r="L17" s="18" t="s">
        <v>34</v>
      </c>
      <c r="M17" s="18" t="s">
        <v>35</v>
      </c>
      <c r="N17" s="18" t="s">
        <v>36</v>
      </c>
      <c r="O17" s="18" t="s">
        <v>37</v>
      </c>
    </row>
    <row r="18" customFormat="false" ht="25.9" hidden="false" customHeight="true" outlineLevel="0" collapsed="false">
      <c r="A18" s="206" t="n">
        <v>1000</v>
      </c>
      <c r="B18" s="39" t="s">
        <v>127</v>
      </c>
      <c r="C18" s="23"/>
      <c r="D18" s="23"/>
      <c r="E18" s="23" t="n">
        <v>0</v>
      </c>
      <c r="F18" s="23"/>
      <c r="G18" s="23"/>
      <c r="H18" s="23" t="n">
        <f aca="false">J18+F18</f>
        <v>0</v>
      </c>
      <c r="I18" s="23" t="n">
        <f aca="false">K18+G18</f>
        <v>0</v>
      </c>
      <c r="J18" s="24" t="n">
        <v>0</v>
      </c>
      <c r="K18" s="24" t="n">
        <v>0</v>
      </c>
      <c r="L18" s="23" t="n">
        <f aca="false">H18+E18</f>
        <v>0</v>
      </c>
      <c r="M18" s="23" t="n">
        <f aca="false">I18+E18</f>
        <v>0</v>
      </c>
      <c r="N18" s="23"/>
      <c r="O18" s="23"/>
    </row>
    <row r="19" customFormat="false" ht="25.9" hidden="false" customHeight="true" outlineLevel="0" collapsed="false">
      <c r="A19" s="206" t="n">
        <v>2000</v>
      </c>
      <c r="B19" s="39" t="s">
        <v>128</v>
      </c>
      <c r="C19" s="23"/>
      <c r="D19" s="23"/>
      <c r="E19" s="23" t="n">
        <v>0</v>
      </c>
      <c r="F19" s="23"/>
      <c r="G19" s="23"/>
      <c r="H19" s="23" t="n">
        <f aca="false">J19+F19</f>
        <v>0</v>
      </c>
      <c r="I19" s="23" t="n">
        <f aca="false">K19+G19</f>
        <v>0</v>
      </c>
      <c r="J19" s="24" t="n">
        <v>0</v>
      </c>
      <c r="K19" s="24" t="n">
        <v>0</v>
      </c>
      <c r="L19" s="23" t="n">
        <f aca="false">H19+E19</f>
        <v>0</v>
      </c>
      <c r="M19" s="23" t="n">
        <f aca="false">I19+E19</f>
        <v>0</v>
      </c>
      <c r="N19" s="23"/>
      <c r="O19" s="23"/>
    </row>
    <row r="20" customFormat="false" ht="25.9" hidden="false" customHeight="true" outlineLevel="0" collapsed="false">
      <c r="A20" s="206" t="n">
        <v>3000</v>
      </c>
      <c r="B20" s="39" t="s">
        <v>129</v>
      </c>
      <c r="C20" s="25"/>
      <c r="D20" s="23"/>
      <c r="E20" s="23" t="n">
        <v>0</v>
      </c>
      <c r="F20" s="23"/>
      <c r="G20" s="23"/>
      <c r="H20" s="23" t="n">
        <f aca="false">J20+F20</f>
        <v>0</v>
      </c>
      <c r="I20" s="23" t="n">
        <f aca="false">K20+G20</f>
        <v>0</v>
      </c>
      <c r="J20" s="24" t="n">
        <v>0</v>
      </c>
      <c r="K20" s="24" t="n">
        <v>0</v>
      </c>
      <c r="L20" s="23" t="n">
        <f aca="false">H20+E20</f>
        <v>0</v>
      </c>
      <c r="M20" s="23" t="n">
        <f aca="false">I20+E20</f>
        <v>0</v>
      </c>
      <c r="N20" s="23"/>
      <c r="O20" s="23"/>
    </row>
    <row r="21" customFormat="false" ht="25.9" hidden="false" customHeight="true" outlineLevel="0" collapsed="false">
      <c r="A21" s="206" t="n">
        <v>4000</v>
      </c>
      <c r="B21" s="39" t="s">
        <v>41</v>
      </c>
      <c r="C21" s="26"/>
      <c r="D21" s="27"/>
      <c r="E21" s="27" t="n">
        <v>0</v>
      </c>
      <c r="F21" s="27" t="n">
        <v>0</v>
      </c>
      <c r="G21" s="27" t="n">
        <v>0</v>
      </c>
      <c r="H21" s="23" t="n">
        <f aca="false">J21+F21</f>
        <v>0</v>
      </c>
      <c r="I21" s="23" t="n">
        <f aca="false">K21+G21</f>
        <v>0</v>
      </c>
      <c r="J21" s="28" t="n">
        <v>0</v>
      </c>
      <c r="K21" s="29" t="n">
        <v>0</v>
      </c>
      <c r="L21" s="23" t="n">
        <f aca="false">H21+E21</f>
        <v>0</v>
      </c>
      <c r="M21" s="23" t="n">
        <f aca="false">I21+E21</f>
        <v>0</v>
      </c>
      <c r="N21" s="23"/>
      <c r="O21" s="23" t="s">
        <v>8</v>
      </c>
    </row>
    <row r="22" customFormat="false" ht="25.9" hidden="false" customHeight="true" outlineLevel="0" collapsed="false">
      <c r="A22" s="206" t="n">
        <v>5000</v>
      </c>
      <c r="B22" s="39" t="s">
        <v>131</v>
      </c>
      <c r="C22" s="25"/>
      <c r="D22" s="23"/>
      <c r="E22" s="23" t="n">
        <v>0</v>
      </c>
      <c r="F22" s="23" t="n">
        <v>0</v>
      </c>
      <c r="G22" s="23" t="n">
        <v>0</v>
      </c>
      <c r="H22" s="23" t="n">
        <f aca="false">J22+F22</f>
        <v>0</v>
      </c>
      <c r="I22" s="23" t="n">
        <f aca="false">K22+G22</f>
        <v>0</v>
      </c>
      <c r="J22" s="24" t="n">
        <v>0</v>
      </c>
      <c r="K22" s="24" t="n">
        <v>0</v>
      </c>
      <c r="L22" s="23" t="n">
        <f aca="false">H22+E22</f>
        <v>0</v>
      </c>
      <c r="M22" s="23" t="n">
        <f aca="false">I22+E22</f>
        <v>0</v>
      </c>
      <c r="N22" s="23"/>
      <c r="O22" s="23"/>
    </row>
    <row r="23" customFormat="false" ht="25.9" hidden="false" customHeight="true" outlineLevel="0" collapsed="false">
      <c r="A23" s="206" t="n">
        <v>8000</v>
      </c>
      <c r="B23" s="39" t="s">
        <v>132</v>
      </c>
      <c r="C23" s="25"/>
      <c r="D23" s="23"/>
      <c r="E23" s="23" t="n">
        <v>0</v>
      </c>
      <c r="F23" s="23" t="n">
        <v>0</v>
      </c>
      <c r="G23" s="23" t="n">
        <v>0</v>
      </c>
      <c r="H23" s="23"/>
      <c r="I23" s="23"/>
      <c r="J23" s="24" t="s">
        <v>8</v>
      </c>
      <c r="K23" s="24" t="s">
        <v>8</v>
      </c>
      <c r="L23" s="23"/>
      <c r="M23" s="23"/>
      <c r="N23" s="23"/>
      <c r="O23" s="23"/>
    </row>
    <row r="24" customFormat="false" ht="25.9" hidden="false" customHeight="true" outlineLevel="0" collapsed="false">
      <c r="A24" s="206" t="n">
        <v>9000</v>
      </c>
      <c r="B24" s="39" t="s">
        <v>49</v>
      </c>
      <c r="C24" s="25"/>
      <c r="D24" s="23"/>
      <c r="E24" s="23"/>
      <c r="F24" s="23" t="n">
        <v>0</v>
      </c>
      <c r="G24" s="23" t="n">
        <v>0</v>
      </c>
      <c r="H24" s="23" t="n">
        <f aca="false">J24+F24</f>
        <v>0</v>
      </c>
      <c r="I24" s="23" t="n">
        <f aca="false">K24+G24</f>
        <v>0</v>
      </c>
      <c r="J24" s="28" t="n">
        <v>0</v>
      </c>
      <c r="K24" s="28" t="n">
        <v>0</v>
      </c>
      <c r="L24" s="23" t="n">
        <f aca="false">H24+E24</f>
        <v>0</v>
      </c>
      <c r="M24" s="23" t="n">
        <f aca="false">I24+E24</f>
        <v>0</v>
      </c>
      <c r="N24" s="23"/>
      <c r="O24" s="23"/>
    </row>
    <row r="25" customFormat="false" ht="25.9" hidden="false" customHeight="true" outlineLevel="0" collapsed="false">
      <c r="A25" s="33"/>
      <c r="B25" s="33" t="s">
        <v>50</v>
      </c>
      <c r="C25" s="34"/>
      <c r="D25" s="35"/>
      <c r="E25" s="35" t="n">
        <v>0</v>
      </c>
      <c r="F25" s="35" t="n">
        <v>0</v>
      </c>
      <c r="G25" s="35" t="n">
        <v>0</v>
      </c>
      <c r="H25" s="35"/>
      <c r="I25" s="35"/>
      <c r="J25" s="35" t="s">
        <v>8</v>
      </c>
      <c r="K25" s="35" t="s">
        <v>8</v>
      </c>
      <c r="L25" s="36" t="n">
        <f aca="false">SUM(L18:L24)</f>
        <v>0</v>
      </c>
      <c r="M25" s="36" t="n">
        <f aca="false">SUM(M18:M24)</f>
        <v>0</v>
      </c>
      <c r="N25" s="226"/>
      <c r="O25" s="302" t="n">
        <f aca="false">M25/19726790.48</f>
        <v>0</v>
      </c>
    </row>
    <row r="26" customFormat="false" ht="25.9" hidden="false" customHeight="true" outlineLevel="0" collapsed="false">
      <c r="A26" s="39"/>
      <c r="B26" s="39" t="s">
        <v>51</v>
      </c>
      <c r="C26" s="25" t="n">
        <f aca="false">0.15*C25</f>
        <v>0</v>
      </c>
      <c r="D26" s="25"/>
      <c r="E26" s="40"/>
      <c r="F26" s="40" t="n">
        <v>0</v>
      </c>
      <c r="G26" s="40" t="n">
        <v>0</v>
      </c>
      <c r="H26" s="40"/>
      <c r="I26" s="40"/>
      <c r="J26" s="41" t="s">
        <v>8</v>
      </c>
      <c r="K26" s="41" t="s">
        <v>8</v>
      </c>
      <c r="L26" s="23" t="s">
        <v>8</v>
      </c>
      <c r="M26" s="23" t="s">
        <v>8</v>
      </c>
      <c r="N26" s="23"/>
      <c r="O26" s="23"/>
    </row>
    <row r="27" customFormat="false" ht="25.9" hidden="false" customHeight="true" outlineLevel="0" collapsed="false">
      <c r="A27" s="39"/>
      <c r="B27" s="39" t="s">
        <v>52</v>
      </c>
      <c r="C27" s="25" t="n">
        <f aca="false">C26+C25</f>
        <v>0</v>
      </c>
      <c r="D27" s="25"/>
      <c r="E27" s="40"/>
      <c r="F27" s="40" t="n">
        <v>0</v>
      </c>
      <c r="G27" s="40" t="n">
        <v>0</v>
      </c>
      <c r="H27" s="40"/>
      <c r="I27" s="40"/>
      <c r="J27" s="41" t="s">
        <v>8</v>
      </c>
      <c r="K27" s="41" t="s">
        <v>8</v>
      </c>
      <c r="L27" s="23" t="s">
        <v>8</v>
      </c>
      <c r="M27" s="23" t="s">
        <v>8</v>
      </c>
      <c r="N27" s="23" t="s">
        <v>8</v>
      </c>
      <c r="O27" s="23"/>
    </row>
    <row r="28" customFormat="false" ht="25.9" hidden="false" customHeight="true" outlineLevel="0" collapsed="false">
      <c r="A28" s="43"/>
      <c r="B28" s="44" t="s">
        <v>53</v>
      </c>
      <c r="C28" s="44"/>
      <c r="D28" s="45"/>
      <c r="E28" s="28"/>
      <c r="F28" s="28"/>
      <c r="G28" s="28"/>
      <c r="H28" s="28"/>
      <c r="I28" s="28"/>
      <c r="J28" s="28" t="s">
        <v>8</v>
      </c>
      <c r="K28" s="28" t="s">
        <v>8</v>
      </c>
      <c r="L28" s="28" t="s">
        <v>8</v>
      </c>
      <c r="M28" s="28" t="s">
        <v>8</v>
      </c>
      <c r="N28" s="260"/>
      <c r="O28" s="261"/>
    </row>
    <row r="30" customFormat="false" ht="26.25" hidden="false" customHeight="false" outlineLevel="0" collapsed="false">
      <c r="A30" s="49" t="s">
        <v>54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</row>
    <row r="31" customFormat="false" ht="15.75" hidden="false" customHeight="false" outlineLevel="0" collapsed="false">
      <c r="A31" s="50" t="s">
        <v>25</v>
      </c>
      <c r="B31" s="50"/>
      <c r="C31" s="215" t="s">
        <v>55</v>
      </c>
      <c r="D31" s="215" t="s">
        <v>56</v>
      </c>
      <c r="E31" s="52"/>
      <c r="F31" s="53"/>
      <c r="G31" s="54"/>
      <c r="H31" s="55" t="s">
        <v>57</v>
      </c>
      <c r="I31" s="15"/>
      <c r="J31" s="15"/>
    </row>
    <row r="32" customFormat="false" ht="15.75" hidden="false" customHeight="false" outlineLevel="0" collapsed="false">
      <c r="A32" s="58" t="s">
        <v>58</v>
      </c>
      <c r="B32" s="58"/>
      <c r="C32" s="59" t="s">
        <v>8</v>
      </c>
      <c r="D32" s="60"/>
      <c r="E32" s="61"/>
      <c r="F32" s="61"/>
      <c r="G32" s="61"/>
      <c r="H32" s="55"/>
      <c r="I32" s="279"/>
      <c r="J32" s="279"/>
      <c r="M32" s="63" t="s">
        <v>8</v>
      </c>
      <c r="N32" s="12" t="s">
        <v>8</v>
      </c>
    </row>
    <row r="33" customFormat="false" ht="15.75" hidden="false" customHeight="false" outlineLevel="0" collapsed="false">
      <c r="A33" s="58" t="s">
        <v>60</v>
      </c>
      <c r="B33" s="58"/>
      <c r="C33" s="59" t="s">
        <v>8</v>
      </c>
      <c r="D33" s="59"/>
      <c r="E33" s="61"/>
      <c r="F33" s="61"/>
      <c r="G33" s="61"/>
      <c r="H33" s="55"/>
      <c r="I33" s="266" t="s">
        <v>8</v>
      </c>
      <c r="J33" s="266"/>
    </row>
    <row r="34" customFormat="false" ht="15.75" hidden="false" customHeight="false" outlineLevel="0" collapsed="false">
      <c r="A34" s="58" t="s">
        <v>62</v>
      </c>
      <c r="B34" s="58"/>
      <c r="C34" s="59" t="s">
        <v>8</v>
      </c>
      <c r="D34" s="60"/>
      <c r="E34" s="61"/>
      <c r="F34" s="61"/>
      <c r="G34" s="65"/>
      <c r="H34" s="55"/>
      <c r="I34" s="280"/>
      <c r="J34" s="281"/>
    </row>
    <row r="35" customFormat="false" ht="15.75" hidden="false" customHeight="false" outlineLevel="0" collapsed="false">
      <c r="A35" s="58" t="s">
        <v>64</v>
      </c>
      <c r="B35" s="58"/>
      <c r="C35" s="59"/>
      <c r="D35" s="60"/>
      <c r="E35" s="61"/>
      <c r="F35" s="61"/>
      <c r="G35" s="61"/>
      <c r="H35" s="55"/>
      <c r="I35" s="280"/>
      <c r="J35" s="281"/>
    </row>
    <row r="36" customFormat="false" ht="15.75" hidden="false" customHeight="false" outlineLevel="0" collapsed="false">
      <c r="A36" s="58" t="s">
        <v>65</v>
      </c>
      <c r="B36" s="58"/>
      <c r="C36" s="59"/>
      <c r="D36" s="60"/>
      <c r="E36" s="61"/>
      <c r="F36" s="61"/>
      <c r="G36" s="61"/>
      <c r="H36" s="55"/>
      <c r="I36" s="15"/>
      <c r="J36" s="15"/>
    </row>
    <row r="37" customFormat="false" ht="15.75" hidden="false" customHeight="false" outlineLevel="0" collapsed="false">
      <c r="A37" s="58" t="s">
        <v>66</v>
      </c>
      <c r="B37" s="58"/>
      <c r="C37" s="59"/>
      <c r="D37" s="60"/>
      <c r="E37" s="61"/>
      <c r="F37" s="61"/>
      <c r="G37" s="61"/>
      <c r="H37" s="55"/>
      <c r="I37" s="15"/>
      <c r="J37" s="15"/>
    </row>
    <row r="38" customFormat="false" ht="15.75" hidden="false" customHeight="false" outlineLevel="0" collapsed="false">
      <c r="A38" s="58" t="s">
        <v>68</v>
      </c>
      <c r="B38" s="58"/>
      <c r="C38" s="59"/>
      <c r="D38" s="60"/>
      <c r="E38" s="61"/>
      <c r="F38" s="61"/>
      <c r="G38" s="61"/>
      <c r="H38" s="55"/>
      <c r="I38" s="15"/>
      <c r="J38" s="15"/>
    </row>
    <row r="39" customFormat="false" ht="15.75" hidden="false" customHeight="false" outlineLevel="0" collapsed="false">
      <c r="A39" s="58" t="s">
        <v>70</v>
      </c>
      <c r="B39" s="58"/>
      <c r="C39" s="59" t="s">
        <v>8</v>
      </c>
      <c r="D39" s="60"/>
      <c r="E39" s="61"/>
      <c r="F39" s="61"/>
      <c r="G39" s="65"/>
      <c r="H39" s="55"/>
      <c r="I39" s="15"/>
      <c r="J39" s="15"/>
    </row>
    <row r="40" customFormat="false" ht="15.75" hidden="false" customHeight="false" outlineLevel="0" collapsed="false">
      <c r="A40" s="58" t="s">
        <v>71</v>
      </c>
      <c r="B40" s="58"/>
      <c r="C40" s="220" t="s">
        <v>8</v>
      </c>
      <c r="D40" s="60"/>
      <c r="E40" s="61"/>
      <c r="F40" s="61"/>
      <c r="G40" s="61"/>
    </row>
    <row r="41" customFormat="false" ht="15.75" hidden="false" customHeight="true" outlineLevel="0" collapsed="false">
      <c r="A41" s="58"/>
      <c r="B41" s="58"/>
      <c r="C41" s="73"/>
      <c r="D41" s="60"/>
      <c r="E41" s="61"/>
      <c r="F41" s="61"/>
      <c r="G41" s="65"/>
      <c r="H41" s="256" t="s">
        <v>72</v>
      </c>
      <c r="I41" s="256"/>
      <c r="J41" s="256"/>
    </row>
    <row r="42" customFormat="false" ht="15.75" hidden="false" customHeight="false" outlineLevel="0" collapsed="false">
      <c r="A42" s="75"/>
      <c r="B42" s="75"/>
      <c r="C42" s="76"/>
      <c r="D42" s="77"/>
      <c r="E42" s="77"/>
      <c r="F42" s="61"/>
      <c r="G42" s="61"/>
      <c r="H42" s="256"/>
      <c r="I42" s="256"/>
      <c r="J42" s="256"/>
    </row>
    <row r="43" customFormat="false" ht="18" hidden="false" customHeight="false" outlineLevel="0" collapsed="false">
      <c r="A43" s="61"/>
      <c r="B43" s="61"/>
      <c r="C43" s="78"/>
      <c r="D43" s="61"/>
      <c r="E43" s="79"/>
      <c r="F43" s="79"/>
      <c r="G43" s="79"/>
      <c r="H43" s="257"/>
      <c r="I43" s="257" t="s">
        <v>73</v>
      </c>
      <c r="J43" s="257" t="s">
        <v>74</v>
      </c>
    </row>
    <row r="44" customFormat="false" ht="15.75" hidden="false" customHeight="false" outlineLevel="0" collapsed="false">
      <c r="A44" s="82"/>
      <c r="B44" s="82"/>
      <c r="C44" s="83"/>
      <c r="H44" s="257" t="s">
        <v>75</v>
      </c>
      <c r="I44" s="257" t="n">
        <v>0</v>
      </c>
      <c r="J44" s="257" t="n">
        <v>0</v>
      </c>
    </row>
    <row r="45" customFormat="false" ht="15.75" hidden="false" customHeight="false" outlineLevel="0" collapsed="false">
      <c r="A45" s="84"/>
      <c r="B45" s="84"/>
      <c r="C45" s="85"/>
      <c r="D45" s="57"/>
      <c r="E45" s="57"/>
      <c r="F45" s="57"/>
      <c r="G45" s="57"/>
      <c r="H45" s="257" t="s">
        <v>76</v>
      </c>
      <c r="I45" s="257"/>
      <c r="J45" s="257"/>
    </row>
    <row r="46" customFormat="false" ht="15.75" hidden="false" customHeight="false" outlineLevel="0" collapsed="false">
      <c r="A46" s="86"/>
      <c r="B46" s="86"/>
      <c r="C46" s="87"/>
      <c r="D46" s="57"/>
      <c r="E46" s="57"/>
      <c r="F46" s="57"/>
      <c r="G46" s="57"/>
      <c r="H46" s="257" t="s">
        <v>77</v>
      </c>
      <c r="I46" s="257" t="n">
        <v>0</v>
      </c>
      <c r="J46" s="257" t="n">
        <v>0</v>
      </c>
    </row>
  </sheetData>
  <mergeCells count="36">
    <mergeCell ref="B1:D1"/>
    <mergeCell ref="B2:D11"/>
    <mergeCell ref="B13:D13"/>
    <mergeCell ref="A15:A17"/>
    <mergeCell ref="B15:B17"/>
    <mergeCell ref="C15:C17"/>
    <mergeCell ref="D15:D17"/>
    <mergeCell ref="E15:E17"/>
    <mergeCell ref="F15:G16"/>
    <mergeCell ref="H15:M15"/>
    <mergeCell ref="N15:O16"/>
    <mergeCell ref="H16:I16"/>
    <mergeCell ref="J16:K16"/>
    <mergeCell ref="L16:M16"/>
    <mergeCell ref="A30:O30"/>
    <mergeCell ref="A31:B31"/>
    <mergeCell ref="H31:H39"/>
    <mergeCell ref="I31:J31"/>
    <mergeCell ref="A32:B32"/>
    <mergeCell ref="I32:J32"/>
    <mergeCell ref="A33:B33"/>
    <mergeCell ref="I33:J33"/>
    <mergeCell ref="A34:B34"/>
    <mergeCell ref="A35:B35"/>
    <mergeCell ref="A36:B36"/>
    <mergeCell ref="I36:J36"/>
    <mergeCell ref="I37:J37"/>
    <mergeCell ref="A38:B38"/>
    <mergeCell ref="I38:J38"/>
    <mergeCell ref="A39:B39"/>
    <mergeCell ref="I39:J39"/>
    <mergeCell ref="A40:B40"/>
    <mergeCell ref="A41:B41"/>
    <mergeCell ref="H41:J42"/>
    <mergeCell ref="A42:B42"/>
    <mergeCell ref="D42:E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4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9"/>
  <sheetViews>
    <sheetView showFormulas="false" showGridLines="true" showRowColHeaders="true" showZeros="true" rightToLeft="false" tabSelected="false" showOutlineSymbols="true" defaultGridColor="true" view="pageBreakPreview" topLeftCell="E10" colorId="64" zoomScale="100" zoomScaleNormal="60" zoomScalePageLayoutView="100" workbookViewId="0">
      <selection pane="topLeft" activeCell="M20" activeCellId="0" sqref="M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3.28"/>
    <col collapsed="false" customWidth="true" hidden="false" outlineLevel="0" max="3" min="3" style="0" width="48.85"/>
    <col collapsed="false" customWidth="true" hidden="false" outlineLevel="0" max="4" min="4" style="0" width="16.57"/>
    <col collapsed="false" customWidth="true" hidden="false" outlineLevel="0" max="5" min="5" style="0" width="21.43"/>
    <col collapsed="false" customWidth="true" hidden="false" outlineLevel="0" max="6" min="6" style="0" width="22"/>
    <col collapsed="false" customWidth="true" hidden="false" outlineLevel="0" max="7" min="7" style="0" width="23.43"/>
    <col collapsed="false" customWidth="true" hidden="false" outlineLevel="0" max="8" min="8" style="0" width="23.15"/>
    <col collapsed="false" customWidth="true" hidden="false" outlineLevel="0" max="9" min="9" style="0" width="24.15"/>
    <col collapsed="false" customWidth="true" hidden="false" outlineLevel="0" max="10" min="10" style="0" width="23.43"/>
    <col collapsed="false" customWidth="true" hidden="false" outlineLevel="0" max="11" min="11" style="0" width="21.57"/>
    <col collapsed="false" customWidth="true" hidden="false" outlineLevel="0" max="12" min="12" style="0" width="21.28"/>
    <col collapsed="false" customWidth="true" hidden="false" outlineLevel="0" max="13" min="13" style="0" width="18.71"/>
    <col collapsed="false" customWidth="true" hidden="false" outlineLevel="0" max="15" min="14" style="0" width="22.85"/>
    <col collapsed="false" customWidth="true" hidden="false" outlineLevel="0" max="16" min="16" style="0" width="15"/>
    <col collapsed="false" customWidth="true" hidden="false" outlineLevel="0" max="17" min="17" style="0" width="12.14"/>
  </cols>
  <sheetData>
    <row r="1" customFormat="false" ht="18.75" hidden="false" customHeight="false" outlineLevel="0" collapsed="false">
      <c r="A1" s="88" t="s">
        <v>78</v>
      </c>
      <c r="B1" s="89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8.75" hidden="false" customHeight="false" outlineLevel="0" collapsed="false">
      <c r="A2" s="91" t="s">
        <v>79</v>
      </c>
      <c r="B2" s="89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customFormat="false" ht="22.5" hidden="false" customHeight="false" outlineLevel="0" collapsed="false">
      <c r="A3" s="91" t="s">
        <v>80</v>
      </c>
      <c r="B3" s="89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</row>
    <row r="4" customFormat="false" ht="22.5" hidden="false" customHeight="false" outlineLevel="0" collapsed="false">
      <c r="A4" s="91" t="s">
        <v>81</v>
      </c>
      <c r="B4" s="94"/>
      <c r="C4" s="95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customFormat="false" ht="22.5" hidden="false" customHeight="false" outlineLevel="0" collapsed="false">
      <c r="A5" s="96" t="s">
        <v>82</v>
      </c>
      <c r="B5" s="96"/>
      <c r="C5" s="96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3"/>
    </row>
    <row r="6" customFormat="false" ht="18.75" hidden="false" customHeight="false" outlineLevel="0" collapsed="false">
      <c r="A6" s="97" t="s">
        <v>83</v>
      </c>
      <c r="B6" s="97"/>
      <c r="C6" s="98" t="str">
        <f aca="false">PISIDIMO!B7</f>
        <v>March 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</row>
    <row r="7" customFormat="false" ht="18.75" hidden="false" customHeight="false" outlineLevel="0" collapsed="false">
      <c r="A7" s="91" t="s">
        <v>84</v>
      </c>
      <c r="B7" s="89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</row>
    <row r="8" customFormat="false" ht="22.5" hidden="false" customHeight="false" outlineLevel="0" collapsed="false">
      <c r="A8" s="91" t="s">
        <v>85</v>
      </c>
      <c r="B8" s="89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</row>
    <row r="9" customFormat="false" ht="22.5" hidden="false" customHeight="false" outlineLevel="0" collapsed="false">
      <c r="A9" s="96" t="s">
        <v>86</v>
      </c>
      <c r="B9" s="96"/>
      <c r="C9" s="96"/>
      <c r="D9" s="92"/>
      <c r="E9" s="92"/>
      <c r="F9" s="92"/>
      <c r="G9" s="92"/>
      <c r="H9" s="92"/>
      <c r="I9" s="92"/>
      <c r="J9" s="92"/>
      <c r="K9" s="99"/>
      <c r="L9" s="92"/>
      <c r="M9" s="92"/>
      <c r="N9" s="92"/>
      <c r="O9" s="92"/>
      <c r="P9" s="92"/>
      <c r="Q9" s="93"/>
    </row>
    <row r="10" customFormat="false" ht="22.5" hidden="false" customHeight="false" outlineLevel="0" collapsed="false">
      <c r="A10" s="96" t="s">
        <v>87</v>
      </c>
      <c r="B10" s="96"/>
      <c r="C10" s="96"/>
      <c r="D10" s="92"/>
      <c r="E10" s="92"/>
      <c r="F10" s="92"/>
      <c r="G10" s="92"/>
      <c r="H10" s="99" t="s">
        <v>8</v>
      </c>
      <c r="I10" s="99" t="s">
        <v>8</v>
      </c>
      <c r="J10" s="99" t="s">
        <v>8</v>
      </c>
      <c r="K10" s="92"/>
      <c r="L10" s="92"/>
      <c r="M10" s="92"/>
      <c r="N10" s="92"/>
      <c r="O10" s="92"/>
      <c r="P10" s="92"/>
      <c r="Q10" s="93"/>
    </row>
    <row r="11" customFormat="false" ht="15.75" hidden="false" customHeight="true" outlineLevel="0" collapsed="false">
      <c r="A11" s="100" t="s">
        <v>88</v>
      </c>
      <c r="B11" s="101" t="s">
        <v>89</v>
      </c>
      <c r="C11" s="101" t="s">
        <v>90</v>
      </c>
      <c r="D11" s="101" t="s">
        <v>91</v>
      </c>
      <c r="E11" s="102" t="s">
        <v>26</v>
      </c>
      <c r="F11" s="102" t="s">
        <v>27</v>
      </c>
      <c r="G11" s="102" t="s">
        <v>92</v>
      </c>
      <c r="H11" s="102" t="s">
        <v>93</v>
      </c>
      <c r="I11" s="102"/>
      <c r="J11" s="102" t="s">
        <v>94</v>
      </c>
      <c r="K11" s="102"/>
      <c r="L11" s="102" t="s">
        <v>32</v>
      </c>
      <c r="M11" s="102"/>
      <c r="N11" s="102" t="s">
        <v>95</v>
      </c>
      <c r="O11" s="102"/>
      <c r="P11" s="102" t="s">
        <v>96</v>
      </c>
      <c r="Q11" s="102"/>
    </row>
    <row r="12" customFormat="false" ht="31.5" hidden="false" customHeight="false" outlineLevel="0" collapsed="false">
      <c r="A12" s="100"/>
      <c r="B12" s="101"/>
      <c r="C12" s="101"/>
      <c r="D12" s="101"/>
      <c r="E12" s="102"/>
      <c r="F12" s="102"/>
      <c r="G12" s="102"/>
      <c r="H12" s="102" t="s">
        <v>34</v>
      </c>
      <c r="I12" s="102" t="s">
        <v>35</v>
      </c>
      <c r="J12" s="102" t="s">
        <v>34</v>
      </c>
      <c r="K12" s="102" t="s">
        <v>35</v>
      </c>
      <c r="L12" s="102" t="s">
        <v>34</v>
      </c>
      <c r="M12" s="102" t="s">
        <v>35</v>
      </c>
      <c r="N12" s="102" t="s">
        <v>34</v>
      </c>
      <c r="O12" s="102" t="s">
        <v>35</v>
      </c>
      <c r="P12" s="102" t="s">
        <v>36</v>
      </c>
      <c r="Q12" s="102" t="s">
        <v>37</v>
      </c>
    </row>
    <row r="13" customFormat="false" ht="36" hidden="false" customHeight="true" outlineLevel="0" collapsed="false">
      <c r="A13" s="103" t="n">
        <v>1</v>
      </c>
      <c r="B13" s="104" t="n">
        <v>3400</v>
      </c>
      <c r="C13" s="105" t="s">
        <v>97</v>
      </c>
      <c r="D13" s="106" t="s">
        <v>98</v>
      </c>
      <c r="E13" s="107"/>
      <c r="F13" s="107" t="n">
        <v>0</v>
      </c>
      <c r="G13" s="107" t="n">
        <v>0</v>
      </c>
      <c r="H13" s="107"/>
      <c r="I13" s="107"/>
      <c r="J13" s="107"/>
      <c r="K13" s="107"/>
      <c r="L13" s="107"/>
      <c r="M13" s="107"/>
      <c r="N13" s="107"/>
      <c r="O13" s="107"/>
      <c r="P13" s="108" t="s">
        <v>8</v>
      </c>
      <c r="Q13" s="109"/>
    </row>
    <row r="14" customFormat="false" ht="31.15" hidden="false" customHeight="true" outlineLevel="0" collapsed="false">
      <c r="A14" s="103" t="n">
        <v>2</v>
      </c>
      <c r="B14" s="104" t="n">
        <v>4200</v>
      </c>
      <c r="C14" s="110" t="s">
        <v>99</v>
      </c>
      <c r="D14" s="106" t="s">
        <v>98</v>
      </c>
      <c r="E14" s="107" t="n">
        <v>7752150</v>
      </c>
      <c r="F14" s="107" t="n">
        <v>9334564</v>
      </c>
      <c r="G14" s="107" t="n">
        <v>7000000</v>
      </c>
      <c r="H14" s="107" t="n">
        <v>2327680.5</v>
      </c>
      <c r="I14" s="107" t="n">
        <v>0</v>
      </c>
      <c r="J14" s="107" t="n">
        <f aca="false">H14+L14</f>
        <v>2327680.5</v>
      </c>
      <c r="K14" s="107" t="n">
        <v>0</v>
      </c>
      <c r="L14" s="107"/>
      <c r="M14" s="107"/>
      <c r="N14" s="107" t="n">
        <f aca="false">K14+G14</f>
        <v>7000000</v>
      </c>
      <c r="O14" s="107" t="n">
        <f aca="false">K14+G14</f>
        <v>7000000</v>
      </c>
      <c r="P14" s="108" t="s">
        <v>8</v>
      </c>
      <c r="Q14" s="109" t="s">
        <v>8</v>
      </c>
    </row>
    <row r="15" customFormat="false" ht="31.15" hidden="false" customHeight="true" outlineLevel="0" collapsed="false">
      <c r="A15" s="103" t="n">
        <v>3</v>
      </c>
      <c r="B15" s="111" t="n">
        <v>5100</v>
      </c>
      <c r="C15" s="112" t="s">
        <v>100</v>
      </c>
      <c r="D15" s="106" t="s">
        <v>98</v>
      </c>
      <c r="E15" s="107" t="n">
        <v>845250</v>
      </c>
      <c r="F15" s="107" t="n">
        <v>570434.5</v>
      </c>
      <c r="G15" s="107" t="n">
        <v>0</v>
      </c>
      <c r="H15" s="107" t="n">
        <v>0</v>
      </c>
      <c r="I15" s="107" t="n">
        <v>0</v>
      </c>
      <c r="J15" s="107" t="n">
        <f aca="false">H15+L15</f>
        <v>0</v>
      </c>
      <c r="K15" s="107" t="n">
        <v>0</v>
      </c>
      <c r="L15" s="107"/>
      <c r="M15" s="107"/>
      <c r="N15" s="107" t="n">
        <f aca="false">K15+G15</f>
        <v>0</v>
      </c>
      <c r="O15" s="107" t="n">
        <f aca="false">K15+G15</f>
        <v>0</v>
      </c>
      <c r="P15" s="108" t="s">
        <v>8</v>
      </c>
      <c r="Q15" s="109" t="s">
        <v>8</v>
      </c>
    </row>
    <row r="16" customFormat="false" ht="31.15" hidden="false" customHeight="true" outlineLevel="0" collapsed="false">
      <c r="A16" s="103" t="n">
        <v>4</v>
      </c>
      <c r="B16" s="113" t="n">
        <v>8100</v>
      </c>
      <c r="C16" s="114" t="s">
        <v>43</v>
      </c>
      <c r="D16" s="106" t="s">
        <v>98</v>
      </c>
      <c r="E16" s="107" t="n">
        <v>4677837</v>
      </c>
      <c r="F16" s="107" t="n">
        <v>4703375</v>
      </c>
      <c r="G16" s="107" t="n">
        <v>5743475</v>
      </c>
      <c r="H16" s="107" t="n">
        <v>0</v>
      </c>
      <c r="I16" s="107" t="n">
        <v>0</v>
      </c>
      <c r="J16" s="107" t="n">
        <f aca="false">H16+L16</f>
        <v>0</v>
      </c>
      <c r="K16" s="107" t="n">
        <f aca="false">I16+M16</f>
        <v>0</v>
      </c>
      <c r="L16" s="107"/>
      <c r="M16" s="107"/>
      <c r="N16" s="107" t="n">
        <f aca="false">K16+G16</f>
        <v>5743475</v>
      </c>
      <c r="O16" s="107" t="n">
        <f aca="false">K16+G16</f>
        <v>5743475</v>
      </c>
      <c r="P16" s="108" t="s">
        <v>8</v>
      </c>
      <c r="Q16" s="109" t="s">
        <v>8</v>
      </c>
      <c r="R16" s="0" t="s">
        <v>8</v>
      </c>
    </row>
    <row r="17" customFormat="false" ht="46.15" hidden="false" customHeight="true" outlineLevel="0" collapsed="false">
      <c r="A17" s="103" t="n">
        <v>5</v>
      </c>
      <c r="B17" s="113" t="n">
        <v>8200</v>
      </c>
      <c r="C17" s="115" t="s">
        <v>44</v>
      </c>
      <c r="D17" s="106" t="s">
        <v>98</v>
      </c>
      <c r="E17" s="107" t="n">
        <v>1514250</v>
      </c>
      <c r="F17" s="107" t="n">
        <v>1450800</v>
      </c>
      <c r="G17" s="107" t="n">
        <v>1000000</v>
      </c>
      <c r="H17" s="107" t="n">
        <v>1137720</v>
      </c>
      <c r="I17" s="107" t="n">
        <v>330000</v>
      </c>
      <c r="J17" s="107" t="n">
        <f aca="false">H17+L17</f>
        <v>1514250</v>
      </c>
      <c r="K17" s="107" t="n">
        <f aca="false">I17+M17</f>
        <v>490000</v>
      </c>
      <c r="L17" s="107" t="n">
        <f aca="false">E17-H17</f>
        <v>376530</v>
      </c>
      <c r="M17" s="107" t="n">
        <v>160000</v>
      </c>
      <c r="N17" s="107" t="n">
        <f aca="false">K17+G17</f>
        <v>1490000</v>
      </c>
      <c r="O17" s="107" t="n">
        <f aca="false">K17+G17</f>
        <v>1490000</v>
      </c>
      <c r="P17" s="108" t="s">
        <v>8</v>
      </c>
      <c r="Q17" s="109" t="s">
        <v>8</v>
      </c>
    </row>
    <row r="18" customFormat="false" ht="31.15" hidden="false" customHeight="true" outlineLevel="0" collapsed="false">
      <c r="A18" s="103" t="n">
        <v>6</v>
      </c>
      <c r="B18" s="113" t="n">
        <v>8300</v>
      </c>
      <c r="C18" s="114" t="s">
        <v>45</v>
      </c>
      <c r="D18" s="106" t="s">
        <v>98</v>
      </c>
      <c r="E18" s="107" t="n">
        <v>4607880</v>
      </c>
      <c r="F18" s="107" t="n">
        <v>3351600</v>
      </c>
      <c r="G18" s="107" t="n">
        <v>2000000</v>
      </c>
      <c r="H18" s="107" t="n">
        <v>583760</v>
      </c>
      <c r="I18" s="107" t="n">
        <v>0</v>
      </c>
      <c r="J18" s="107" t="n">
        <f aca="false">H18+L18</f>
        <v>1033760</v>
      </c>
      <c r="K18" s="107" t="n">
        <f aca="false">M18+I18</f>
        <v>360000</v>
      </c>
      <c r="L18" s="107" t="n">
        <v>450000</v>
      </c>
      <c r="M18" s="107" t="n">
        <v>360000</v>
      </c>
      <c r="N18" s="107" t="n">
        <f aca="false">K18+G18</f>
        <v>2360000</v>
      </c>
      <c r="O18" s="107" t="n">
        <f aca="false">K18+G18</f>
        <v>2360000</v>
      </c>
      <c r="P18" s="108" t="s">
        <v>8</v>
      </c>
      <c r="Q18" s="109" t="s">
        <v>8</v>
      </c>
    </row>
    <row r="19" customFormat="false" ht="31.15" hidden="false" customHeight="true" outlineLevel="0" collapsed="false">
      <c r="A19" s="103" t="n">
        <v>7</v>
      </c>
      <c r="B19" s="113" t="n">
        <v>8400</v>
      </c>
      <c r="C19" s="116" t="s">
        <v>46</v>
      </c>
      <c r="D19" s="106" t="s">
        <v>98</v>
      </c>
      <c r="E19" s="107" t="n">
        <v>3081650</v>
      </c>
      <c r="F19" s="107" t="n">
        <v>1802900</v>
      </c>
      <c r="G19" s="107" t="n">
        <v>1800000</v>
      </c>
      <c r="H19" s="107" t="n">
        <v>104775</v>
      </c>
      <c r="I19" s="107" t="n">
        <v>0</v>
      </c>
      <c r="J19" s="107" t="n">
        <f aca="false">H19+L19</f>
        <v>1455775</v>
      </c>
      <c r="K19" s="107" t="n">
        <f aca="false">I19+M19</f>
        <v>250000</v>
      </c>
      <c r="L19" s="107" t="n">
        <v>1351000</v>
      </c>
      <c r="M19" s="107" t="n">
        <v>250000</v>
      </c>
      <c r="N19" s="107" t="n">
        <f aca="false">K19+G19</f>
        <v>2050000</v>
      </c>
      <c r="O19" s="107" t="n">
        <f aca="false">K19+G19</f>
        <v>2050000</v>
      </c>
      <c r="P19" s="108" t="s">
        <v>8</v>
      </c>
      <c r="Q19" s="109" t="s">
        <v>8</v>
      </c>
    </row>
    <row r="20" customFormat="false" ht="31.15" hidden="false" customHeight="true" outlineLevel="0" collapsed="false">
      <c r="A20" s="103" t="n">
        <v>8</v>
      </c>
      <c r="B20" s="113" t="n">
        <v>8700</v>
      </c>
      <c r="C20" s="114" t="s">
        <v>47</v>
      </c>
      <c r="D20" s="106" t="s">
        <v>98</v>
      </c>
      <c r="E20" s="107" t="n">
        <v>1010200</v>
      </c>
      <c r="F20" s="107" t="n">
        <v>1254672</v>
      </c>
      <c r="G20" s="107" t="n">
        <v>0</v>
      </c>
      <c r="H20" s="107" t="n">
        <v>1296000</v>
      </c>
      <c r="I20" s="107" t="n">
        <v>220000</v>
      </c>
      <c r="J20" s="107" t="n">
        <f aca="false">H20+L20</f>
        <v>1296000</v>
      </c>
      <c r="K20" s="107" t="n">
        <f aca="false">I20+M20</f>
        <v>220000</v>
      </c>
      <c r="L20" s="107"/>
      <c r="M20" s="107"/>
      <c r="N20" s="107" t="n">
        <f aca="false">K20+G20</f>
        <v>220000</v>
      </c>
      <c r="O20" s="107" t="n">
        <f aca="false">K20+G20</f>
        <v>220000</v>
      </c>
      <c r="P20" s="108" t="s">
        <v>8</v>
      </c>
      <c r="Q20" s="109" t="s">
        <v>8</v>
      </c>
    </row>
    <row r="21" customFormat="false" ht="31.15" hidden="false" customHeight="true" outlineLevel="0" collapsed="false">
      <c r="A21" s="103" t="n">
        <v>9</v>
      </c>
      <c r="B21" s="113" t="n">
        <v>8900</v>
      </c>
      <c r="C21" s="117" t="s">
        <v>48</v>
      </c>
      <c r="D21" s="106" t="s">
        <v>98</v>
      </c>
      <c r="E21" s="107" t="n">
        <v>3240720</v>
      </c>
      <c r="F21" s="107" t="n">
        <v>5237550</v>
      </c>
      <c r="G21" s="107" t="n">
        <v>5250000</v>
      </c>
      <c r="H21" s="107" t="n">
        <v>0</v>
      </c>
      <c r="I21" s="107" t="n">
        <v>0</v>
      </c>
      <c r="J21" s="107" t="n">
        <f aca="false">H21+L21</f>
        <v>0</v>
      </c>
      <c r="K21" s="107" t="n">
        <f aca="false">I20+M21</f>
        <v>220000</v>
      </c>
      <c r="L21" s="107"/>
      <c r="M21" s="107"/>
      <c r="N21" s="107" t="n">
        <f aca="false">K21+G21</f>
        <v>5470000</v>
      </c>
      <c r="O21" s="107" t="n">
        <f aca="false">K21+G21</f>
        <v>5470000</v>
      </c>
      <c r="P21" s="108" t="s">
        <v>8</v>
      </c>
      <c r="Q21" s="109" t="s">
        <v>8</v>
      </c>
    </row>
    <row r="22" customFormat="false" ht="31.15" hidden="false" customHeight="true" outlineLevel="0" collapsed="false">
      <c r="A22" s="103" t="n">
        <v>10</v>
      </c>
      <c r="B22" s="118" t="n">
        <v>9100</v>
      </c>
      <c r="C22" s="119" t="s">
        <v>101</v>
      </c>
      <c r="D22" s="106" t="s">
        <v>98</v>
      </c>
      <c r="E22" s="107" t="n">
        <v>7862000</v>
      </c>
      <c r="F22" s="107" t="n">
        <v>0</v>
      </c>
      <c r="G22" s="107" t="n">
        <v>0</v>
      </c>
      <c r="H22" s="107" t="n">
        <v>0</v>
      </c>
      <c r="I22" s="107" t="n">
        <v>0</v>
      </c>
      <c r="J22" s="107" t="n">
        <f aca="false">H22+L22</f>
        <v>0</v>
      </c>
      <c r="K22" s="107" t="n">
        <f aca="false">M22+I22</f>
        <v>0</v>
      </c>
      <c r="L22" s="107"/>
      <c r="M22" s="107"/>
      <c r="N22" s="107" t="n">
        <f aca="false">K22+G22</f>
        <v>0</v>
      </c>
      <c r="O22" s="107" t="n">
        <f aca="false">K22+G22</f>
        <v>0</v>
      </c>
      <c r="P22" s="108" t="s">
        <v>8</v>
      </c>
      <c r="Q22" s="109" t="s">
        <v>8</v>
      </c>
    </row>
    <row r="23" s="126" customFormat="true" ht="29.45" hidden="false" customHeight="true" outlineLevel="0" collapsed="false">
      <c r="A23" s="120" t="s">
        <v>102</v>
      </c>
      <c r="B23" s="120"/>
      <c r="C23" s="120"/>
      <c r="D23" s="121" t="s">
        <v>98</v>
      </c>
      <c r="E23" s="122" t="n">
        <v>34591937</v>
      </c>
      <c r="F23" s="122" t="n">
        <v>27705895.5</v>
      </c>
      <c r="G23" s="123" t="n">
        <f aca="false">G22+G21+G20+G19+G18+G17+G16+G15+G14</f>
        <v>22793475</v>
      </c>
      <c r="H23" s="123" t="n">
        <f aca="false">H22+H21+H20+H19+H18+H17+H16+H15+H14</f>
        <v>5449935.5</v>
      </c>
      <c r="I23" s="123" t="n">
        <f aca="false">I22+I21+I20+I19+I18+I17+I16+I15+I14</f>
        <v>550000</v>
      </c>
      <c r="J23" s="123" t="n">
        <f aca="false">J22+J21+J20+J19+J18+J17+J16+J15+J14+J13</f>
        <v>7627465.5</v>
      </c>
      <c r="K23" s="123" t="n">
        <f aca="false">K22+K21+K20+K19+K18+K17+K16+K15+K14</f>
        <v>1540000</v>
      </c>
      <c r="L23" s="123" t="n">
        <f aca="false">L22+L21+L20+L19+L18+L17+L16+L15+L14</f>
        <v>2177530</v>
      </c>
      <c r="M23" s="123" t="n">
        <f aca="false">M22+M21+M20+M19+M18+M17+M16+M15+M14+M13</f>
        <v>770000</v>
      </c>
      <c r="N23" s="123" t="n">
        <f aca="false">N22+N21+N20+N19+N18+N17+N16+N15+N14+N13</f>
        <v>24333475</v>
      </c>
      <c r="O23" s="123" t="n">
        <f aca="false">O22+O21+O20+O19+O18+O17+O16+O15+O14+O13</f>
        <v>24333475</v>
      </c>
      <c r="P23" s="124" t="n">
        <f aca="false">O23/N23</f>
        <v>1</v>
      </c>
      <c r="Q23" s="125" t="n">
        <f aca="false">O23/F23</f>
        <v>0.878277874108058</v>
      </c>
    </row>
    <row r="24" customFormat="false" ht="29.45" hidden="false" customHeight="true" outlineLevel="0" collapsed="false">
      <c r="A24" s="127" t="s">
        <v>103</v>
      </c>
      <c r="B24" s="127"/>
      <c r="C24" s="127"/>
      <c r="D24" s="106" t="s">
        <v>98</v>
      </c>
      <c r="E24" s="128" t="n">
        <f aca="false">E23*0.15</f>
        <v>5188790.55</v>
      </c>
      <c r="F24" s="128" t="n">
        <f aca="false">F23*0.15</f>
        <v>4155884.325</v>
      </c>
      <c r="G24" s="128" t="n">
        <f aca="false">G23*0.15</f>
        <v>3419021.25</v>
      </c>
      <c r="H24" s="128" t="n">
        <f aca="false">H23*0.15</f>
        <v>817490.325</v>
      </c>
      <c r="I24" s="128" t="n">
        <f aca="false">I23*0.15</f>
        <v>82500</v>
      </c>
      <c r="J24" s="129" t="n">
        <f aca="false">J23*0.15</f>
        <v>1144119.825</v>
      </c>
      <c r="K24" s="129" t="n">
        <f aca="false">K23*0.15</f>
        <v>231000</v>
      </c>
      <c r="L24" s="129" t="n">
        <f aca="false">L23*0.15</f>
        <v>326629.5</v>
      </c>
      <c r="M24" s="129" t="n">
        <f aca="false">M23*0.15</f>
        <v>115500</v>
      </c>
      <c r="N24" s="130" t="n">
        <f aca="false">0.15*N23</f>
        <v>3650021.25</v>
      </c>
      <c r="O24" s="130" t="n">
        <f aca="false">0.15*O23</f>
        <v>3650021.25</v>
      </c>
      <c r="P24" s="131" t="s">
        <v>8</v>
      </c>
      <c r="Q24" s="132" t="s">
        <v>8</v>
      </c>
    </row>
    <row r="25" customFormat="false" ht="29.45" hidden="false" customHeight="true" outlineLevel="0" collapsed="false">
      <c r="A25" s="127" t="s">
        <v>104</v>
      </c>
      <c r="B25" s="127"/>
      <c r="C25" s="127"/>
      <c r="D25" s="106" t="s">
        <v>98</v>
      </c>
      <c r="E25" s="133" t="n">
        <f aca="false">E23+E24</f>
        <v>39780727.55</v>
      </c>
      <c r="F25" s="133" t="n">
        <f aca="false">F23+F24</f>
        <v>31861779.825</v>
      </c>
      <c r="G25" s="133" t="n">
        <f aca="false">G24+G23</f>
        <v>26212496.25</v>
      </c>
      <c r="H25" s="133" t="n">
        <f aca="false">H23+H24</f>
        <v>6267425.825</v>
      </c>
      <c r="I25" s="133" t="n">
        <f aca="false">I23+I24</f>
        <v>632500</v>
      </c>
      <c r="J25" s="134" t="n">
        <f aca="false">J23+J24</f>
        <v>8771585.325</v>
      </c>
      <c r="K25" s="134" t="n">
        <f aca="false">K23+K24</f>
        <v>1771000</v>
      </c>
      <c r="L25" s="134" t="n">
        <f aca="false">L23+L24</f>
        <v>2504159.5</v>
      </c>
      <c r="M25" s="134" t="n">
        <f aca="false">M23+M24</f>
        <v>885500</v>
      </c>
      <c r="N25" s="130" t="n">
        <f aca="false">N24+N23</f>
        <v>27983496.25</v>
      </c>
      <c r="O25" s="130" t="n">
        <f aca="false">O24+O23</f>
        <v>27983496.25</v>
      </c>
      <c r="P25" s="131" t="s">
        <v>8</v>
      </c>
      <c r="Q25" s="132" t="s">
        <v>8</v>
      </c>
    </row>
    <row r="26" s="140" customFormat="true" ht="18.75" hidden="false" customHeight="false" outlineLevel="0" collapsed="false">
      <c r="A26" s="135"/>
      <c r="B26" s="135"/>
      <c r="C26" s="136"/>
      <c r="D26" s="137" t="s">
        <v>53</v>
      </c>
      <c r="E26" s="137"/>
      <c r="F26" s="138" t="s">
        <v>8</v>
      </c>
      <c r="G26" s="138" t="n">
        <f aca="false">G23/E23</f>
        <v>0.658924506020001</v>
      </c>
      <c r="H26" s="138" t="n">
        <f aca="false">H23/E23</f>
        <v>0.157549301156509</v>
      </c>
      <c r="I26" s="138" t="n">
        <f aca="false">I23/F23</f>
        <v>0.0198513706225449</v>
      </c>
      <c r="J26" s="138" t="n">
        <f aca="false">J23/F23</f>
        <v>0.275301171911227</v>
      </c>
      <c r="K26" s="138" t="n">
        <f aca="false">K23/F23</f>
        <v>0.0555838377431258</v>
      </c>
      <c r="L26" s="139" t="n">
        <f aca="false">L23/F23</f>
        <v>0.078594463766746</v>
      </c>
      <c r="M26" s="139" t="n">
        <f aca="false">M23/F23</f>
        <v>0.0277919188715629</v>
      </c>
      <c r="N26" s="139" t="n">
        <f aca="false">N25/F25</f>
        <v>0.878277874108058</v>
      </c>
      <c r="O26" s="139"/>
      <c r="P26" s="135"/>
      <c r="Q26" s="135"/>
    </row>
    <row r="27" customFormat="false" ht="18" hidden="false" customHeight="false" outlineLevel="0" collapsed="false">
      <c r="C27" s="141"/>
      <c r="D27" s="141"/>
      <c r="E27" s="142"/>
      <c r="F27" s="142"/>
      <c r="G27" s="142"/>
      <c r="H27" s="141"/>
      <c r="I27" s="141"/>
      <c r="J27" s="141"/>
      <c r="K27" s="141"/>
      <c r="L27" s="141"/>
      <c r="M27" s="141"/>
    </row>
    <row r="28" customFormat="false" ht="20.25" hidden="false" customHeight="true" outlineLevel="0" collapsed="false">
      <c r="A28" s="57"/>
      <c r="B28" s="57"/>
      <c r="C28" s="143" t="s">
        <v>54</v>
      </c>
      <c r="D28" s="144"/>
      <c r="E28" s="144"/>
      <c r="F28" s="144"/>
      <c r="G28" s="144"/>
      <c r="H28" s="145" t="s">
        <v>72</v>
      </c>
      <c r="I28" s="145"/>
      <c r="J28" s="145"/>
      <c r="K28" s="144"/>
      <c r="L28" s="146" t="s">
        <v>57</v>
      </c>
      <c r="M28" s="147" t="s">
        <v>105</v>
      </c>
      <c r="N28" s="147"/>
      <c r="O28" s="147"/>
      <c r="P28" s="148" t="s">
        <v>8</v>
      </c>
      <c r="Q28" s="57"/>
    </row>
    <row r="29" customFormat="false" ht="18" hidden="false" customHeight="false" outlineLevel="0" collapsed="false">
      <c r="A29" s="57"/>
      <c r="B29" s="57"/>
      <c r="C29" s="149" t="s">
        <v>25</v>
      </c>
      <c r="D29" s="150"/>
      <c r="E29" s="151" t="s">
        <v>55</v>
      </c>
      <c r="F29" s="151" t="s">
        <v>56</v>
      </c>
      <c r="G29" s="152"/>
      <c r="H29" s="145"/>
      <c r="I29" s="145"/>
      <c r="J29" s="145"/>
      <c r="K29" s="153"/>
      <c r="L29" s="146"/>
      <c r="M29" s="154" t="s">
        <v>106</v>
      </c>
      <c r="N29" s="154"/>
      <c r="O29" s="154"/>
      <c r="P29" s="57"/>
      <c r="Q29" s="57"/>
    </row>
    <row r="30" customFormat="false" ht="18" hidden="false" customHeight="false" outlineLevel="0" collapsed="false">
      <c r="A30" s="57"/>
      <c r="B30" s="57"/>
      <c r="C30" s="155" t="s">
        <v>58</v>
      </c>
      <c r="D30" s="155"/>
      <c r="E30" s="59" t="n">
        <v>731</v>
      </c>
      <c r="F30" s="155"/>
      <c r="G30" s="153"/>
      <c r="H30" s="156"/>
      <c r="I30" s="156" t="s">
        <v>73</v>
      </c>
      <c r="J30" s="156" t="s">
        <v>107</v>
      </c>
      <c r="K30" s="153"/>
      <c r="L30" s="146"/>
      <c r="M30" s="157" t="s">
        <v>108</v>
      </c>
      <c r="N30" s="157"/>
      <c r="O30" s="157"/>
      <c r="P30" s="57"/>
      <c r="Q30" s="57"/>
    </row>
    <row r="31" customFormat="false" ht="18" hidden="false" customHeight="false" outlineLevel="0" collapsed="false">
      <c r="A31" s="57"/>
      <c r="B31" s="57"/>
      <c r="C31" s="155" t="s">
        <v>60</v>
      </c>
      <c r="D31" s="155"/>
      <c r="E31" s="59" t="n">
        <f aca="false">204+98</f>
        <v>302</v>
      </c>
      <c r="F31" s="158"/>
      <c r="G31" s="153"/>
      <c r="H31" s="147" t="s">
        <v>75</v>
      </c>
      <c r="I31" s="159" t="n">
        <v>5</v>
      </c>
      <c r="J31" s="160" t="n">
        <v>14</v>
      </c>
      <c r="K31" s="153"/>
      <c r="L31" s="146"/>
      <c r="M31" s="147" t="s">
        <v>109</v>
      </c>
      <c r="N31" s="147"/>
      <c r="O31" s="147"/>
      <c r="P31" s="57"/>
      <c r="Q31" s="57"/>
    </row>
    <row r="32" customFormat="false" ht="18" hidden="false" customHeight="false" outlineLevel="0" collapsed="false">
      <c r="A32" s="57"/>
      <c r="B32" s="57"/>
      <c r="C32" s="155" t="s">
        <v>62</v>
      </c>
      <c r="D32" s="155"/>
      <c r="E32" s="59" t="n">
        <f aca="false">E31+E30</f>
        <v>1033</v>
      </c>
      <c r="F32" s="155"/>
      <c r="G32" s="161"/>
      <c r="H32" s="147" t="s">
        <v>76</v>
      </c>
      <c r="I32" s="160" t="n">
        <v>0</v>
      </c>
      <c r="J32" s="160" t="n">
        <v>6</v>
      </c>
      <c r="K32" s="153"/>
      <c r="L32" s="146"/>
      <c r="M32" s="147"/>
      <c r="N32" s="147"/>
      <c r="O32" s="147"/>
      <c r="P32" s="57"/>
      <c r="Q32" s="57"/>
    </row>
    <row r="33" customFormat="false" ht="18" hidden="false" customHeight="false" outlineLevel="0" collapsed="false">
      <c r="A33" s="57"/>
      <c r="B33" s="57"/>
      <c r="C33" s="155" t="s">
        <v>64</v>
      </c>
      <c r="D33" s="155"/>
      <c r="E33" s="69" t="n">
        <f aca="false">E34/E32</f>
        <v>0.944820909970958</v>
      </c>
      <c r="F33" s="155"/>
      <c r="G33" s="153"/>
      <c r="H33" s="147" t="s">
        <v>77</v>
      </c>
      <c r="I33" s="162" t="n">
        <f aca="false">15000*(I32+I31)</f>
        <v>75000</v>
      </c>
      <c r="J33" s="162" t="n">
        <f aca="false">9000*(J32+J31)</f>
        <v>180000</v>
      </c>
      <c r="K33" s="153"/>
      <c r="L33" s="146"/>
      <c r="M33" s="163"/>
      <c r="N33" s="163"/>
      <c r="O33" s="163"/>
      <c r="P33" s="57"/>
      <c r="Q33" s="57"/>
    </row>
    <row r="34" customFormat="false" ht="18" hidden="false" customHeight="false" outlineLevel="0" collapsed="false">
      <c r="A34" s="57"/>
      <c r="B34" s="57"/>
      <c r="C34" s="155" t="s">
        <v>65</v>
      </c>
      <c r="D34" s="155"/>
      <c r="E34" s="158" t="n">
        <v>976</v>
      </c>
      <c r="F34" s="155"/>
      <c r="G34" s="153"/>
      <c r="H34" s="57"/>
      <c r="I34" s="57"/>
      <c r="J34" s="57"/>
      <c r="K34" s="153"/>
      <c r="L34" s="146"/>
      <c r="M34" s="163"/>
      <c r="N34" s="163"/>
      <c r="O34" s="163"/>
      <c r="P34" s="57"/>
      <c r="Q34" s="57"/>
    </row>
    <row r="35" customFormat="false" ht="18" hidden="false" customHeight="false" outlineLevel="0" collapsed="false">
      <c r="A35" s="57"/>
      <c r="B35" s="57"/>
      <c r="C35" s="164" t="s">
        <v>66</v>
      </c>
      <c r="D35" s="164"/>
      <c r="E35" s="158" t="s">
        <v>110</v>
      </c>
      <c r="F35" s="155"/>
      <c r="G35" s="153"/>
      <c r="H35" s="57"/>
      <c r="I35" s="57"/>
      <c r="J35" s="57"/>
      <c r="K35" s="153"/>
      <c r="L35" s="146"/>
      <c r="M35" s="163"/>
      <c r="N35" s="163"/>
      <c r="O35" s="163"/>
      <c r="P35" s="57"/>
      <c r="Q35" s="57"/>
    </row>
    <row r="36" customFormat="false" ht="18" hidden="false" customHeight="false" outlineLevel="0" collapsed="false">
      <c r="A36" s="57"/>
      <c r="B36" s="57"/>
      <c r="C36" s="155" t="s">
        <v>68</v>
      </c>
      <c r="D36" s="155"/>
      <c r="E36" s="158" t="s">
        <v>111</v>
      </c>
      <c r="F36" s="155"/>
      <c r="G36" s="153"/>
      <c r="H36" s="57"/>
      <c r="I36" s="57"/>
      <c r="J36" s="57"/>
      <c r="K36" s="57"/>
      <c r="L36" s="146"/>
      <c r="M36" s="163"/>
      <c r="N36" s="163"/>
      <c r="O36" s="163"/>
      <c r="P36" s="57"/>
      <c r="Q36" s="57"/>
    </row>
    <row r="37" customFormat="false" ht="18" hidden="false" customHeight="false" outlineLevel="0" collapsed="false">
      <c r="A37" s="57"/>
      <c r="B37" s="57"/>
      <c r="C37" s="155" t="s">
        <v>70</v>
      </c>
      <c r="D37" s="155"/>
      <c r="E37" s="165" t="n">
        <f aca="false">Q23-E33</f>
        <v>-0.0665430358629008</v>
      </c>
      <c r="F37" s="155"/>
      <c r="G37" s="161"/>
      <c r="H37" s="166"/>
      <c r="I37" s="57"/>
      <c r="J37" s="57"/>
      <c r="K37" s="57"/>
      <c r="L37" s="57"/>
      <c r="M37" s="57"/>
      <c r="N37" s="57"/>
      <c r="O37" s="153"/>
      <c r="P37" s="57"/>
      <c r="Q37" s="57"/>
    </row>
    <row r="38" customFormat="false" ht="18" hidden="false" customHeight="false" outlineLevel="0" collapsed="false">
      <c r="A38" s="57"/>
      <c r="B38" s="57"/>
      <c r="C38" s="155" t="s">
        <v>71</v>
      </c>
      <c r="D38" s="155"/>
      <c r="E38" s="167" t="n">
        <f aca="false">Q23-N26</f>
        <v>0</v>
      </c>
      <c r="F38" s="155"/>
      <c r="G38" s="153"/>
      <c r="H38" s="153"/>
      <c r="I38" s="153"/>
      <c r="J38" s="153"/>
      <c r="K38" s="57"/>
      <c r="L38" s="57"/>
      <c r="M38" s="57"/>
      <c r="N38" s="57"/>
      <c r="O38" s="153"/>
      <c r="P38" s="57"/>
      <c r="Q38" s="57"/>
    </row>
    <row r="39" customFormat="false" ht="18" hidden="false" customHeight="false" outlineLevel="0" collapsed="false">
      <c r="A39" s="57"/>
      <c r="B39" s="57"/>
      <c r="C39" s="164"/>
      <c r="D39" s="164"/>
      <c r="E39" s="168"/>
      <c r="F39" s="155"/>
      <c r="G39" s="153"/>
      <c r="H39" s="57"/>
      <c r="I39" s="57"/>
      <c r="J39" s="57"/>
      <c r="K39" s="57"/>
      <c r="L39" s="57"/>
      <c r="M39" s="57"/>
      <c r="N39" s="57"/>
      <c r="O39" s="153"/>
      <c r="P39" s="57"/>
      <c r="Q39" s="57"/>
    </row>
  </sheetData>
  <mergeCells count="30">
    <mergeCell ref="A5:C5"/>
    <mergeCell ref="A9:C9"/>
    <mergeCell ref="A10:C10"/>
    <mergeCell ref="A11:A12"/>
    <mergeCell ref="B11:B12"/>
    <mergeCell ref="C11:C12"/>
    <mergeCell ref="D11:D12"/>
    <mergeCell ref="E11:E12"/>
    <mergeCell ref="F11:F12"/>
    <mergeCell ref="G11:G12"/>
    <mergeCell ref="H11:I11"/>
    <mergeCell ref="J11:K11"/>
    <mergeCell ref="L11:M11"/>
    <mergeCell ref="N11:O11"/>
    <mergeCell ref="P11:Q11"/>
    <mergeCell ref="A23:C23"/>
    <mergeCell ref="A24:C24"/>
    <mergeCell ref="A25:C25"/>
    <mergeCell ref="H28:J29"/>
    <mergeCell ref="L28:L36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C39:D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7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pageBreakPreview" topLeftCell="D7" colorId="64" zoomScale="100" zoomScaleNormal="62" zoomScalePageLayoutView="100" workbookViewId="0">
      <selection pane="topLeft" activeCell="M21" activeCellId="0" sqref="M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11.71"/>
    <col collapsed="false" customWidth="true" hidden="false" outlineLevel="0" max="3" min="3" style="0" width="53.57"/>
    <col collapsed="false" customWidth="true" hidden="false" outlineLevel="0" max="4" min="4" style="0" width="12.85"/>
    <col collapsed="false" customWidth="true" hidden="false" outlineLevel="0" max="5" min="5" style="0" width="22.71"/>
    <col collapsed="false" customWidth="true" hidden="false" outlineLevel="0" max="6" min="6" style="0" width="21.15"/>
    <col collapsed="false" customWidth="true" hidden="false" outlineLevel="0" max="7" min="7" style="0" width="20.85"/>
    <col collapsed="false" customWidth="true" hidden="false" outlineLevel="0" max="9" min="8" style="0" width="18.57"/>
    <col collapsed="false" customWidth="true" hidden="false" outlineLevel="0" max="10" min="10" style="0" width="21.43"/>
    <col collapsed="false" customWidth="true" hidden="false" outlineLevel="0" max="11" min="11" style="0" width="16.57"/>
    <col collapsed="false" customWidth="true" hidden="false" outlineLevel="0" max="12" min="12" style="0" width="19.28"/>
    <col collapsed="false" customWidth="true" hidden="false" outlineLevel="0" max="13" min="13" style="0" width="20.57"/>
    <col collapsed="false" customWidth="true" hidden="false" outlineLevel="0" max="14" min="14" style="0" width="20.28"/>
    <col collapsed="false" customWidth="true" hidden="false" outlineLevel="0" max="15" min="15" style="0" width="27"/>
    <col collapsed="false" customWidth="true" hidden="false" outlineLevel="0" max="17" min="16" style="0" width="14.28"/>
  </cols>
  <sheetData>
    <row r="1" customFormat="false" ht="18.75" hidden="false" customHeight="false" outlineLevel="0" collapsed="false">
      <c r="A1" s="88" t="s">
        <v>112</v>
      </c>
      <c r="B1" s="94" t="s">
        <v>113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8.75" hidden="false" customHeight="false" outlineLevel="0" collapsed="false">
      <c r="A2" s="91" t="s">
        <v>79</v>
      </c>
      <c r="B2" s="89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</row>
    <row r="3" customFormat="false" ht="22.5" hidden="false" customHeight="false" outlineLevel="0" collapsed="false">
      <c r="A3" s="91" t="s">
        <v>80</v>
      </c>
      <c r="B3" s="89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</row>
    <row r="4" customFormat="false" ht="22.5" hidden="false" customHeight="false" outlineLevel="0" collapsed="false">
      <c r="A4" s="91" t="s">
        <v>81</v>
      </c>
      <c r="B4" s="8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customFormat="false" ht="22.5" hidden="false" customHeight="false" outlineLevel="0" collapsed="false">
      <c r="A5" s="96" t="s">
        <v>82</v>
      </c>
      <c r="B5" s="96"/>
      <c r="C5" s="96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3"/>
    </row>
    <row r="6" customFormat="false" ht="18.75" hidden="false" customHeight="false" outlineLevel="0" collapsed="false">
      <c r="A6" s="97" t="s">
        <v>114</v>
      </c>
      <c r="B6" s="97"/>
      <c r="C6" s="98" t="str">
        <f aca="false">Erer!C6</f>
        <v>March 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</row>
    <row r="7" customFormat="false" ht="18.75" hidden="false" customHeight="false" outlineLevel="0" collapsed="false">
      <c r="A7" s="91" t="s">
        <v>84</v>
      </c>
      <c r="B7" s="89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</row>
    <row r="8" customFormat="false" ht="22.5" hidden="false" customHeight="false" outlineLevel="0" collapsed="false">
      <c r="A8" s="91" t="s">
        <v>85</v>
      </c>
      <c r="B8" s="89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</row>
    <row r="9" customFormat="false" ht="22.5" hidden="false" customHeight="false" outlineLevel="0" collapsed="false">
      <c r="A9" s="91" t="s">
        <v>86</v>
      </c>
      <c r="B9" s="89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/>
    </row>
    <row r="10" customFormat="false" ht="22.5" hidden="false" customHeight="false" outlineLevel="0" collapsed="false">
      <c r="A10" s="91" t="str">
        <f aca="false">Erer!A10</f>
        <v>Revised Completion Date- April 16,2022</v>
      </c>
      <c r="B10" s="89"/>
      <c r="C10" s="92"/>
      <c r="D10" s="92"/>
      <c r="E10" s="92"/>
      <c r="F10" s="92"/>
      <c r="G10" s="92"/>
      <c r="H10" s="92"/>
      <c r="I10" s="99" t="s">
        <v>8</v>
      </c>
      <c r="J10" s="99" t="s">
        <v>8</v>
      </c>
      <c r="K10" s="92"/>
      <c r="L10" s="99" t="s">
        <v>8</v>
      </c>
      <c r="M10" s="92"/>
      <c r="N10" s="92"/>
      <c r="O10" s="92"/>
      <c r="P10" s="92"/>
      <c r="Q10" s="93"/>
    </row>
    <row r="11" customFormat="false" ht="15.75" hidden="false" customHeight="true" outlineLevel="0" collapsed="false">
      <c r="A11" s="100" t="s">
        <v>88</v>
      </c>
      <c r="B11" s="101" t="s">
        <v>89</v>
      </c>
      <c r="C11" s="101" t="s">
        <v>90</v>
      </c>
      <c r="D11" s="101" t="s">
        <v>91</v>
      </c>
      <c r="E11" s="102" t="s">
        <v>26</v>
      </c>
      <c r="F11" s="102" t="s">
        <v>27</v>
      </c>
      <c r="G11" s="102" t="s">
        <v>115</v>
      </c>
      <c r="H11" s="102" t="s">
        <v>93</v>
      </c>
      <c r="I11" s="102"/>
      <c r="J11" s="102" t="s">
        <v>94</v>
      </c>
      <c r="K11" s="102"/>
      <c r="L11" s="102" t="s">
        <v>32</v>
      </c>
      <c r="M11" s="102"/>
      <c r="N11" s="102" t="s">
        <v>95</v>
      </c>
      <c r="O11" s="102"/>
      <c r="P11" s="102" t="s">
        <v>96</v>
      </c>
      <c r="Q11" s="102"/>
    </row>
    <row r="12" customFormat="false" ht="31.5" hidden="false" customHeight="false" outlineLevel="0" collapsed="false">
      <c r="A12" s="100"/>
      <c r="B12" s="101"/>
      <c r="C12" s="101"/>
      <c r="D12" s="101"/>
      <c r="E12" s="102"/>
      <c r="F12" s="102"/>
      <c r="G12" s="102"/>
      <c r="H12" s="102" t="s">
        <v>34</v>
      </c>
      <c r="I12" s="102" t="s">
        <v>35</v>
      </c>
      <c r="J12" s="102" t="s">
        <v>34</v>
      </c>
      <c r="K12" s="102" t="s">
        <v>35</v>
      </c>
      <c r="L12" s="102" t="s">
        <v>34</v>
      </c>
      <c r="M12" s="102" t="s">
        <v>35</v>
      </c>
      <c r="N12" s="102" t="s">
        <v>34</v>
      </c>
      <c r="O12" s="102" t="s">
        <v>35</v>
      </c>
      <c r="P12" s="102" t="s">
        <v>36</v>
      </c>
      <c r="Q12" s="102" t="s">
        <v>37</v>
      </c>
    </row>
    <row r="13" customFormat="false" ht="31.5" hidden="false" customHeight="false" outlineLevel="0" collapsed="false">
      <c r="A13" s="103" t="n">
        <v>1</v>
      </c>
      <c r="B13" s="169" t="n">
        <v>3400</v>
      </c>
      <c r="C13" s="170" t="s">
        <v>97</v>
      </c>
      <c r="D13" s="106" t="s">
        <v>98</v>
      </c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8" t="s">
        <v>8</v>
      </c>
      <c r="Q13" s="109" t="s">
        <v>8</v>
      </c>
    </row>
    <row r="14" customFormat="false" ht="18" hidden="false" customHeight="false" outlineLevel="0" collapsed="false">
      <c r="A14" s="103" t="n">
        <v>2</v>
      </c>
      <c r="B14" s="169" t="n">
        <v>4200</v>
      </c>
      <c r="C14" s="171" t="s">
        <v>99</v>
      </c>
      <c r="D14" s="106" t="s">
        <v>98</v>
      </c>
      <c r="E14" s="107" t="n">
        <v>8820000</v>
      </c>
      <c r="F14" s="107" t="n">
        <v>7761016.5</v>
      </c>
      <c r="G14" s="107" t="n">
        <v>2200000</v>
      </c>
      <c r="H14" s="107" t="n">
        <v>7225045</v>
      </c>
      <c r="I14" s="107" t="n">
        <v>470000</v>
      </c>
      <c r="J14" s="107" t="n">
        <f aca="false">H14+L14</f>
        <v>7225045</v>
      </c>
      <c r="K14" s="107" t="n">
        <f aca="false">I14+M14</f>
        <v>470000</v>
      </c>
      <c r="L14" s="107"/>
      <c r="M14" s="107"/>
      <c r="N14" s="107" t="n">
        <f aca="false">J14+G14</f>
        <v>9425045</v>
      </c>
      <c r="O14" s="107" t="n">
        <f aca="false">K14+G14</f>
        <v>2670000</v>
      </c>
      <c r="P14" s="108" t="s">
        <v>8</v>
      </c>
      <c r="Q14" s="109" t="s">
        <v>8</v>
      </c>
    </row>
    <row r="15" customFormat="false" ht="18" hidden="false" customHeight="false" outlineLevel="0" collapsed="false">
      <c r="A15" s="103" t="n">
        <v>3</v>
      </c>
      <c r="B15" s="172" t="n">
        <v>5100</v>
      </c>
      <c r="C15" s="173" t="s">
        <v>100</v>
      </c>
      <c r="D15" s="106" t="s">
        <v>98</v>
      </c>
      <c r="E15" s="107" t="n">
        <v>1164375</v>
      </c>
      <c r="F15" s="107" t="n">
        <v>1505350</v>
      </c>
      <c r="G15" s="107" t="n">
        <v>0</v>
      </c>
      <c r="H15" s="107" t="n">
        <v>0</v>
      </c>
      <c r="I15" s="107" t="n">
        <v>0</v>
      </c>
      <c r="J15" s="107" t="n">
        <f aca="false">H15+L15</f>
        <v>0</v>
      </c>
      <c r="K15" s="107" t="n">
        <f aca="false">I15+M15</f>
        <v>0</v>
      </c>
      <c r="L15" s="107"/>
      <c r="M15" s="107"/>
      <c r="N15" s="107" t="n">
        <f aca="false">J15+G15</f>
        <v>0</v>
      </c>
      <c r="O15" s="107" t="n">
        <f aca="false">K15+G15</f>
        <v>0</v>
      </c>
      <c r="P15" s="108" t="s">
        <v>8</v>
      </c>
      <c r="Q15" s="109" t="s">
        <v>8</v>
      </c>
    </row>
    <row r="16" customFormat="false" ht="18" hidden="false" customHeight="false" outlineLevel="0" collapsed="false">
      <c r="A16" s="103" t="n">
        <v>4</v>
      </c>
      <c r="B16" s="174" t="n">
        <v>8100</v>
      </c>
      <c r="C16" s="175" t="s">
        <v>43</v>
      </c>
      <c r="D16" s="106" t="s">
        <v>98</v>
      </c>
      <c r="E16" s="107" t="n">
        <v>5018721</v>
      </c>
      <c r="F16" s="107" t="n">
        <v>3800575</v>
      </c>
      <c r="G16" s="107" t="n">
        <v>8840675</v>
      </c>
      <c r="H16" s="107" t="n">
        <v>0</v>
      </c>
      <c r="I16" s="107" t="n">
        <v>0</v>
      </c>
      <c r="J16" s="107" t="n">
        <f aca="false">H16+L16</f>
        <v>0</v>
      </c>
      <c r="K16" s="107" t="n">
        <f aca="false">I16+M16</f>
        <v>0</v>
      </c>
      <c r="L16" s="107"/>
      <c r="M16" s="107"/>
      <c r="N16" s="107" t="n">
        <f aca="false">J16+G16</f>
        <v>8840675</v>
      </c>
      <c r="O16" s="107" t="n">
        <f aca="false">K16+G16</f>
        <v>8840675</v>
      </c>
      <c r="P16" s="109" t="s">
        <v>8</v>
      </c>
      <c r="Q16" s="109" t="s">
        <v>8</v>
      </c>
    </row>
    <row r="17" customFormat="false" ht="18" hidden="false" customHeight="false" outlineLevel="0" collapsed="false">
      <c r="A17" s="103" t="n">
        <v>5</v>
      </c>
      <c r="B17" s="174" t="n">
        <v>8200</v>
      </c>
      <c r="C17" s="175" t="s">
        <v>44</v>
      </c>
      <c r="D17" s="106" t="s">
        <v>98</v>
      </c>
      <c r="E17" s="107" t="n">
        <v>1649304</v>
      </c>
      <c r="F17" s="107" t="n">
        <v>1754154</v>
      </c>
      <c r="G17" s="107" t="n">
        <v>1500000</v>
      </c>
      <c r="H17" s="107" t="n">
        <v>830556</v>
      </c>
      <c r="I17" s="107" t="n">
        <v>285000</v>
      </c>
      <c r="J17" s="107" t="n">
        <f aca="false">H17+L17</f>
        <v>830556</v>
      </c>
      <c r="K17" s="107" t="n">
        <f aca="false">I17+M17</f>
        <v>435000</v>
      </c>
      <c r="L17" s="107"/>
      <c r="M17" s="107" t="n">
        <v>150000</v>
      </c>
      <c r="N17" s="107" t="n">
        <f aca="false">J17+G17</f>
        <v>2330556</v>
      </c>
      <c r="O17" s="107" t="n">
        <f aca="false">K17+G17</f>
        <v>1935000</v>
      </c>
      <c r="P17" s="109" t="s">
        <v>8</v>
      </c>
      <c r="Q17" s="109" t="s">
        <v>8</v>
      </c>
    </row>
    <row r="18" customFormat="false" ht="18" hidden="false" customHeight="false" outlineLevel="0" collapsed="false">
      <c r="A18" s="103" t="n">
        <v>6</v>
      </c>
      <c r="B18" s="174" t="n">
        <v>8300</v>
      </c>
      <c r="C18" s="175" t="s">
        <v>45</v>
      </c>
      <c r="D18" s="106" t="s">
        <v>98</v>
      </c>
      <c r="E18" s="107" t="n">
        <v>5814000</v>
      </c>
      <c r="F18" s="107" t="n">
        <v>4073600</v>
      </c>
      <c r="G18" s="107" t="n">
        <v>1000000</v>
      </c>
      <c r="H18" s="107" t="n">
        <v>82080</v>
      </c>
      <c r="I18" s="107" t="n">
        <v>0</v>
      </c>
      <c r="J18" s="107" t="n">
        <v>82080</v>
      </c>
      <c r="K18" s="107" t="n">
        <f aca="false">I18+M18</f>
        <v>0</v>
      </c>
      <c r="L18" s="107" t="n">
        <f aca="false">1200000</f>
        <v>1200000</v>
      </c>
      <c r="M18" s="107"/>
      <c r="N18" s="107" t="n">
        <f aca="false">J18+G18</f>
        <v>1082080</v>
      </c>
      <c r="O18" s="107" t="n">
        <f aca="false">K18+G18</f>
        <v>1000000</v>
      </c>
      <c r="P18" s="109" t="s">
        <v>8</v>
      </c>
      <c r="Q18" s="109" t="s">
        <v>8</v>
      </c>
    </row>
    <row r="19" customFormat="false" ht="18" hidden="false" customHeight="false" outlineLevel="0" collapsed="false">
      <c r="A19" s="103" t="n">
        <v>7</v>
      </c>
      <c r="B19" s="174" t="n">
        <v>8400</v>
      </c>
      <c r="C19" s="176" t="s">
        <v>46</v>
      </c>
      <c r="D19" s="106" t="s">
        <v>98</v>
      </c>
      <c r="E19" s="107" t="n">
        <v>3275765</v>
      </c>
      <c r="F19" s="107" t="n">
        <v>1915100</v>
      </c>
      <c r="G19" s="107" t="n">
        <v>1000000</v>
      </c>
      <c r="H19" s="107" t="n">
        <v>95975</v>
      </c>
      <c r="I19" s="107" t="n">
        <v>0</v>
      </c>
      <c r="J19" s="107" t="n">
        <v>95975</v>
      </c>
      <c r="K19" s="107" t="n">
        <f aca="false">I19+M19</f>
        <v>0</v>
      </c>
      <c r="L19" s="107"/>
      <c r="M19" s="107"/>
      <c r="N19" s="107" t="n">
        <f aca="false">J19+G19</f>
        <v>1095975</v>
      </c>
      <c r="O19" s="107" t="n">
        <f aca="false">K19+G19</f>
        <v>1000000</v>
      </c>
      <c r="P19" s="109" t="s">
        <v>8</v>
      </c>
      <c r="Q19" s="109" t="s">
        <v>8</v>
      </c>
    </row>
    <row r="20" customFormat="false" ht="18" hidden="false" customHeight="false" outlineLevel="0" collapsed="false">
      <c r="A20" s="103" t="n">
        <v>8</v>
      </c>
      <c r="B20" s="174" t="n">
        <v>8700</v>
      </c>
      <c r="C20" s="175" t="s">
        <v>47</v>
      </c>
      <c r="D20" s="106" t="s">
        <v>98</v>
      </c>
      <c r="E20" s="107" t="n">
        <v>1608505</v>
      </c>
      <c r="F20" s="107" t="n">
        <v>1109270</v>
      </c>
      <c r="G20" s="107" t="n">
        <v>0</v>
      </c>
      <c r="H20" s="107" t="n">
        <v>540000</v>
      </c>
      <c r="I20" s="107" t="n">
        <v>0</v>
      </c>
      <c r="J20" s="107" t="n">
        <f aca="false">H20+L20</f>
        <v>540000</v>
      </c>
      <c r="K20" s="107" t="n">
        <f aca="false">I20+M20</f>
        <v>0</v>
      </c>
      <c r="L20" s="107"/>
      <c r="M20" s="107"/>
      <c r="N20" s="107" t="n">
        <f aca="false">J20+G20</f>
        <v>540000</v>
      </c>
      <c r="O20" s="107" t="n">
        <f aca="false">K20+G20</f>
        <v>0</v>
      </c>
      <c r="P20" s="109" t="s">
        <v>8</v>
      </c>
      <c r="Q20" s="109" t="s">
        <v>8</v>
      </c>
    </row>
    <row r="21" customFormat="false" ht="18" hidden="false" customHeight="false" outlineLevel="0" collapsed="false">
      <c r="A21" s="103" t="n">
        <v>9</v>
      </c>
      <c r="B21" s="174" t="n">
        <v>8900</v>
      </c>
      <c r="C21" s="177" t="s">
        <v>48</v>
      </c>
      <c r="D21" s="106" t="s">
        <v>98</v>
      </c>
      <c r="E21" s="107" t="n">
        <v>4386105</v>
      </c>
      <c r="F21" s="107" t="n">
        <v>4222800</v>
      </c>
      <c r="G21" s="107" t="n">
        <v>3000000</v>
      </c>
      <c r="H21" s="107" t="n">
        <v>0</v>
      </c>
      <c r="I21" s="107" t="n">
        <v>0</v>
      </c>
      <c r="J21" s="107" t="n">
        <f aca="false">H21+L21</f>
        <v>0</v>
      </c>
      <c r="K21" s="107" t="n">
        <f aca="false">I21+M21</f>
        <v>0</v>
      </c>
      <c r="L21" s="107"/>
      <c r="M21" s="107"/>
      <c r="N21" s="107" t="n">
        <f aca="false">J21+G21</f>
        <v>3000000</v>
      </c>
      <c r="O21" s="107" t="n">
        <f aca="false">K21+G21</f>
        <v>3000000</v>
      </c>
      <c r="P21" s="109" t="s">
        <v>8</v>
      </c>
      <c r="Q21" s="109" t="s">
        <v>8</v>
      </c>
    </row>
    <row r="22" customFormat="false" ht="18" hidden="false" customHeight="false" outlineLevel="0" collapsed="false">
      <c r="A22" s="103" t="n">
        <v>10</v>
      </c>
      <c r="B22" s="178" t="n">
        <v>9100</v>
      </c>
      <c r="C22" s="179" t="s">
        <v>101</v>
      </c>
      <c r="D22" s="106" t="s">
        <v>98</v>
      </c>
      <c r="E22" s="107" t="n">
        <v>808028</v>
      </c>
      <c r="F22" s="107" t="n">
        <v>0</v>
      </c>
      <c r="G22" s="107" t="n">
        <v>0</v>
      </c>
      <c r="H22" s="107" t="n">
        <v>0</v>
      </c>
      <c r="I22" s="107" t="n">
        <v>0</v>
      </c>
      <c r="J22" s="107" t="n">
        <f aca="false">H22+L22</f>
        <v>0</v>
      </c>
      <c r="K22" s="107" t="n">
        <f aca="false">I22+M22</f>
        <v>0</v>
      </c>
      <c r="L22" s="107" t="n">
        <v>0</v>
      </c>
      <c r="M22" s="107" t="n">
        <v>0</v>
      </c>
      <c r="N22" s="107" t="n">
        <f aca="false">J22+G22</f>
        <v>0</v>
      </c>
      <c r="O22" s="107" t="n">
        <f aca="false">K22+G22</f>
        <v>0</v>
      </c>
      <c r="P22" s="109" t="s">
        <v>8</v>
      </c>
      <c r="Q22" s="109" t="s">
        <v>8</v>
      </c>
    </row>
    <row r="23" s="182" customFormat="true" ht="18" hidden="false" customHeight="true" outlineLevel="0" collapsed="false">
      <c r="A23" s="120" t="s">
        <v>102</v>
      </c>
      <c r="B23" s="120"/>
      <c r="C23" s="120"/>
      <c r="D23" s="121" t="s">
        <v>98</v>
      </c>
      <c r="E23" s="122" t="n">
        <f aca="false">E22+E21+E20+E19+E18+E17+E16+E15+E14</f>
        <v>32544803</v>
      </c>
      <c r="F23" s="122" t="n">
        <f aca="false">F13+F14+F15+F16+F17+F18+F19+F20+F21+F22</f>
        <v>26141865.5</v>
      </c>
      <c r="G23" s="180" t="n">
        <f aca="false">G22+G21+G20+G19+G18+G17+G16+G15+G14+G13</f>
        <v>17540675</v>
      </c>
      <c r="H23" s="180" t="n">
        <f aca="false">SUM(H14:H22)</f>
        <v>8773656</v>
      </c>
      <c r="I23" s="180" t="n">
        <f aca="false">I22+I21+I20+I19+I18+I17+I16+I15+I14+I13</f>
        <v>755000</v>
      </c>
      <c r="J23" s="180" t="n">
        <f aca="false">H23+L23</f>
        <v>9973656</v>
      </c>
      <c r="K23" s="180" t="n">
        <f aca="false">I23+M23</f>
        <v>905000</v>
      </c>
      <c r="L23" s="180" t="n">
        <f aca="false">SUM(L14:L22)</f>
        <v>1200000</v>
      </c>
      <c r="M23" s="180" t="n">
        <f aca="false">SUM(M14:M22)</f>
        <v>150000</v>
      </c>
      <c r="N23" s="181" t="n">
        <f aca="false">N16+N17+N18+N19+N20+N21+N22+N14</f>
        <v>26314331</v>
      </c>
      <c r="O23" s="123" t="n">
        <f aca="false">SUM(O13:O22)</f>
        <v>18445675</v>
      </c>
      <c r="P23" s="125" t="n">
        <f aca="false">O23/N23</f>
        <v>0.700974499408706</v>
      </c>
      <c r="Q23" s="125" t="n">
        <f aca="false">O23/F23</f>
        <v>0.705599032326136</v>
      </c>
    </row>
    <row r="24" customFormat="false" ht="18" hidden="false" customHeight="false" outlineLevel="0" collapsed="false">
      <c r="A24" s="183" t="s">
        <v>103</v>
      </c>
      <c r="B24" s="183"/>
      <c r="C24" s="183"/>
      <c r="D24" s="184" t="s">
        <v>98</v>
      </c>
      <c r="E24" s="128" t="n">
        <f aca="false">E23*0.15</f>
        <v>4881720.45</v>
      </c>
      <c r="F24" s="128" t="n">
        <f aca="false">F23*0.15</f>
        <v>3921279.825</v>
      </c>
      <c r="G24" s="128" t="n">
        <v>2631101.25</v>
      </c>
      <c r="H24" s="128" t="n">
        <v>30000</v>
      </c>
      <c r="I24" s="128" t="n">
        <f aca="false">0.15*I23</f>
        <v>113250</v>
      </c>
      <c r="J24" s="107" t="n">
        <f aca="false">L24+H24</f>
        <v>210000</v>
      </c>
      <c r="K24" s="128" t="n">
        <f aca="false">K23*0.15</f>
        <v>135750</v>
      </c>
      <c r="L24" s="128" t="n">
        <f aca="false">L23*0.15</f>
        <v>180000</v>
      </c>
      <c r="M24" s="128" t="n">
        <f aca="false">M23*0.15</f>
        <v>22500</v>
      </c>
      <c r="N24" s="128" t="n">
        <f aca="false">N23*0.15</f>
        <v>3947149.65</v>
      </c>
      <c r="O24" s="107" t="n">
        <f aca="false">G24+M24</f>
        <v>2653601.25</v>
      </c>
      <c r="P24" s="109"/>
      <c r="Q24" s="109"/>
    </row>
    <row r="25" customFormat="false" ht="18" hidden="false" customHeight="false" outlineLevel="0" collapsed="false">
      <c r="A25" s="183" t="s">
        <v>104</v>
      </c>
      <c r="B25" s="183"/>
      <c r="C25" s="183"/>
      <c r="D25" s="184" t="s">
        <v>98</v>
      </c>
      <c r="E25" s="133" t="n">
        <f aca="false">E23+E24</f>
        <v>37426523.45</v>
      </c>
      <c r="F25" s="133" t="n">
        <f aca="false">F23+F24</f>
        <v>30063145.325</v>
      </c>
      <c r="G25" s="133" t="n">
        <v>20171776.25</v>
      </c>
      <c r="H25" s="133" t="n">
        <v>230000</v>
      </c>
      <c r="I25" s="133" t="n">
        <f aca="false">I24+I23</f>
        <v>868250</v>
      </c>
      <c r="J25" s="107" t="n">
        <f aca="false">H25+L25</f>
        <v>1610000</v>
      </c>
      <c r="K25" s="133" t="n">
        <f aca="false">K23+K24</f>
        <v>1040750</v>
      </c>
      <c r="L25" s="133" t="n">
        <f aca="false">L23+L24</f>
        <v>1380000</v>
      </c>
      <c r="M25" s="133" t="n">
        <f aca="false">M23+M24</f>
        <v>172500</v>
      </c>
      <c r="N25" s="133" t="n">
        <f aca="false">N23+N24</f>
        <v>30261480.65</v>
      </c>
      <c r="O25" s="107" t="n">
        <f aca="false">G25+M25</f>
        <v>20344276.25</v>
      </c>
      <c r="P25" s="109"/>
      <c r="Q25" s="109"/>
    </row>
    <row r="26" customFormat="false" ht="18.75" hidden="false" customHeight="false" outlineLevel="0" collapsed="false">
      <c r="A26" s="185"/>
      <c r="B26" s="185"/>
      <c r="C26" s="43"/>
      <c r="D26" s="44" t="s">
        <v>53</v>
      </c>
      <c r="E26" s="44"/>
      <c r="F26" s="45" t="s">
        <v>8</v>
      </c>
      <c r="G26" s="45" t="n">
        <f aca="false">G23/F23</f>
        <v>0.67098023283763</v>
      </c>
      <c r="H26" s="45" t="n">
        <f aca="false">H23/F23</f>
        <v>0.335617058392409</v>
      </c>
      <c r="I26" s="45" t="n">
        <f aca="false">I23/F23</f>
        <v>0.0288808769213505</v>
      </c>
      <c r="J26" s="45" t="n">
        <f aca="false">J23/F23</f>
        <v>0.381520438929655</v>
      </c>
      <c r="K26" s="45" t="n">
        <f aca="false">K23/F23</f>
        <v>0.0346187994885063</v>
      </c>
      <c r="L26" s="186" t="n">
        <f aca="false">L23/F23</f>
        <v>0.0459033805372459</v>
      </c>
      <c r="M26" s="187" t="n">
        <f aca="false">M23/F23</f>
        <v>0.00573792256715574</v>
      </c>
      <c r="N26" s="45" t="n">
        <f aca="false">N23/E23</f>
        <v>0.808557083599492</v>
      </c>
      <c r="O26" s="46" t="n">
        <f aca="false">O23/F23</f>
        <v>0.705599032326136</v>
      </c>
      <c r="P26" s="188"/>
      <c r="Q26" s="188"/>
    </row>
    <row r="27" customFormat="false" ht="18" hidden="false" customHeight="false" outlineLevel="0" collapsed="false">
      <c r="C27" s="141"/>
      <c r="D27" s="141"/>
      <c r="E27" s="141"/>
      <c r="F27" s="141"/>
      <c r="G27" s="142"/>
      <c r="H27" s="141"/>
      <c r="I27" s="141"/>
      <c r="J27" s="141"/>
      <c r="K27" s="141"/>
      <c r="L27" s="141"/>
      <c r="M27" s="141"/>
      <c r="O27" s="12" t="s">
        <v>8</v>
      </c>
    </row>
    <row r="28" customFormat="false" ht="26.25" hidden="false" customHeight="false" outlineLevel="0" collapsed="false">
      <c r="A28" s="57"/>
      <c r="B28" s="57"/>
      <c r="C28" s="143" t="s">
        <v>54</v>
      </c>
      <c r="D28" s="144"/>
      <c r="E28" s="189"/>
      <c r="F28" s="189"/>
      <c r="G28" s="144"/>
      <c r="H28" s="144"/>
      <c r="I28" s="144"/>
      <c r="J28" s="144"/>
      <c r="K28" s="144"/>
      <c r="L28" s="144"/>
      <c r="M28" s="144"/>
      <c r="N28" s="190"/>
      <c r="O28" s="191" t="s">
        <v>8</v>
      </c>
      <c r="P28" s="57"/>
      <c r="Q28" s="57"/>
    </row>
    <row r="29" customFormat="false" ht="18" hidden="false" customHeight="true" outlineLevel="0" collapsed="false">
      <c r="A29" s="57"/>
      <c r="B29" s="57"/>
      <c r="C29" s="149" t="s">
        <v>25</v>
      </c>
      <c r="D29" s="150"/>
      <c r="E29" s="151" t="s">
        <v>55</v>
      </c>
      <c r="F29" s="151" t="s">
        <v>56</v>
      </c>
      <c r="G29" s="192"/>
      <c r="H29" s="146" t="s">
        <v>57</v>
      </c>
      <c r="I29" s="163"/>
      <c r="J29" s="163"/>
      <c r="K29" s="153"/>
      <c r="L29" s="145" t="s">
        <v>72</v>
      </c>
      <c r="M29" s="145"/>
      <c r="N29" s="145"/>
      <c r="O29" s="57"/>
      <c r="P29" s="57"/>
      <c r="Q29" s="57"/>
    </row>
    <row r="30" customFormat="false" ht="18" hidden="false" customHeight="false" outlineLevel="0" collapsed="false">
      <c r="A30" s="57"/>
      <c r="B30" s="57"/>
      <c r="C30" s="155" t="s">
        <v>58</v>
      </c>
      <c r="D30" s="155"/>
      <c r="E30" s="158" t="n">
        <v>731</v>
      </c>
      <c r="F30" s="155"/>
      <c r="G30" s="153"/>
      <c r="H30" s="146"/>
      <c r="I30" s="193" t="s">
        <v>116</v>
      </c>
      <c r="J30" s="193"/>
      <c r="K30" s="153"/>
      <c r="L30" s="145"/>
      <c r="M30" s="145"/>
      <c r="N30" s="145"/>
      <c r="O30" s="57"/>
      <c r="P30" s="57"/>
      <c r="Q30" s="57"/>
    </row>
    <row r="31" customFormat="false" ht="18" hidden="false" customHeight="false" outlineLevel="0" collapsed="false">
      <c r="A31" s="57"/>
      <c r="B31" s="57"/>
      <c r="C31" s="155" t="s">
        <v>60</v>
      </c>
      <c r="D31" s="155"/>
      <c r="E31" s="158" t="n">
        <f aca="false">Erer!E31</f>
        <v>302</v>
      </c>
      <c r="F31" s="158"/>
      <c r="G31" s="153"/>
      <c r="H31" s="146"/>
      <c r="I31" s="193" t="s">
        <v>106</v>
      </c>
      <c r="J31" s="193"/>
      <c r="K31" s="153"/>
      <c r="L31" s="156"/>
      <c r="M31" s="156" t="s">
        <v>73</v>
      </c>
      <c r="N31" s="156" t="s">
        <v>107</v>
      </c>
      <c r="O31" s="57"/>
      <c r="P31" s="57"/>
      <c r="Q31" s="57"/>
    </row>
    <row r="32" customFormat="false" ht="18" hidden="false" customHeight="false" outlineLevel="0" collapsed="false">
      <c r="A32" s="57"/>
      <c r="B32" s="57"/>
      <c r="C32" s="155" t="s">
        <v>62</v>
      </c>
      <c r="D32" s="155"/>
      <c r="E32" s="158" t="n">
        <f aca="false">E31+E30</f>
        <v>1033</v>
      </c>
      <c r="F32" s="155"/>
      <c r="G32" s="194"/>
      <c r="H32" s="146"/>
      <c r="I32" s="157" t="s">
        <v>117</v>
      </c>
      <c r="J32" s="157"/>
      <c r="K32" s="153"/>
      <c r="L32" s="147" t="s">
        <v>75</v>
      </c>
      <c r="M32" s="159" t="n">
        <v>5</v>
      </c>
      <c r="N32" s="162" t="n">
        <v>14</v>
      </c>
      <c r="O32" s="57"/>
      <c r="P32" s="57"/>
      <c r="Q32" s="57"/>
    </row>
    <row r="33" customFormat="false" ht="18" hidden="false" customHeight="false" outlineLevel="0" collapsed="false">
      <c r="A33" s="57"/>
      <c r="B33" s="57"/>
      <c r="C33" s="155" t="s">
        <v>64</v>
      </c>
      <c r="D33" s="155"/>
      <c r="E33" s="195" t="n">
        <f aca="false">E34/E32</f>
        <v>0.944820909970958</v>
      </c>
      <c r="F33" s="155"/>
      <c r="G33" s="153"/>
      <c r="H33" s="146"/>
      <c r="I33" s="196" t="s">
        <v>106</v>
      </c>
      <c r="J33" s="196"/>
      <c r="K33" s="197"/>
      <c r="L33" s="147" t="s">
        <v>76</v>
      </c>
      <c r="M33" s="162" t="n">
        <v>0</v>
      </c>
      <c r="N33" s="162" t="n">
        <v>6</v>
      </c>
      <c r="O33" s="57"/>
      <c r="P33" s="57"/>
      <c r="Q33" s="57"/>
    </row>
    <row r="34" customFormat="false" ht="18" hidden="false" customHeight="false" outlineLevel="0" collapsed="false">
      <c r="A34" s="57"/>
      <c r="B34" s="57"/>
      <c r="C34" s="155" t="s">
        <v>65</v>
      </c>
      <c r="D34" s="155"/>
      <c r="E34" s="158" t="n">
        <v>976</v>
      </c>
      <c r="F34" s="155"/>
      <c r="G34" s="153"/>
      <c r="H34" s="146"/>
      <c r="I34" s="157" t="s">
        <v>108</v>
      </c>
      <c r="J34" s="157"/>
      <c r="K34" s="198"/>
      <c r="L34" s="147" t="s">
        <v>77</v>
      </c>
      <c r="M34" s="162" t="n">
        <v>75000</v>
      </c>
      <c r="N34" s="162" t="n">
        <v>180000</v>
      </c>
      <c r="O34" s="57"/>
      <c r="P34" s="57"/>
      <c r="Q34" s="57"/>
    </row>
    <row r="35" customFormat="false" ht="18" hidden="false" customHeight="false" outlineLevel="0" collapsed="false">
      <c r="A35" s="57"/>
      <c r="B35" s="57"/>
      <c r="C35" s="164" t="s">
        <v>66</v>
      </c>
      <c r="D35" s="164"/>
      <c r="E35" s="158" t="s">
        <v>110</v>
      </c>
      <c r="F35" s="155"/>
      <c r="G35" s="153"/>
      <c r="H35" s="146"/>
      <c r="I35" s="199" t="s">
        <v>118</v>
      </c>
      <c r="J35" s="199"/>
      <c r="K35" s="200"/>
      <c r="L35" s="153"/>
      <c r="M35" s="153"/>
      <c r="N35" s="57"/>
      <c r="O35" s="57"/>
      <c r="P35" s="57"/>
      <c r="Q35" s="57"/>
    </row>
    <row r="36" customFormat="false" ht="18" hidden="false" customHeight="false" outlineLevel="0" collapsed="false">
      <c r="A36" s="57"/>
      <c r="B36" s="57"/>
      <c r="C36" s="155" t="s">
        <v>68</v>
      </c>
      <c r="D36" s="155"/>
      <c r="E36" s="158" t="s">
        <v>111</v>
      </c>
      <c r="F36" s="155"/>
      <c r="G36" s="153"/>
      <c r="H36" s="146"/>
      <c r="I36" s="163"/>
      <c r="J36" s="163"/>
      <c r="K36" s="200"/>
      <c r="L36" s="153"/>
      <c r="M36" s="153"/>
      <c r="N36" s="57"/>
      <c r="O36" s="57"/>
      <c r="P36" s="57"/>
      <c r="Q36" s="57"/>
    </row>
    <row r="37" customFormat="false" ht="18" hidden="false" customHeight="false" outlineLevel="0" collapsed="false">
      <c r="A37" s="57"/>
      <c r="B37" s="57"/>
      <c r="C37" s="155" t="s">
        <v>70</v>
      </c>
      <c r="D37" s="155"/>
      <c r="E37" s="165" t="n">
        <f aca="false">Q23-E33</f>
        <v>-0.239221877644822</v>
      </c>
      <c r="F37" s="155"/>
      <c r="G37" s="194"/>
      <c r="H37" s="146"/>
      <c r="I37" s="163"/>
      <c r="J37" s="163"/>
      <c r="K37" s="153"/>
      <c r="L37" s="57"/>
      <c r="M37" s="57"/>
      <c r="N37" s="57"/>
      <c r="O37" s="153"/>
      <c r="P37" s="57"/>
      <c r="Q37" s="57"/>
    </row>
    <row r="38" customFormat="false" ht="18" hidden="false" customHeight="false" outlineLevel="0" collapsed="false">
      <c r="A38" s="57"/>
      <c r="B38" s="57"/>
      <c r="C38" s="155" t="s">
        <v>71</v>
      </c>
      <c r="D38" s="155"/>
      <c r="E38" s="167" t="n">
        <f aca="false">O26-N26</f>
        <v>-0.102958051273356</v>
      </c>
      <c r="F38" s="155"/>
      <c r="G38" s="153"/>
      <c r="H38" s="153"/>
      <c r="I38" s="153"/>
      <c r="J38" s="153"/>
      <c r="K38" s="153"/>
      <c r="L38" s="57"/>
      <c r="M38" s="57"/>
      <c r="N38" s="57"/>
      <c r="O38" s="153"/>
      <c r="P38" s="57"/>
      <c r="Q38" s="57"/>
    </row>
    <row r="39" customFormat="false" ht="18" hidden="false" customHeight="false" outlineLevel="0" collapsed="false">
      <c r="A39" s="57"/>
      <c r="B39" s="57"/>
      <c r="C39" s="164"/>
      <c r="D39" s="164"/>
      <c r="E39" s="168"/>
      <c r="F39" s="155"/>
      <c r="G39" s="153"/>
      <c r="H39" s="57"/>
      <c r="I39" s="57"/>
      <c r="J39" s="57"/>
      <c r="K39" s="57"/>
      <c r="L39" s="57"/>
      <c r="M39" s="57"/>
      <c r="N39" s="57"/>
      <c r="O39" s="153"/>
      <c r="P39" s="57"/>
      <c r="Q39" s="57"/>
    </row>
  </sheetData>
  <mergeCells count="26">
    <mergeCell ref="A5:C5"/>
    <mergeCell ref="A11:A12"/>
    <mergeCell ref="B11:B12"/>
    <mergeCell ref="C11:C12"/>
    <mergeCell ref="D11:D12"/>
    <mergeCell ref="E11:E12"/>
    <mergeCell ref="F11:F12"/>
    <mergeCell ref="G11:G12"/>
    <mergeCell ref="H11:I11"/>
    <mergeCell ref="J11:K11"/>
    <mergeCell ref="L11:M11"/>
    <mergeCell ref="N11:O11"/>
    <mergeCell ref="P11:Q11"/>
    <mergeCell ref="A23:C23"/>
    <mergeCell ref="A24:C24"/>
    <mergeCell ref="A25:C25"/>
    <mergeCell ref="H29:H37"/>
    <mergeCell ref="I29:J29"/>
    <mergeCell ref="L29:N30"/>
    <mergeCell ref="I30:J30"/>
    <mergeCell ref="I31:J31"/>
    <mergeCell ref="I32:J32"/>
    <mergeCell ref="I34:J34"/>
    <mergeCell ref="I36:J36"/>
    <mergeCell ref="I37:J37"/>
    <mergeCell ref="C39:D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7"/>
  <sheetViews>
    <sheetView showFormulas="false" showGridLines="true" showRowColHeaders="true" showZeros="true" rightToLeft="false" tabSelected="false" showOutlineSymbols="true" defaultGridColor="true" view="pageBreakPreview" topLeftCell="A4" colorId="64" zoomScale="100" zoomScaleNormal="68" zoomScalePageLayoutView="100" workbookViewId="0">
      <selection pane="topLeft" activeCell="K18" activeCellId="0" sqref="K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5" min="5" style="0" width="19"/>
    <col collapsed="false" customWidth="true" hidden="false" outlineLevel="0" max="6" min="6" style="0" width="19.71"/>
    <col collapsed="false" customWidth="true" hidden="false" outlineLevel="0" max="7" min="7" style="0" width="20.85"/>
    <col collapsed="false" customWidth="true" hidden="false" outlineLevel="0" max="8" min="8" style="0" width="21.85"/>
    <col collapsed="false" customWidth="true" hidden="false" outlineLevel="0" max="9" min="9" style="0" width="21.57"/>
    <col collapsed="false" customWidth="true" hidden="false" outlineLevel="0" max="10" min="10" style="0" width="22.28"/>
    <col collapsed="false" customWidth="true" hidden="false" outlineLevel="0" max="11" min="11" style="0" width="18.28"/>
    <col collapsed="false" customWidth="true" hidden="false" outlineLevel="0" max="13" min="12" style="0" width="22.57"/>
    <col collapsed="false" customWidth="true" hidden="false" outlineLevel="0" max="14" min="14" style="0" width="12.57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201" t="s">
        <v>0</v>
      </c>
      <c r="B1" s="2" t="s">
        <v>119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201" t="s">
        <v>2</v>
      </c>
      <c r="B2" s="2" t="s">
        <v>120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201" t="s">
        <v>4</v>
      </c>
      <c r="B3" s="2" t="s">
        <v>121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20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true" outlineLevel="0" collapsed="false">
      <c r="A5" s="201" t="s">
        <v>9</v>
      </c>
      <c r="B5" s="2" t="s">
        <v>10</v>
      </c>
      <c r="C5" s="2"/>
      <c r="D5" s="2"/>
      <c r="E5" s="202" t="s">
        <v>122</v>
      </c>
      <c r="F5" s="202"/>
      <c r="G5" s="202"/>
      <c r="H5" s="202"/>
      <c r="I5" s="202"/>
      <c r="J5" s="202"/>
      <c r="K5" s="202"/>
    </row>
    <row r="6" customFormat="false" ht="18.75" hidden="false" customHeight="true" outlineLevel="0" collapsed="false">
      <c r="A6" s="201" t="s">
        <v>11</v>
      </c>
      <c r="B6" s="2" t="s">
        <v>123</v>
      </c>
      <c r="C6" s="2"/>
      <c r="D6" s="2"/>
      <c r="E6" s="202"/>
      <c r="F6" s="202"/>
      <c r="G6" s="202"/>
      <c r="H6" s="202"/>
      <c r="I6" s="202"/>
      <c r="J6" s="202"/>
      <c r="K6" s="202"/>
    </row>
    <row r="7" customFormat="false" ht="18.75" hidden="false" customHeight="true" outlineLevel="0" collapsed="false">
      <c r="A7" s="201" t="s">
        <v>13</v>
      </c>
      <c r="B7" s="8" t="str">
        <f aca="false">HOSE!C6</f>
        <v>March </v>
      </c>
      <c r="C7" s="203"/>
      <c r="D7" s="203"/>
      <c r="E7" s="202"/>
      <c r="F7" s="202"/>
      <c r="G7" s="202"/>
      <c r="H7" s="202"/>
      <c r="I7" s="202"/>
      <c r="J7" s="202"/>
      <c r="K7" s="202"/>
      <c r="L7" s="0" t="s">
        <v>8</v>
      </c>
    </row>
    <row r="8" customFormat="false" ht="18.75" hidden="false" customHeight="true" outlineLevel="0" collapsed="false">
      <c r="A8" s="204" t="s">
        <v>15</v>
      </c>
      <c r="B8" s="4" t="s">
        <v>124</v>
      </c>
      <c r="C8" s="4"/>
      <c r="D8" s="4"/>
      <c r="E8" s="202"/>
      <c r="F8" s="202"/>
      <c r="G8" s="202"/>
      <c r="H8" s="202"/>
      <c r="I8" s="202"/>
      <c r="J8" s="202"/>
      <c r="K8" s="202"/>
    </row>
    <row r="9" customFormat="false" ht="18.75" hidden="false" customHeight="true" outlineLevel="0" collapsed="false">
      <c r="A9" s="204" t="s">
        <v>17</v>
      </c>
      <c r="B9" s="7"/>
      <c r="C9" s="7"/>
      <c r="D9" s="7"/>
      <c r="E9" s="202"/>
      <c r="F9" s="202"/>
      <c r="G9" s="202"/>
      <c r="H9" s="202"/>
      <c r="I9" s="202"/>
      <c r="J9" s="202"/>
      <c r="K9" s="202"/>
    </row>
    <row r="10" customFormat="false" ht="18.75" hidden="false" customHeight="false" outlineLevel="0" collapsed="false">
      <c r="A10" s="204" t="s">
        <v>18</v>
      </c>
      <c r="B10" s="9" t="s">
        <v>125</v>
      </c>
      <c r="C10" s="9"/>
      <c r="D10" s="9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21" hidden="false" customHeight="false" outlineLevel="0" collapsed="false">
      <c r="A11" s="204" t="s">
        <v>20</v>
      </c>
      <c r="B11" s="9"/>
      <c r="C11" s="9"/>
      <c r="D11" s="205" t="s">
        <v>8</v>
      </c>
      <c r="E11" s="3" t="s">
        <v>8</v>
      </c>
      <c r="F11" s="3" t="s">
        <v>8</v>
      </c>
      <c r="G11" s="6"/>
      <c r="H11" s="3" t="s">
        <v>8</v>
      </c>
      <c r="I11" s="3"/>
      <c r="L11" s="12"/>
    </row>
    <row r="12" customFormat="false" ht="18.75" hidden="false" customHeight="false" outlineLevel="0" collapsed="false">
      <c r="A12" s="204" t="s">
        <v>22</v>
      </c>
      <c r="B12" s="11" t="s">
        <v>126</v>
      </c>
      <c r="C12" s="8"/>
      <c r="D12" s="8"/>
      <c r="E12" s="3"/>
      <c r="F12" s="6" t="s">
        <v>8</v>
      </c>
      <c r="G12" s="6" t="s">
        <v>8</v>
      </c>
      <c r="H12" s="6" t="s">
        <v>8</v>
      </c>
      <c r="I12" s="3"/>
      <c r="L12" s="12"/>
      <c r="M12" s="12"/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</row>
    <row r="16" customFormat="false" ht="18.75" hidden="false" customHeight="false" outlineLevel="0" collapsed="false">
      <c r="A16" s="206" t="n">
        <v>1000</v>
      </c>
      <c r="B16" s="39" t="s">
        <v>127</v>
      </c>
      <c r="C16" s="23" t="n">
        <v>0</v>
      </c>
      <c r="D16" s="23"/>
      <c r="E16" s="23" t="n">
        <v>0</v>
      </c>
      <c r="F16" s="23" t="n">
        <v>0</v>
      </c>
      <c r="G16" s="23" t="n">
        <v>0</v>
      </c>
      <c r="H16" s="23" t="n">
        <v>0</v>
      </c>
      <c r="I16" s="23" t="n">
        <v>0</v>
      </c>
      <c r="J16" s="24"/>
      <c r="K16" s="24"/>
      <c r="L16" s="23" t="n">
        <f aca="false">H16+E16</f>
        <v>0</v>
      </c>
      <c r="M16" s="23" t="n">
        <f aca="false">K16+E16</f>
        <v>0</v>
      </c>
      <c r="N16" s="23" t="s">
        <v>8</v>
      </c>
      <c r="O16" s="23" t="s">
        <v>8</v>
      </c>
    </row>
    <row r="17" customFormat="false" ht="18.75" hidden="false" customHeight="false" outlineLevel="0" collapsed="false">
      <c r="A17" s="206" t="n">
        <v>2000</v>
      </c>
      <c r="B17" s="39" t="s">
        <v>128</v>
      </c>
      <c r="C17" s="23" t="n">
        <v>0</v>
      </c>
      <c r="D17" s="23"/>
      <c r="E17" s="23" t="n">
        <v>0</v>
      </c>
      <c r="F17" s="23" t="n">
        <v>0</v>
      </c>
      <c r="G17" s="23" t="n">
        <v>0</v>
      </c>
      <c r="H17" s="23" t="n">
        <f aca="false">J17+F17</f>
        <v>0</v>
      </c>
      <c r="I17" s="23" t="n">
        <v>0</v>
      </c>
      <c r="J17" s="24"/>
      <c r="K17" s="24"/>
      <c r="L17" s="23" t="n">
        <f aca="false">H17+E17</f>
        <v>0</v>
      </c>
      <c r="M17" s="23" t="n">
        <f aca="false">K17+E17</f>
        <v>0</v>
      </c>
      <c r="N17" s="23" t="s">
        <v>8</v>
      </c>
      <c r="O17" s="23" t="s">
        <v>8</v>
      </c>
    </row>
    <row r="18" customFormat="false" ht="18.75" hidden="false" customHeight="false" outlineLevel="0" collapsed="false">
      <c r="A18" s="206" t="n">
        <v>3000</v>
      </c>
      <c r="B18" s="39" t="s">
        <v>129</v>
      </c>
      <c r="C18" s="25" t="s">
        <v>8</v>
      </c>
      <c r="D18" s="23"/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v>0</v>
      </c>
      <c r="J18" s="24"/>
      <c r="K18" s="24"/>
      <c r="L18" s="23" t="n">
        <f aca="false">H18+E18</f>
        <v>0</v>
      </c>
      <c r="M18" s="23" t="n">
        <f aca="false">K18+E18</f>
        <v>0</v>
      </c>
      <c r="N18" s="23" t="s">
        <v>8</v>
      </c>
      <c r="O18" s="23" t="s">
        <v>8</v>
      </c>
    </row>
    <row r="19" customFormat="false" ht="18.75" hidden="false" customHeight="false" outlineLevel="0" collapsed="false">
      <c r="A19" s="206" t="n">
        <v>4000</v>
      </c>
      <c r="B19" s="39" t="s">
        <v>41</v>
      </c>
      <c r="C19" s="26" t="n">
        <v>1350000</v>
      </c>
      <c r="D19" s="27" t="s">
        <v>130</v>
      </c>
      <c r="E19" s="27" t="n">
        <v>1714242</v>
      </c>
      <c r="F19" s="27" t="n">
        <v>0</v>
      </c>
      <c r="G19" s="27" t="n">
        <v>0</v>
      </c>
      <c r="H19" s="23" t="n">
        <f aca="false">J19+F19</f>
        <v>0</v>
      </c>
      <c r="I19" s="23" t="n">
        <v>0</v>
      </c>
      <c r="J19" s="28"/>
      <c r="K19" s="29"/>
      <c r="L19" s="23" t="n">
        <f aca="false">H19+E19</f>
        <v>1714242</v>
      </c>
      <c r="M19" s="23" t="n">
        <v>1714242</v>
      </c>
      <c r="N19" s="23"/>
      <c r="O19" s="23"/>
    </row>
    <row r="20" customFormat="false" ht="18.75" hidden="false" customHeight="false" outlineLevel="0" collapsed="false">
      <c r="A20" s="206" t="n">
        <v>5000</v>
      </c>
      <c r="B20" s="39" t="s">
        <v>131</v>
      </c>
      <c r="C20" s="25" t="n">
        <v>117600</v>
      </c>
      <c r="D20" s="23" t="s">
        <v>8</v>
      </c>
      <c r="E20" s="23" t="n">
        <v>0</v>
      </c>
      <c r="F20" s="23" t="n">
        <v>131913.6</v>
      </c>
      <c r="G20" s="23" t="n">
        <v>0</v>
      </c>
      <c r="H20" s="23" t="n">
        <f aca="false">J20+F20</f>
        <v>131913.6</v>
      </c>
      <c r="I20" s="23" t="n">
        <v>0</v>
      </c>
      <c r="J20" s="24"/>
      <c r="K20" s="24"/>
      <c r="L20" s="23" t="n">
        <f aca="false">H20+E20</f>
        <v>131913.6</v>
      </c>
      <c r="M20" s="23" t="n">
        <v>131913.6</v>
      </c>
      <c r="N20" s="23"/>
      <c r="O20" s="23"/>
    </row>
    <row r="21" customFormat="false" ht="18.75" hidden="false" customHeight="false" outlineLevel="0" collapsed="false">
      <c r="A21" s="206" t="n">
        <v>8000</v>
      </c>
      <c r="B21" s="39" t="s">
        <v>132</v>
      </c>
      <c r="C21" s="25" t="n">
        <v>10616899.3698206</v>
      </c>
      <c r="D21" s="23" t="s">
        <v>8</v>
      </c>
      <c r="E21" s="23" t="n">
        <v>6734324.7463526</v>
      </c>
      <c r="F21" s="23" t="n">
        <v>1700000</v>
      </c>
      <c r="G21" s="23" t="n">
        <v>1700000</v>
      </c>
      <c r="H21" s="23" t="n">
        <f aca="false">J21+F21</f>
        <v>1700000</v>
      </c>
      <c r="I21" s="23" t="n">
        <f aca="false">K21+G21</f>
        <v>1700000</v>
      </c>
      <c r="J21" s="24"/>
      <c r="K21" s="24"/>
      <c r="L21" s="23" t="n">
        <f aca="false">H21+E21</f>
        <v>8434324.7463526</v>
      </c>
      <c r="M21" s="23" t="n">
        <v>8434324.7463526</v>
      </c>
      <c r="N21" s="207"/>
      <c r="O21" s="207"/>
    </row>
    <row r="22" customFormat="false" ht="18.75" hidden="false" customHeight="false" outlineLevel="0" collapsed="false">
      <c r="A22" s="206" t="n">
        <v>9000</v>
      </c>
      <c r="B22" s="39" t="s">
        <v>49</v>
      </c>
      <c r="C22" s="25" t="n">
        <v>225609.728258249</v>
      </c>
      <c r="D22" s="23" t="n">
        <v>0</v>
      </c>
      <c r="E22" s="23" t="n">
        <v>0</v>
      </c>
      <c r="F22" s="23" t="n">
        <v>0</v>
      </c>
      <c r="G22" s="23" t="n">
        <v>0</v>
      </c>
      <c r="H22" s="23" t="n">
        <v>0</v>
      </c>
      <c r="I22" s="23" t="n">
        <v>0</v>
      </c>
      <c r="J22" s="28" t="n">
        <v>0</v>
      </c>
      <c r="K22" s="28" t="n">
        <v>0</v>
      </c>
      <c r="L22" s="23" t="n">
        <f aca="false">H22+E22</f>
        <v>0</v>
      </c>
      <c r="M22" s="23" t="n">
        <f aca="false">K22+G22+E22</f>
        <v>0</v>
      </c>
      <c r="N22" s="23"/>
      <c r="O22" s="23"/>
    </row>
    <row r="23" s="140" customFormat="true" ht="18.75" hidden="false" customHeight="false" outlineLevel="0" collapsed="false">
      <c r="A23" s="33"/>
      <c r="B23" s="33" t="s">
        <v>50</v>
      </c>
      <c r="C23" s="208" t="n">
        <f aca="false">SUM(C16:C22)</f>
        <v>12310109.0980789</v>
      </c>
      <c r="D23" s="209" t="s">
        <v>8</v>
      </c>
      <c r="E23" s="209" t="n">
        <f aca="false">SUM(E16:E22)</f>
        <v>8448566.7463526</v>
      </c>
      <c r="F23" s="209" t="n">
        <f aca="false">SUM(F21:F22)</f>
        <v>1700000</v>
      </c>
      <c r="G23" s="209" t="n">
        <f aca="false">SUM(G18:G22)</f>
        <v>1700000</v>
      </c>
      <c r="H23" s="209" t="n">
        <f aca="false">SUM(H18:H22)</f>
        <v>1831913.6</v>
      </c>
      <c r="I23" s="209" t="n">
        <f aca="false">SUM(I18:I22)</f>
        <v>1700000</v>
      </c>
      <c r="J23" s="209" t="n">
        <f aca="false">SUM(J18:J22)</f>
        <v>0</v>
      </c>
      <c r="K23" s="209" t="n">
        <f aca="false">SUM(K18:K22)</f>
        <v>0</v>
      </c>
      <c r="L23" s="209" t="n">
        <f aca="false">SUM(L18:L22)</f>
        <v>10280480.3463526</v>
      </c>
      <c r="M23" s="210" t="n">
        <f aca="false">SUM(M16:M22)</f>
        <v>10280480.3463526</v>
      </c>
      <c r="N23" s="211" t="n">
        <f aca="false">L23/M23</f>
        <v>1</v>
      </c>
      <c r="O23" s="211" t="n">
        <f aca="false">M23/C23</f>
        <v>0.835125039465085</v>
      </c>
    </row>
    <row r="24" customFormat="false" ht="18.75" hidden="false" customHeight="false" outlineLevel="0" collapsed="false">
      <c r="A24" s="39"/>
      <c r="B24" s="39" t="s">
        <v>51</v>
      </c>
      <c r="C24" s="25" t="n">
        <f aca="false">0.15*C23</f>
        <v>1846516.36471183</v>
      </c>
      <c r="D24" s="25" t="s">
        <v>8</v>
      </c>
      <c r="E24" s="40" t="n">
        <f aca="false">E23*0.15</f>
        <v>1267285.01195289</v>
      </c>
      <c r="F24" s="40" t="n">
        <f aca="false">F23*0.15</f>
        <v>255000</v>
      </c>
      <c r="G24" s="40" t="n">
        <f aca="false">G23*0.15</f>
        <v>255000</v>
      </c>
      <c r="H24" s="40" t="n">
        <f aca="false">H23*0.15</f>
        <v>274787.04</v>
      </c>
      <c r="I24" s="40" t="n">
        <f aca="false">I23*0.15</f>
        <v>255000</v>
      </c>
      <c r="J24" s="41" t="n">
        <f aca="false">J23*0.15</f>
        <v>0</v>
      </c>
      <c r="K24" s="41" t="n">
        <f aca="false">K23*0.15</f>
        <v>0</v>
      </c>
      <c r="L24" s="40" t="n">
        <f aca="false">L23*0.15</f>
        <v>1542072.05195289</v>
      </c>
      <c r="M24" s="40" t="n">
        <f aca="false">M23*0.15</f>
        <v>1542072.05195289</v>
      </c>
      <c r="N24" s="23"/>
      <c r="O24" s="23"/>
    </row>
    <row r="25" customFormat="false" ht="18.75" hidden="false" customHeight="false" outlineLevel="0" collapsed="false">
      <c r="A25" s="39"/>
      <c r="B25" s="39" t="s">
        <v>52</v>
      </c>
      <c r="C25" s="212" t="n">
        <f aca="false">C23+C24</f>
        <v>14156625.4627907</v>
      </c>
      <c r="D25" s="212" t="s">
        <v>8</v>
      </c>
      <c r="E25" s="213" t="n">
        <f aca="false">E24+E23</f>
        <v>9715851.75830549</v>
      </c>
      <c r="F25" s="213" t="n">
        <f aca="false">F24+F23</f>
        <v>1955000</v>
      </c>
      <c r="G25" s="213" t="n">
        <f aca="false">G24+G23</f>
        <v>1955000</v>
      </c>
      <c r="H25" s="213" t="n">
        <f aca="false">H24+H23</f>
        <v>2106700.64</v>
      </c>
      <c r="I25" s="213" t="n">
        <f aca="false">I24+I23</f>
        <v>1955000</v>
      </c>
      <c r="J25" s="214" t="n">
        <f aca="false">J24+J23</f>
        <v>0</v>
      </c>
      <c r="K25" s="214" t="n">
        <f aca="false">K24+K23</f>
        <v>0</v>
      </c>
      <c r="L25" s="213" t="n">
        <f aca="false">L24+L23</f>
        <v>11822552.3983055</v>
      </c>
      <c r="M25" s="213" t="n">
        <f aca="false">M24+M23</f>
        <v>11822552.3983055</v>
      </c>
      <c r="N25" s="23"/>
      <c r="O25" s="23"/>
    </row>
    <row r="26" customFormat="false" ht="18.75" hidden="false" customHeight="false" outlineLevel="0" collapsed="false">
      <c r="A26" s="43"/>
      <c r="B26" s="44" t="s">
        <v>53</v>
      </c>
      <c r="C26" s="44"/>
      <c r="D26" s="45" t="s">
        <v>8</v>
      </c>
      <c r="E26" s="45" t="n">
        <f aca="false">E23/C23</f>
        <v>0.686311281162497</v>
      </c>
      <c r="F26" s="45" t="n">
        <f aca="false">F23/C23</f>
        <v>0.138097882517167</v>
      </c>
      <c r="G26" s="45" t="n">
        <f aca="false">G23/C23</f>
        <v>0.138097882517167</v>
      </c>
      <c r="H26" s="45" t="n">
        <f aca="false">H23/C23</f>
        <v>0.148813758302588</v>
      </c>
      <c r="I26" s="45" t="n">
        <f aca="false">I23/C23</f>
        <v>0.138097882517167</v>
      </c>
      <c r="J26" s="45" t="n">
        <f aca="false">J23/C23</f>
        <v>0</v>
      </c>
      <c r="K26" s="45" t="n">
        <f aca="false">K23/C23</f>
        <v>0</v>
      </c>
      <c r="L26" s="45" t="n">
        <f aca="false">L23/C23</f>
        <v>0.835125039465085</v>
      </c>
      <c r="M26" s="45" t="n">
        <f aca="false">M23/C23</f>
        <v>0.835125039465085</v>
      </c>
      <c r="N26" s="28"/>
      <c r="O26" s="28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18" hidden="false" customHeight="true" outlineLevel="0" collapsed="false">
      <c r="A29" s="50" t="s">
        <v>25</v>
      </c>
      <c r="B29" s="50"/>
      <c r="C29" s="215" t="s">
        <v>55</v>
      </c>
      <c r="D29" s="215" t="s">
        <v>56</v>
      </c>
      <c r="E29" s="216"/>
      <c r="F29" s="53"/>
      <c r="G29" s="54"/>
      <c r="H29" s="217" t="s">
        <v>57</v>
      </c>
      <c r="I29" s="157" t="s">
        <v>133</v>
      </c>
      <c r="J29" s="157"/>
    </row>
    <row r="30" customFormat="false" ht="18" hidden="false" customHeight="false" outlineLevel="0" collapsed="false">
      <c r="A30" s="58" t="s">
        <v>58</v>
      </c>
      <c r="B30" s="58"/>
      <c r="C30" s="59" t="n">
        <v>731</v>
      </c>
      <c r="D30" s="60"/>
      <c r="E30" s="61"/>
      <c r="F30" s="61"/>
      <c r="G30" s="61"/>
      <c r="H30" s="217"/>
      <c r="I30" s="157" t="s">
        <v>134</v>
      </c>
      <c r="J30" s="157"/>
      <c r="M30" s="63" t="s">
        <v>8</v>
      </c>
    </row>
    <row r="31" customFormat="false" ht="18" hidden="false" customHeight="true" outlineLevel="0" collapsed="false">
      <c r="A31" s="58" t="s">
        <v>60</v>
      </c>
      <c r="B31" s="58"/>
      <c r="C31" s="59" t="n">
        <v>238</v>
      </c>
      <c r="D31" s="59"/>
      <c r="E31" s="61"/>
      <c r="F31" s="61"/>
      <c r="G31" s="61"/>
      <c r="H31" s="217"/>
      <c r="I31" s="218" t="s">
        <v>135</v>
      </c>
      <c r="J31" s="218"/>
    </row>
    <row r="32" customFormat="false" ht="18" hidden="false" customHeight="false" outlineLevel="0" collapsed="false">
      <c r="A32" s="58" t="s">
        <v>62</v>
      </c>
      <c r="B32" s="58"/>
      <c r="C32" s="59" t="n">
        <f aca="false">C31+C30</f>
        <v>969</v>
      </c>
      <c r="D32" s="60"/>
      <c r="E32" s="61"/>
      <c r="F32" s="61"/>
      <c r="G32" s="65"/>
      <c r="H32" s="217"/>
      <c r="I32" s="157" t="s">
        <v>133</v>
      </c>
      <c r="J32" s="157"/>
    </row>
    <row r="33" customFormat="false" ht="18" hidden="false" customHeight="false" outlineLevel="0" collapsed="false">
      <c r="A33" s="58" t="s">
        <v>64</v>
      </c>
      <c r="B33" s="58"/>
      <c r="C33" s="59"/>
      <c r="D33" s="60"/>
      <c r="E33" s="61"/>
      <c r="F33" s="61"/>
      <c r="G33" s="61"/>
      <c r="H33" s="217"/>
      <c r="I33" s="157" t="s">
        <v>108</v>
      </c>
      <c r="J33" s="157"/>
    </row>
    <row r="34" customFormat="false" ht="18" hidden="false" customHeight="false" outlineLevel="0" collapsed="false">
      <c r="A34" s="58" t="s">
        <v>65</v>
      </c>
      <c r="B34" s="58"/>
      <c r="C34" s="59"/>
      <c r="D34" s="60"/>
      <c r="E34" s="61"/>
      <c r="F34" s="61"/>
      <c r="G34" s="61"/>
      <c r="H34" s="217"/>
      <c r="I34" s="199" t="s">
        <v>118</v>
      </c>
      <c r="J34" s="199"/>
      <c r="K34" s="200"/>
    </row>
    <row r="35" customFormat="false" ht="18" hidden="false" customHeight="false" outlineLevel="0" collapsed="false">
      <c r="A35" s="58" t="s">
        <v>66</v>
      </c>
      <c r="B35" s="58"/>
      <c r="C35" s="59"/>
      <c r="D35" s="60"/>
      <c r="E35" s="61"/>
      <c r="F35" s="61"/>
      <c r="G35" s="61"/>
      <c r="H35" s="217"/>
      <c r="I35" s="163"/>
      <c r="J35" s="163"/>
      <c r="K35" s="200"/>
    </row>
    <row r="36" customFormat="false" ht="18" hidden="false" customHeight="true" outlineLevel="0" collapsed="false">
      <c r="A36" s="58" t="s">
        <v>68</v>
      </c>
      <c r="B36" s="58"/>
      <c r="C36" s="59"/>
      <c r="D36" s="60"/>
      <c r="E36" s="61"/>
      <c r="F36" s="61"/>
      <c r="G36" s="61"/>
      <c r="H36" s="217"/>
      <c r="I36" s="15"/>
      <c r="J36" s="15"/>
    </row>
    <row r="37" customFormat="false" ht="18" hidden="false" customHeight="true" outlineLevel="0" collapsed="false">
      <c r="A37" s="58" t="s">
        <v>70</v>
      </c>
      <c r="B37" s="58"/>
      <c r="C37" s="219"/>
      <c r="D37" s="60"/>
      <c r="E37" s="61"/>
      <c r="F37" s="61"/>
      <c r="G37" s="65"/>
      <c r="H37" s="217"/>
      <c r="I37" s="15"/>
      <c r="J37" s="15"/>
    </row>
    <row r="38" customFormat="false" ht="15.75" hidden="false" customHeight="false" outlineLevel="0" collapsed="false">
      <c r="A38" s="58" t="s">
        <v>71</v>
      </c>
      <c r="B38" s="58"/>
      <c r="C38" s="220"/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21" t="s">
        <v>72</v>
      </c>
      <c r="I39" s="221"/>
      <c r="J39" s="221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21"/>
      <c r="I40" s="221"/>
      <c r="J40" s="221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22"/>
      <c r="I41" s="222" t="s">
        <v>73</v>
      </c>
      <c r="J41" s="222" t="s">
        <v>74</v>
      </c>
    </row>
    <row r="42" customFormat="false" ht="15.75" hidden="false" customHeight="false" outlineLevel="0" collapsed="false">
      <c r="A42" s="82"/>
      <c r="B42" s="82"/>
      <c r="C42" s="83"/>
      <c r="H42" s="222" t="s">
        <v>75</v>
      </c>
      <c r="I42" s="222" t="s">
        <v>8</v>
      </c>
      <c r="J42" s="222" t="s">
        <v>8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22" t="s">
        <v>76</v>
      </c>
      <c r="I43" s="222" t="s">
        <v>8</v>
      </c>
      <c r="J43" s="222" t="s">
        <v>8</v>
      </c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22" t="s">
        <v>77</v>
      </c>
      <c r="I44" s="223" t="s">
        <v>8</v>
      </c>
      <c r="J44" s="223" t="s">
        <v>8</v>
      </c>
    </row>
    <row r="45" customFormat="false" ht="15" hidden="false" customHeight="false" outlineLevel="0" collapsed="false">
      <c r="I45" s="20"/>
      <c r="J45" s="20"/>
    </row>
    <row r="47" customFormat="false" ht="18" hidden="false" customHeight="false" outlineLevel="0" collapsed="false">
      <c r="C47" s="157"/>
      <c r="D47" s="157"/>
    </row>
  </sheetData>
  <mergeCells count="45">
    <mergeCell ref="B1:D1"/>
    <mergeCell ref="B2:D2"/>
    <mergeCell ref="B3:D3"/>
    <mergeCell ref="B4:D4"/>
    <mergeCell ref="B5:D5"/>
    <mergeCell ref="E5:K9"/>
    <mergeCell ref="B6:D6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A35:B35"/>
    <mergeCell ref="I35:J35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  <mergeCell ref="C47:D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5" zoomScalePageLayoutView="100" workbookViewId="0">
      <selection pane="topLeft" activeCell="K18" activeCellId="0" sqref="K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5" min="5" style="0" width="21.15"/>
    <col collapsed="false" customWidth="true" hidden="false" outlineLevel="0" max="6" min="6" style="0" width="20.14"/>
    <col collapsed="false" customWidth="true" hidden="false" outlineLevel="0" max="7" min="7" style="0" width="19.85"/>
    <col collapsed="false" customWidth="true" hidden="false" outlineLevel="0" max="8" min="8" style="0" width="19.14"/>
    <col collapsed="false" customWidth="true" hidden="false" outlineLevel="0" max="9" min="9" style="0" width="20.85"/>
    <col collapsed="false" customWidth="true" hidden="false" outlineLevel="0" max="10" min="10" style="0" width="19.71"/>
    <col collapsed="false" customWidth="true" hidden="false" outlineLevel="0" max="11" min="11" style="0" width="17"/>
    <col collapsed="false" customWidth="true" hidden="false" outlineLevel="0" max="13" min="12" style="0" width="21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" t="s">
        <v>136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137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138</v>
      </c>
      <c r="C3" s="2"/>
      <c r="D3" s="2"/>
      <c r="E3" s="3"/>
      <c r="F3" s="3"/>
      <c r="G3" s="3"/>
      <c r="H3" s="3"/>
      <c r="I3" s="3"/>
    </row>
    <row r="4" customFormat="false" ht="18.75" hidden="false" customHeight="tru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224" t="s">
        <v>139</v>
      </c>
      <c r="H4" s="224"/>
      <c r="I4" s="224"/>
      <c r="J4" s="224"/>
      <c r="K4" s="224"/>
      <c r="L4" s="224"/>
      <c r="M4" s="224"/>
    </row>
    <row r="5" customFormat="false" ht="18.75" hidden="false" customHeight="true" outlineLevel="0" collapsed="false">
      <c r="A5" s="1" t="s">
        <v>9</v>
      </c>
      <c r="B5" s="2" t="s">
        <v>10</v>
      </c>
      <c r="C5" s="2"/>
      <c r="D5" s="2"/>
      <c r="E5" s="3"/>
      <c r="F5" s="3"/>
      <c r="G5" s="224"/>
      <c r="H5" s="224"/>
      <c r="I5" s="224"/>
      <c r="J5" s="224"/>
      <c r="K5" s="224"/>
      <c r="L5" s="224"/>
      <c r="M5" s="224"/>
    </row>
    <row r="6" customFormat="false" ht="18.75" hidden="false" customHeight="true" outlineLevel="0" collapsed="false">
      <c r="A6" s="1" t="s">
        <v>11</v>
      </c>
      <c r="B6" s="2" t="s">
        <v>123</v>
      </c>
      <c r="C6" s="2"/>
      <c r="D6" s="2"/>
      <c r="E6" s="3"/>
      <c r="F6" s="3"/>
      <c r="G6" s="224"/>
      <c r="H6" s="224"/>
      <c r="I6" s="224"/>
      <c r="J6" s="224"/>
      <c r="K6" s="224"/>
      <c r="L6" s="224"/>
      <c r="M6" s="224"/>
    </row>
    <row r="7" customFormat="false" ht="18.75" hidden="false" customHeight="true" outlineLevel="0" collapsed="false">
      <c r="A7" s="1" t="s">
        <v>13</v>
      </c>
      <c r="B7" s="4" t="str">
        <f aca="false">bosha!B7</f>
        <v>March </v>
      </c>
      <c r="C7" s="4"/>
      <c r="D7" s="4"/>
      <c r="E7" s="3"/>
      <c r="F7" s="3"/>
      <c r="G7" s="224"/>
      <c r="H7" s="224"/>
      <c r="I7" s="224"/>
      <c r="J7" s="224"/>
      <c r="K7" s="224"/>
      <c r="L7" s="224"/>
      <c r="M7" s="224"/>
    </row>
    <row r="8" customFormat="false" ht="18.75" hidden="false" customHeight="true" outlineLevel="0" collapsed="false">
      <c r="A8" s="5" t="s">
        <v>15</v>
      </c>
      <c r="B8" s="4" t="s">
        <v>124</v>
      </c>
      <c r="C8" s="4"/>
      <c r="D8" s="4"/>
      <c r="E8" s="3"/>
      <c r="F8" s="3"/>
      <c r="G8" s="224"/>
      <c r="H8" s="224"/>
      <c r="I8" s="224"/>
      <c r="J8" s="224"/>
      <c r="K8" s="224"/>
      <c r="L8" s="224"/>
      <c r="M8" s="224"/>
    </row>
    <row r="9" customFormat="false" ht="18.75" hidden="false" customHeight="false" outlineLevel="0" collapsed="false">
      <c r="A9" s="5" t="s">
        <v>17</v>
      </c>
      <c r="B9" s="7"/>
      <c r="C9" s="7"/>
      <c r="D9" s="7"/>
      <c r="E9" s="3" t="s">
        <v>8</v>
      </c>
      <c r="F9" s="3" t="s">
        <v>8</v>
      </c>
      <c r="G9" s="3"/>
      <c r="H9" s="3"/>
      <c r="I9" s="3"/>
    </row>
    <row r="10" customFormat="false" ht="18.75" hidden="false" customHeight="false" outlineLevel="0" collapsed="false">
      <c r="A10" s="5" t="s">
        <v>18</v>
      </c>
      <c r="B10" s="9" t="s">
        <v>124</v>
      </c>
      <c r="C10" s="9"/>
      <c r="D10" s="9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21" hidden="false" customHeight="false" outlineLevel="0" collapsed="false">
      <c r="A11" s="5" t="s">
        <v>20</v>
      </c>
      <c r="B11" s="9"/>
      <c r="C11" s="9"/>
      <c r="D11" s="205" t="s">
        <v>8</v>
      </c>
      <c r="E11" s="3" t="s">
        <v>8</v>
      </c>
      <c r="F11" s="3" t="s">
        <v>8</v>
      </c>
      <c r="G11" s="6" t="s">
        <v>8</v>
      </c>
      <c r="H11" s="3" t="s">
        <v>8</v>
      </c>
      <c r="I11" s="6" t="s">
        <v>8</v>
      </c>
      <c r="K11" s="12"/>
    </row>
    <row r="12" customFormat="false" ht="18.75" hidden="false" customHeight="false" outlineLevel="0" collapsed="false">
      <c r="A12" s="5" t="s">
        <v>22</v>
      </c>
      <c r="B12" s="225" t="n">
        <v>14</v>
      </c>
      <c r="C12" s="8"/>
      <c r="D12" s="8"/>
      <c r="E12" s="3"/>
      <c r="F12" s="6" t="s">
        <v>8</v>
      </c>
      <c r="G12" s="6" t="s">
        <v>8</v>
      </c>
      <c r="H12" s="3"/>
      <c r="I12" s="6" t="s">
        <v>8</v>
      </c>
      <c r="L12" s="12"/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140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8" t="s">
        <v>37</v>
      </c>
    </row>
    <row r="16" customFormat="false" ht="24" hidden="false" customHeight="true" outlineLevel="0" collapsed="false">
      <c r="A16" s="206" t="n">
        <v>1000</v>
      </c>
      <c r="B16" s="39" t="s">
        <v>127</v>
      </c>
      <c r="C16" s="23" t="n">
        <v>0</v>
      </c>
      <c r="D16" s="23"/>
      <c r="E16" s="23" t="n">
        <v>0</v>
      </c>
      <c r="F16" s="23" t="n">
        <v>0</v>
      </c>
      <c r="G16" s="23" t="n">
        <v>0</v>
      </c>
      <c r="H16" s="23" t="n">
        <f aca="false">J16+F16</f>
        <v>0</v>
      </c>
      <c r="I16" s="23" t="n">
        <f aca="false">K16+G16</f>
        <v>0</v>
      </c>
      <c r="J16" s="24"/>
      <c r="K16" s="24"/>
      <c r="L16" s="23" t="n">
        <f aca="false">H16+E16</f>
        <v>0</v>
      </c>
      <c r="M16" s="23" t="n">
        <f aca="false">K16+G16+E16</f>
        <v>0</v>
      </c>
      <c r="N16" s="23" t="s">
        <v>8</v>
      </c>
      <c r="O16" s="23" t="s">
        <v>8</v>
      </c>
    </row>
    <row r="17" customFormat="false" ht="24" hidden="false" customHeight="true" outlineLevel="0" collapsed="false">
      <c r="A17" s="206" t="n">
        <v>2000</v>
      </c>
      <c r="B17" s="39" t="s">
        <v>128</v>
      </c>
      <c r="C17" s="23" t="n">
        <v>0</v>
      </c>
      <c r="D17" s="23"/>
      <c r="E17" s="23" t="n">
        <v>0</v>
      </c>
      <c r="F17" s="23" t="n">
        <v>0</v>
      </c>
      <c r="G17" s="23" t="n">
        <v>0</v>
      </c>
      <c r="H17" s="23" t="n">
        <f aca="false">J17+F17</f>
        <v>0</v>
      </c>
      <c r="I17" s="23" t="n">
        <f aca="false">K17+G17</f>
        <v>0</v>
      </c>
      <c r="J17" s="24"/>
      <c r="K17" s="24"/>
      <c r="L17" s="23" t="n">
        <f aca="false">H17+E17</f>
        <v>0</v>
      </c>
      <c r="M17" s="23" t="n">
        <f aca="false">K17+G17+E17</f>
        <v>0</v>
      </c>
      <c r="N17" s="23" t="s">
        <v>8</v>
      </c>
      <c r="O17" s="23" t="s">
        <v>8</v>
      </c>
    </row>
    <row r="18" customFormat="false" ht="24" hidden="false" customHeight="true" outlineLevel="0" collapsed="false">
      <c r="A18" s="206" t="n">
        <v>3000</v>
      </c>
      <c r="B18" s="39" t="s">
        <v>129</v>
      </c>
      <c r="C18" s="25" t="s">
        <v>8</v>
      </c>
      <c r="D18" s="23"/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K18+G18+E18</f>
        <v>0</v>
      </c>
      <c r="N18" s="23"/>
      <c r="O18" s="23" t="s">
        <v>8</v>
      </c>
    </row>
    <row r="19" customFormat="false" ht="24" hidden="false" customHeight="true" outlineLevel="0" collapsed="false">
      <c r="A19" s="206" t="n">
        <v>4000</v>
      </c>
      <c r="B19" s="39" t="s">
        <v>41</v>
      </c>
      <c r="C19" s="26" t="n">
        <v>1350000</v>
      </c>
      <c r="D19" s="27" t="s">
        <v>130</v>
      </c>
      <c r="E19" s="27" t="n">
        <v>1200000</v>
      </c>
      <c r="F19" s="27" t="n">
        <v>0</v>
      </c>
      <c r="G19" s="27" t="n">
        <v>0</v>
      </c>
      <c r="H19" s="23" t="n">
        <f aca="false">J19+F19</f>
        <v>0</v>
      </c>
      <c r="I19" s="23" t="n">
        <f aca="false">K19+G19</f>
        <v>0</v>
      </c>
      <c r="J19" s="28"/>
      <c r="K19" s="29"/>
      <c r="L19" s="23" t="n">
        <f aca="false">H19+E19</f>
        <v>1200000</v>
      </c>
      <c r="M19" s="23" t="n">
        <f aca="false">K19+G19+E19</f>
        <v>1200000</v>
      </c>
      <c r="N19" s="23"/>
      <c r="O19" s="207" t="s">
        <v>8</v>
      </c>
    </row>
    <row r="20" customFormat="false" ht="24" hidden="false" customHeight="true" outlineLevel="0" collapsed="false">
      <c r="A20" s="206" t="n">
        <v>5000</v>
      </c>
      <c r="B20" s="39" t="s">
        <v>131</v>
      </c>
      <c r="C20" s="25" t="n">
        <v>117600</v>
      </c>
      <c r="D20" s="23" t="s">
        <v>8</v>
      </c>
      <c r="E20" s="23" t="n">
        <v>0</v>
      </c>
      <c r="F20" s="23" t="n">
        <v>0</v>
      </c>
      <c r="G20" s="23" t="n">
        <v>0</v>
      </c>
      <c r="H20" s="23" t="n">
        <f aca="false">J20+F20</f>
        <v>0</v>
      </c>
      <c r="I20" s="23" t="n">
        <f aca="false">K20+G20</f>
        <v>0</v>
      </c>
      <c r="J20" s="24"/>
      <c r="K20" s="24"/>
      <c r="L20" s="23" t="n">
        <f aca="false">H20+E20</f>
        <v>0</v>
      </c>
      <c r="M20" s="23" t="n">
        <f aca="false">K20+G20+E20</f>
        <v>0</v>
      </c>
      <c r="N20" s="23"/>
      <c r="O20" s="23" t="s">
        <v>8</v>
      </c>
    </row>
    <row r="21" customFormat="false" ht="24" hidden="false" customHeight="true" outlineLevel="0" collapsed="false">
      <c r="A21" s="206" t="n">
        <v>8000</v>
      </c>
      <c r="B21" s="39" t="s">
        <v>132</v>
      </c>
      <c r="C21" s="25" t="n">
        <v>10629615.6705555</v>
      </c>
      <c r="D21" s="23" t="s">
        <v>8</v>
      </c>
      <c r="E21" s="23" t="n">
        <v>7711113.7511954</v>
      </c>
      <c r="F21" s="23" t="n">
        <f aca="false">G21</f>
        <v>3800000</v>
      </c>
      <c r="G21" s="23" t="n">
        <v>3800000</v>
      </c>
      <c r="H21" s="23" t="n">
        <f aca="false">J21+F21</f>
        <v>3800000</v>
      </c>
      <c r="I21" s="23" t="n">
        <f aca="false">K21+G21</f>
        <v>3800000</v>
      </c>
      <c r="J21" s="24" t="n">
        <v>0</v>
      </c>
      <c r="K21" s="24" t="n">
        <v>0</v>
      </c>
      <c r="L21" s="23" t="n">
        <f aca="false">H21+E21</f>
        <v>11511113.7511954</v>
      </c>
      <c r="M21" s="23" t="n">
        <f aca="false">K21+G21+E21</f>
        <v>11511113.7511954</v>
      </c>
      <c r="N21" s="207"/>
      <c r="O21" s="207" t="s">
        <v>8</v>
      </c>
    </row>
    <row r="22" customFormat="false" ht="24" hidden="false" customHeight="true" outlineLevel="0" collapsed="false">
      <c r="A22" s="206" t="n">
        <v>9000</v>
      </c>
      <c r="B22" s="39" t="s">
        <v>49</v>
      </c>
      <c r="C22" s="25" t="n">
        <v>239696.956516497</v>
      </c>
      <c r="D22" s="23" t="n">
        <v>0</v>
      </c>
      <c r="E22" s="23" t="n">
        <v>0</v>
      </c>
      <c r="F22" s="23" t="n">
        <v>0</v>
      </c>
      <c r="G22" s="23" t="n">
        <v>0</v>
      </c>
      <c r="H22" s="23" t="n">
        <f aca="false">J22+F22</f>
        <v>0</v>
      </c>
      <c r="I22" s="23" t="n">
        <f aca="false">K22+G22</f>
        <v>0</v>
      </c>
      <c r="J22" s="28" t="n">
        <v>0</v>
      </c>
      <c r="K22" s="28" t="n">
        <v>0</v>
      </c>
      <c r="L22" s="23" t="n">
        <f aca="false">H22+E22</f>
        <v>0</v>
      </c>
      <c r="M22" s="23" t="n">
        <f aca="false">K22+G22+E22</f>
        <v>0</v>
      </c>
      <c r="N22" s="23" t="s">
        <v>8</v>
      </c>
      <c r="O22" s="23" t="n">
        <f aca="false">M22/C22</f>
        <v>0</v>
      </c>
    </row>
    <row r="23" customFormat="false" ht="24" hidden="false" customHeight="true" outlineLevel="0" collapsed="false">
      <c r="A23" s="33"/>
      <c r="B23" s="33" t="s">
        <v>50</v>
      </c>
      <c r="C23" s="34" t="n">
        <f aca="false">SUM(C16:C22)</f>
        <v>12336912.627072</v>
      </c>
      <c r="D23" s="35" t="s">
        <v>8</v>
      </c>
      <c r="E23" s="35" t="n">
        <v>8911113.7511954</v>
      </c>
      <c r="F23" s="35" t="n">
        <f aca="false">SUM(F16:F22)</f>
        <v>3800000</v>
      </c>
      <c r="G23" s="35" t="n">
        <f aca="false">SUM(G16:G22)</f>
        <v>3800000</v>
      </c>
      <c r="H23" s="35" t="n">
        <v>8601083.2</v>
      </c>
      <c r="I23" s="35" t="n">
        <v>5701083.2</v>
      </c>
      <c r="J23" s="35" t="n">
        <f aca="false">SUM(J16:J22)</f>
        <v>0</v>
      </c>
      <c r="K23" s="35" t="n">
        <f aca="false">SUM(K16:K22)</f>
        <v>0</v>
      </c>
      <c r="L23" s="35" t="n">
        <f aca="false">H23+E23</f>
        <v>17512196.9511954</v>
      </c>
      <c r="M23" s="35" t="n">
        <f aca="false">SUM(M16:M22)</f>
        <v>12711113.7511954</v>
      </c>
      <c r="N23" s="226" t="n">
        <f aca="false">M23/L23</f>
        <v>0.725843467077255</v>
      </c>
      <c r="O23" s="226" t="n">
        <f aca="false">M23/C23</f>
        <v>1.03033182899441</v>
      </c>
    </row>
    <row r="24" customFormat="false" ht="24" hidden="false" customHeight="true" outlineLevel="0" collapsed="false">
      <c r="A24" s="39"/>
      <c r="B24" s="39" t="s">
        <v>51</v>
      </c>
      <c r="C24" s="25" t="n">
        <f aca="false">0.15*C23</f>
        <v>1850536.8940608</v>
      </c>
      <c r="D24" s="25" t="s">
        <v>8</v>
      </c>
      <c r="E24" s="40" t="n">
        <f aca="false">E23*0.15</f>
        <v>1336667.06267931</v>
      </c>
      <c r="F24" s="40" t="n">
        <f aca="false">F23*0.15</f>
        <v>570000</v>
      </c>
      <c r="G24" s="40" t="n">
        <f aca="false">G23*0.15</f>
        <v>570000</v>
      </c>
      <c r="H24" s="40" t="n">
        <f aca="false">H23*0.15</f>
        <v>1290162.48</v>
      </c>
      <c r="I24" s="40" t="n">
        <f aca="false">I23*0.15</f>
        <v>855162.48</v>
      </c>
      <c r="J24" s="41" t="n">
        <f aca="false">J23*0.15</f>
        <v>0</v>
      </c>
      <c r="K24" s="41" t="n">
        <f aca="false">K23*0.15</f>
        <v>0</v>
      </c>
      <c r="L24" s="40" t="n">
        <f aca="false">L23*0.15</f>
        <v>2626829.54267931</v>
      </c>
      <c r="M24" s="40" t="n">
        <f aca="false">M23*0.15</f>
        <v>1906667.06267931</v>
      </c>
      <c r="N24" s="23"/>
      <c r="O24" s="23"/>
    </row>
    <row r="25" s="140" customFormat="true" ht="24" hidden="false" customHeight="true" outlineLevel="0" collapsed="false">
      <c r="A25" s="39"/>
      <c r="B25" s="39" t="s">
        <v>52</v>
      </c>
      <c r="C25" s="212" t="n">
        <f aca="false">C24+C23</f>
        <v>14187449.5211328</v>
      </c>
      <c r="D25" s="212" t="s">
        <v>8</v>
      </c>
      <c r="E25" s="213" t="n">
        <f aca="false">E24+E23</f>
        <v>10247780.8138747</v>
      </c>
      <c r="F25" s="213" t="n">
        <f aca="false">F24+F23</f>
        <v>4370000</v>
      </c>
      <c r="G25" s="213" t="n">
        <f aca="false">G24+G23</f>
        <v>4370000</v>
      </c>
      <c r="H25" s="213" t="n">
        <f aca="false">H24+H23</f>
        <v>9891245.68</v>
      </c>
      <c r="I25" s="213" t="n">
        <f aca="false">I24+I23</f>
        <v>6556245.68</v>
      </c>
      <c r="J25" s="214" t="n">
        <f aca="false">J24+J23</f>
        <v>0</v>
      </c>
      <c r="K25" s="214" t="n">
        <f aca="false">K24+K23</f>
        <v>0</v>
      </c>
      <c r="L25" s="213" t="n">
        <f aca="false">L24+L23</f>
        <v>20139026.4938747</v>
      </c>
      <c r="M25" s="213" t="n">
        <f aca="false">M24+M23</f>
        <v>14617780.8138747</v>
      </c>
      <c r="N25" s="227" t="s">
        <v>8</v>
      </c>
      <c r="O25" s="227"/>
    </row>
    <row r="26" s="140" customFormat="true" ht="24" hidden="false" customHeight="true" outlineLevel="0" collapsed="false">
      <c r="A26" s="136"/>
      <c r="B26" s="137" t="s">
        <v>53</v>
      </c>
      <c r="C26" s="137"/>
      <c r="D26" s="138" t="s">
        <v>8</v>
      </c>
      <c r="E26" s="138" t="n">
        <f aca="false">E23/C23</f>
        <v>0.722313111924042</v>
      </c>
      <c r="F26" s="138" t="n">
        <f aca="false">F23/C23</f>
        <v>0.308018717070372</v>
      </c>
      <c r="G26" s="138" t="n">
        <f aca="false">G23/C23</f>
        <v>0.308018717070372</v>
      </c>
      <c r="H26" s="138" t="n">
        <f aca="false">H23/C23</f>
        <v>0.697182792810403</v>
      </c>
      <c r="I26" s="138" t="n">
        <f aca="false">I23/C23</f>
        <v>0.462115877151435</v>
      </c>
      <c r="J26" s="138" t="n">
        <v>0</v>
      </c>
      <c r="K26" s="138" t="n">
        <v>0</v>
      </c>
      <c r="L26" s="138" t="n">
        <f aca="false">L23/C23</f>
        <v>1.41949590473445</v>
      </c>
      <c r="M26" s="228" t="n">
        <f aca="false">M23/C23</f>
        <v>1.03033182899441</v>
      </c>
      <c r="N26" s="17"/>
      <c r="O26" s="229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27.6" hidden="false" customHeight="true" outlineLevel="0" collapsed="false">
      <c r="A29" s="50" t="s">
        <v>25</v>
      </c>
      <c r="B29" s="50"/>
      <c r="C29" s="215" t="s">
        <v>55</v>
      </c>
      <c r="D29" s="215" t="s">
        <v>56</v>
      </c>
      <c r="E29" s="52"/>
      <c r="F29" s="53"/>
      <c r="G29" s="54"/>
      <c r="H29" s="230" t="s">
        <v>57</v>
      </c>
      <c r="I29" s="231" t="str">
        <f aca="false">bosha!I29</f>
        <v>Capasity of contractor </v>
      </c>
      <c r="J29" s="231"/>
    </row>
    <row r="30" customFormat="false" ht="32.45" hidden="false" customHeight="true" outlineLevel="0" collapsed="false">
      <c r="A30" s="58" t="s">
        <v>58</v>
      </c>
      <c r="B30" s="58"/>
      <c r="C30" s="59" t="n">
        <v>371</v>
      </c>
      <c r="D30" s="60"/>
      <c r="E30" s="61"/>
      <c r="F30" s="61"/>
      <c r="G30" s="61"/>
      <c r="H30" s="230"/>
      <c r="I30" s="231" t="str">
        <f aca="false">bosha!I30</f>
        <v>investigation apprival</v>
      </c>
      <c r="J30" s="231"/>
      <c r="M30" s="63" t="s">
        <v>8</v>
      </c>
      <c r="N30" s="12" t="s">
        <v>8</v>
      </c>
    </row>
    <row r="31" customFormat="false" ht="39" hidden="false" customHeight="true" outlineLevel="0" collapsed="false">
      <c r="A31" s="58" t="s">
        <v>60</v>
      </c>
      <c r="B31" s="58"/>
      <c r="C31" s="59" t="n">
        <v>275</v>
      </c>
      <c r="D31" s="59"/>
      <c r="E31" s="61"/>
      <c r="F31" s="61"/>
      <c r="G31" s="61"/>
      <c r="H31" s="230"/>
      <c r="I31" s="232" t="str">
        <f aca="false">bosha!I31</f>
        <v>lack of material and man power supply </v>
      </c>
      <c r="J31" s="232"/>
    </row>
    <row r="32" customFormat="false" ht="18" hidden="false" customHeight="false" outlineLevel="0" collapsed="false">
      <c r="A32" s="58" t="s">
        <v>62</v>
      </c>
      <c r="B32" s="58"/>
      <c r="C32" s="59" t="n">
        <f aca="false">C31+C30</f>
        <v>646</v>
      </c>
      <c r="D32" s="60"/>
      <c r="E32" s="61"/>
      <c r="F32" s="61"/>
      <c r="G32" s="65"/>
      <c r="H32" s="230"/>
      <c r="I32" s="231" t="str">
        <f aca="false">bosha!I32</f>
        <v>Capasity of contractor </v>
      </c>
      <c r="J32" s="231"/>
    </row>
    <row r="33" customFormat="false" ht="18" hidden="false" customHeight="false" outlineLevel="0" collapsed="false">
      <c r="A33" s="58" t="s">
        <v>64</v>
      </c>
      <c r="B33" s="58"/>
      <c r="C33" s="59"/>
      <c r="D33" s="60"/>
      <c r="E33" s="61"/>
      <c r="F33" s="61"/>
      <c r="G33" s="61"/>
      <c r="H33" s="230"/>
      <c r="I33" s="231" t="str">
        <f aca="false">bosha!I33</f>
        <v>Rain and flood </v>
      </c>
      <c r="J33" s="231"/>
    </row>
    <row r="34" customFormat="false" ht="18" hidden="false" customHeight="false" outlineLevel="0" collapsed="false">
      <c r="A34" s="58" t="s">
        <v>65</v>
      </c>
      <c r="B34" s="58"/>
      <c r="C34" s="59"/>
      <c r="D34" s="60"/>
      <c r="E34" s="61"/>
      <c r="F34" s="61"/>
      <c r="G34" s="61"/>
      <c r="H34" s="230"/>
      <c r="I34" s="231" t="str">
        <f aca="false">bosha!I34</f>
        <v>Foundation investigation </v>
      </c>
      <c r="J34" s="231"/>
    </row>
    <row r="35" customFormat="false" ht="18" hidden="false" customHeight="false" outlineLevel="0" collapsed="false">
      <c r="A35" s="58" t="s">
        <v>66</v>
      </c>
      <c r="B35" s="58"/>
      <c r="C35" s="59"/>
      <c r="D35" s="60"/>
      <c r="E35" s="61"/>
      <c r="F35" s="61"/>
      <c r="G35" s="61"/>
      <c r="H35" s="230"/>
      <c r="I35" s="231"/>
      <c r="J35" s="231"/>
      <c r="K35" s="200"/>
    </row>
    <row r="36" customFormat="false" ht="18" hidden="false" customHeight="false" outlineLevel="0" collapsed="false">
      <c r="A36" s="58" t="s">
        <v>68</v>
      </c>
      <c r="B36" s="58"/>
      <c r="C36" s="59"/>
      <c r="D36" s="60"/>
      <c r="E36" s="61"/>
      <c r="F36" s="61"/>
      <c r="G36" s="61"/>
      <c r="H36" s="230"/>
      <c r="I36" s="163"/>
      <c r="J36" s="163"/>
      <c r="K36" s="200"/>
    </row>
    <row r="37" customFormat="false" ht="15.75" hidden="false" customHeight="false" outlineLevel="0" collapsed="false">
      <c r="A37" s="58" t="s">
        <v>70</v>
      </c>
      <c r="B37" s="58"/>
      <c r="C37" s="59"/>
      <c r="D37" s="60"/>
      <c r="E37" s="61"/>
      <c r="F37" s="61"/>
      <c r="G37" s="65"/>
      <c r="H37" s="230"/>
      <c r="I37" s="15"/>
      <c r="J37" s="15"/>
    </row>
    <row r="38" customFormat="false" ht="15.75" hidden="false" customHeight="false" outlineLevel="0" collapsed="false">
      <c r="A38" s="58" t="s">
        <v>71</v>
      </c>
      <c r="B38" s="58"/>
      <c r="C38" s="220"/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21" t="s">
        <v>72</v>
      </c>
      <c r="I39" s="221"/>
      <c r="J39" s="221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21"/>
      <c r="I40" s="221"/>
      <c r="J40" s="221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22"/>
      <c r="I41" s="222" t="s">
        <v>73</v>
      </c>
      <c r="J41" s="222" t="s">
        <v>74</v>
      </c>
    </row>
    <row r="42" customFormat="false" ht="15.75" hidden="false" customHeight="false" outlineLevel="0" collapsed="false">
      <c r="A42" s="82"/>
      <c r="B42" s="82"/>
      <c r="C42" s="83"/>
      <c r="H42" s="222" t="s">
        <v>75</v>
      </c>
      <c r="I42" s="222" t="s">
        <v>8</v>
      </c>
      <c r="J42" s="222" t="s">
        <v>8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22" t="s">
        <v>76</v>
      </c>
      <c r="I43" s="222"/>
      <c r="J43" s="222"/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22" t="s">
        <v>77</v>
      </c>
      <c r="I44" s="223" t="s">
        <v>8</v>
      </c>
      <c r="J44" s="223" t="s">
        <v>8</v>
      </c>
    </row>
  </sheetData>
  <mergeCells count="45">
    <mergeCell ref="B1:D1"/>
    <mergeCell ref="B2:D2"/>
    <mergeCell ref="B3:D3"/>
    <mergeCell ref="B4:D4"/>
    <mergeCell ref="G4:M8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I34:J34"/>
    <mergeCell ref="I35:J35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pageBreakPreview" topLeftCell="F19" colorId="64" zoomScale="100" zoomScaleNormal="100" zoomScalePageLayoutView="100" workbookViewId="0">
      <selection pane="topLeft" activeCell="K18" activeCellId="0" sqref="K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32.29"/>
    <col collapsed="false" customWidth="true" hidden="false" outlineLevel="0" max="3" min="3" style="0" width="21.43"/>
    <col collapsed="false" customWidth="true" hidden="false" outlineLevel="0" max="5" min="4" style="0" width="19.14"/>
    <col collapsed="false" customWidth="true" hidden="false" outlineLevel="0" max="6" min="6" style="0" width="20.28"/>
    <col collapsed="false" customWidth="true" hidden="false" outlineLevel="0" max="7" min="7" style="0" width="19.57"/>
    <col collapsed="false" customWidth="true" hidden="false" outlineLevel="0" max="8" min="8" style="0" width="19.14"/>
    <col collapsed="false" customWidth="true" hidden="false" outlineLevel="0" max="9" min="9" style="0" width="19.85"/>
    <col collapsed="false" customWidth="true" hidden="false" outlineLevel="0" max="10" min="10" style="0" width="16.85"/>
    <col collapsed="false" customWidth="true" hidden="false" outlineLevel="0" max="11" min="11" style="0" width="18.28"/>
    <col collapsed="false" customWidth="true" hidden="false" outlineLevel="0" max="12" min="12" style="0" width="18.57"/>
    <col collapsed="false" customWidth="true" hidden="false" outlineLevel="0" max="13" min="13" style="0" width="18.43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" t="s">
        <v>141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142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143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" t="s">
        <v>10</v>
      </c>
      <c r="C5" s="2"/>
      <c r="D5" s="2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" t="s">
        <v>123</v>
      </c>
      <c r="C6" s="2"/>
      <c r="D6" s="2"/>
      <c r="E6" s="3"/>
      <c r="F6" s="3"/>
      <c r="G6" s="3"/>
      <c r="H6" s="3"/>
      <c r="I6" s="3"/>
    </row>
    <row r="7" customFormat="false" ht="18.75" hidden="false" customHeight="true" outlineLevel="0" collapsed="false">
      <c r="A7" s="1" t="s">
        <v>13</v>
      </c>
      <c r="B7" s="233" t="str">
        <f aca="false">'H;GOLOBA'!B7:D7</f>
        <v>March </v>
      </c>
      <c r="C7" s="233"/>
      <c r="D7" s="233"/>
      <c r="E7" s="3"/>
      <c r="F7" s="234" t="s">
        <v>122</v>
      </c>
      <c r="G7" s="234"/>
      <c r="H7" s="234"/>
      <c r="I7" s="234"/>
      <c r="J7" s="234"/>
      <c r="K7" s="234"/>
      <c r="L7" s="234"/>
    </row>
    <row r="8" customFormat="false" ht="18.75" hidden="false" customHeight="true" outlineLevel="0" collapsed="false">
      <c r="A8" s="5" t="s">
        <v>15</v>
      </c>
      <c r="B8" s="4" t="s">
        <v>124</v>
      </c>
      <c r="C8" s="4"/>
      <c r="D8" s="4"/>
      <c r="E8" s="3"/>
      <c r="F8" s="234"/>
      <c r="G8" s="234"/>
      <c r="H8" s="234"/>
      <c r="I8" s="234"/>
      <c r="J8" s="234"/>
      <c r="K8" s="234"/>
      <c r="L8" s="234"/>
    </row>
    <row r="9" customFormat="false" ht="18.75" hidden="false" customHeight="true" outlineLevel="0" collapsed="false">
      <c r="A9" s="5" t="s">
        <v>17</v>
      </c>
      <c r="B9" s="7"/>
      <c r="C9" s="7"/>
      <c r="D9" s="7"/>
      <c r="E9" s="3" t="s">
        <v>8</v>
      </c>
      <c r="F9" s="234"/>
      <c r="G9" s="234"/>
      <c r="H9" s="234"/>
      <c r="I9" s="234"/>
      <c r="J9" s="234"/>
      <c r="K9" s="234"/>
      <c r="L9" s="234"/>
    </row>
    <row r="10" customFormat="false" ht="18.75" hidden="false" customHeight="true" outlineLevel="0" collapsed="false">
      <c r="A10" s="5" t="s">
        <v>18</v>
      </c>
      <c r="B10" s="9" t="s">
        <v>125</v>
      </c>
      <c r="C10" s="9"/>
      <c r="D10" s="9"/>
      <c r="E10" s="3" t="s">
        <v>8</v>
      </c>
      <c r="F10" s="234"/>
      <c r="G10" s="234"/>
      <c r="H10" s="234"/>
      <c r="I10" s="234"/>
      <c r="J10" s="234"/>
      <c r="K10" s="234"/>
      <c r="L10" s="234"/>
    </row>
    <row r="11" customFormat="false" ht="21" hidden="false" customHeight="true" outlineLevel="0" collapsed="false">
      <c r="A11" s="5" t="s">
        <v>20</v>
      </c>
      <c r="B11" s="9"/>
      <c r="C11" s="9"/>
      <c r="D11" s="205" t="s">
        <v>8</v>
      </c>
      <c r="E11" s="3" t="s">
        <v>8</v>
      </c>
      <c r="F11" s="234"/>
      <c r="G11" s="234"/>
      <c r="H11" s="234"/>
      <c r="I11" s="234"/>
      <c r="J11" s="234"/>
      <c r="K11" s="234"/>
      <c r="L11" s="234"/>
    </row>
    <row r="12" customFormat="false" ht="18.75" hidden="false" customHeight="false" outlineLevel="0" collapsed="false">
      <c r="A12" s="5" t="s">
        <v>22</v>
      </c>
      <c r="B12" s="11"/>
      <c r="C12" s="8"/>
      <c r="D12" s="8"/>
      <c r="E12" s="3"/>
      <c r="F12" s="6" t="s">
        <v>8</v>
      </c>
      <c r="G12" s="6" t="s">
        <v>8</v>
      </c>
      <c r="H12" s="6"/>
      <c r="I12" s="6" t="s">
        <v>8</v>
      </c>
      <c r="L12" s="12"/>
    </row>
    <row r="13" customFormat="false" ht="25.9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25.9" hidden="false" customHeight="tru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43.9" hidden="false" customHeight="tru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8" t="s">
        <v>36</v>
      </c>
      <c r="O15" s="14" t="s">
        <v>37</v>
      </c>
    </row>
    <row r="16" customFormat="false" ht="25.9" hidden="false" customHeight="true" outlineLevel="0" collapsed="false">
      <c r="A16" s="206" t="n">
        <v>1000</v>
      </c>
      <c r="B16" s="39" t="s">
        <v>127</v>
      </c>
      <c r="C16" s="23"/>
      <c r="D16" s="23"/>
      <c r="E16" s="23"/>
      <c r="F16" s="23"/>
      <c r="G16" s="23"/>
      <c r="H16" s="23"/>
      <c r="I16" s="23"/>
      <c r="J16" s="24"/>
      <c r="K16" s="24"/>
      <c r="L16" s="23"/>
      <c r="M16" s="23"/>
      <c r="N16" s="23"/>
      <c r="O16" s="23" t="s">
        <v>8</v>
      </c>
    </row>
    <row r="17" customFormat="false" ht="25.9" hidden="false" customHeight="true" outlineLevel="0" collapsed="false">
      <c r="A17" s="206" t="n">
        <v>2000</v>
      </c>
      <c r="B17" s="39" t="s">
        <v>128</v>
      </c>
      <c r="C17" s="23"/>
      <c r="D17" s="23"/>
      <c r="E17" s="23"/>
      <c r="F17" s="23"/>
      <c r="G17" s="23"/>
      <c r="H17" s="23"/>
      <c r="I17" s="23"/>
      <c r="J17" s="24"/>
      <c r="K17" s="24"/>
      <c r="L17" s="23"/>
      <c r="M17" s="23"/>
      <c r="N17" s="23"/>
      <c r="O17" s="23" t="s">
        <v>8</v>
      </c>
    </row>
    <row r="18" customFormat="false" ht="25.9" hidden="false" customHeight="true" outlineLevel="0" collapsed="false">
      <c r="A18" s="206" t="n">
        <v>3000</v>
      </c>
      <c r="B18" s="39" t="s">
        <v>129</v>
      </c>
      <c r="C18" s="25" t="s">
        <v>8</v>
      </c>
      <c r="D18" s="23"/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v>0</v>
      </c>
      <c r="J18" s="24"/>
      <c r="K18" s="24"/>
      <c r="L18" s="23" t="n">
        <f aca="false">H18</f>
        <v>0</v>
      </c>
      <c r="M18" s="23" t="n">
        <f aca="false">I18+E18</f>
        <v>0</v>
      </c>
      <c r="N18" s="23" t="s">
        <v>8</v>
      </c>
      <c r="O18" s="23" t="s">
        <v>8</v>
      </c>
    </row>
    <row r="19" customFormat="false" ht="25.9" hidden="false" customHeight="true" outlineLevel="0" collapsed="false">
      <c r="A19" s="206" t="n">
        <v>4000</v>
      </c>
      <c r="B19" s="39" t="s">
        <v>41</v>
      </c>
      <c r="C19" s="26" t="n">
        <v>1428500</v>
      </c>
      <c r="D19" s="27" t="s">
        <v>130</v>
      </c>
      <c r="E19" s="27" t="n">
        <f aca="false">L19</f>
        <v>1051610.5</v>
      </c>
      <c r="F19" s="27" t="n">
        <v>0</v>
      </c>
      <c r="G19" s="27" t="n">
        <v>0</v>
      </c>
      <c r="H19" s="23" t="n">
        <f aca="false">J19+F19</f>
        <v>0</v>
      </c>
      <c r="I19" s="23" t="n">
        <f aca="false">K19+G19</f>
        <v>0</v>
      </c>
      <c r="J19" s="28" t="n">
        <v>0</v>
      </c>
      <c r="K19" s="29" t="n">
        <v>0</v>
      </c>
      <c r="L19" s="235" t="n">
        <v>1051610.5</v>
      </c>
      <c r="M19" s="23" t="n">
        <f aca="false">I19+E19</f>
        <v>1051610.5</v>
      </c>
      <c r="N19" s="23" t="s">
        <v>8</v>
      </c>
      <c r="O19" s="23" t="s">
        <v>8</v>
      </c>
    </row>
    <row r="20" customFormat="false" ht="25.9" hidden="false" customHeight="true" outlineLevel="0" collapsed="false">
      <c r="A20" s="206" t="n">
        <v>5000</v>
      </c>
      <c r="B20" s="39" t="s">
        <v>131</v>
      </c>
      <c r="C20" s="25" t="n">
        <v>131250</v>
      </c>
      <c r="D20" s="23" t="s">
        <v>8</v>
      </c>
      <c r="E20" s="23" t="n">
        <v>0</v>
      </c>
      <c r="F20" s="23" t="n">
        <v>137410</v>
      </c>
      <c r="G20" s="23" t="n">
        <v>137410</v>
      </c>
      <c r="H20" s="23" t="n">
        <f aca="false">J20+F20</f>
        <v>137410</v>
      </c>
      <c r="I20" s="23" t="n">
        <f aca="false">K20+G20</f>
        <v>137410</v>
      </c>
      <c r="J20" s="24"/>
      <c r="K20" s="24"/>
      <c r="L20" s="236" t="n">
        <v>137410</v>
      </c>
      <c r="M20" s="23" t="n">
        <f aca="false">I20+E20</f>
        <v>137410</v>
      </c>
      <c r="N20" s="23" t="s">
        <v>8</v>
      </c>
      <c r="O20" s="23" t="s">
        <v>8</v>
      </c>
    </row>
    <row r="21" customFormat="false" ht="25.9" hidden="false" customHeight="true" outlineLevel="0" collapsed="false">
      <c r="A21" s="206" t="n">
        <v>8000</v>
      </c>
      <c r="B21" s="39" t="s">
        <v>132</v>
      </c>
      <c r="C21" s="25" t="n">
        <v>7953829.76651928</v>
      </c>
      <c r="D21" s="23" t="s">
        <v>8</v>
      </c>
      <c r="E21" s="23" t="n">
        <v>5760030.5511954</v>
      </c>
      <c r="F21" s="23" t="n">
        <v>1244169.10060795</v>
      </c>
      <c r="G21" s="23" t="n">
        <v>1244169.10060795</v>
      </c>
      <c r="H21" s="23" t="n">
        <f aca="false">J21+F21</f>
        <v>1244169.10060795</v>
      </c>
      <c r="I21" s="23" t="n">
        <f aca="false">K21+G21</f>
        <v>1244169.10060795</v>
      </c>
      <c r="J21" s="24"/>
      <c r="K21" s="24"/>
      <c r="L21" s="23" t="n">
        <v>7004199.65180335</v>
      </c>
      <c r="M21" s="23" t="n">
        <f aca="false">I21+E21</f>
        <v>7004199.65180335</v>
      </c>
      <c r="N21" s="207" t="s">
        <v>8</v>
      </c>
      <c r="O21" s="207" t="s">
        <v>8</v>
      </c>
    </row>
    <row r="22" customFormat="false" ht="25.9" hidden="false" customHeight="true" outlineLevel="0" collapsed="false">
      <c r="A22" s="206" t="n">
        <v>9000</v>
      </c>
      <c r="B22" s="39" t="s">
        <v>49</v>
      </c>
      <c r="C22" s="25" t="n">
        <v>229214.673909898</v>
      </c>
      <c r="D22" s="23" t="n">
        <v>0</v>
      </c>
      <c r="E22" s="23" t="n">
        <v>0</v>
      </c>
      <c r="F22" s="23" t="n">
        <v>0</v>
      </c>
      <c r="G22" s="23" t="n">
        <v>0</v>
      </c>
      <c r="H22" s="23" t="n">
        <f aca="false">J22+F22</f>
        <v>0</v>
      </c>
      <c r="I22" s="23" t="n">
        <f aca="false">K22+G22</f>
        <v>0</v>
      </c>
      <c r="J22" s="28" t="n">
        <v>0</v>
      </c>
      <c r="K22" s="28" t="n">
        <v>0</v>
      </c>
      <c r="L22" s="23" t="n">
        <f aca="false">H22</f>
        <v>0</v>
      </c>
      <c r="M22" s="23" t="n">
        <f aca="false">I22+E22</f>
        <v>0</v>
      </c>
      <c r="N22" s="23" t="n">
        <f aca="false">L22/C22</f>
        <v>0</v>
      </c>
      <c r="O22" s="23" t="s">
        <v>8</v>
      </c>
    </row>
    <row r="23" customFormat="false" ht="25.9" hidden="false" customHeight="true" outlineLevel="0" collapsed="false">
      <c r="A23" s="33"/>
      <c r="B23" s="33" t="s">
        <v>50</v>
      </c>
      <c r="C23" s="34" t="n">
        <f aca="false">SUM(C16:C22)</f>
        <v>9742794.44042918</v>
      </c>
      <c r="D23" s="35" t="s">
        <v>8</v>
      </c>
      <c r="E23" s="35" t="n">
        <v>8120030.5511954</v>
      </c>
      <c r="F23" s="35" t="n">
        <f aca="false">F21</f>
        <v>1244169.10060795</v>
      </c>
      <c r="G23" s="35" t="n">
        <f aca="false">G21</f>
        <v>1244169.10060795</v>
      </c>
      <c r="H23" s="35" t="n">
        <v>10553829</v>
      </c>
      <c r="I23" s="35" t="n">
        <v>6130000</v>
      </c>
      <c r="J23" s="35" t="n">
        <f aca="false">SUM(J16:J22)</f>
        <v>0</v>
      </c>
      <c r="K23" s="35" t="n">
        <f aca="false">SUM(K16:K22)</f>
        <v>0</v>
      </c>
      <c r="L23" s="36" t="n">
        <f aca="false">SUM(L16:L22)</f>
        <v>8193220.15180335</v>
      </c>
      <c r="M23" s="36" t="n">
        <f aca="false">SUM(M16:M22)</f>
        <v>8193220.15180335</v>
      </c>
      <c r="N23" s="226" t="n">
        <f aca="false">M23/L23</f>
        <v>1</v>
      </c>
      <c r="O23" s="226" t="n">
        <f aca="false">M23/C23</f>
        <v>0.84095176203291</v>
      </c>
    </row>
    <row r="24" customFormat="false" ht="27" hidden="false" customHeight="true" outlineLevel="0" collapsed="false">
      <c r="A24" s="39"/>
      <c r="B24" s="39" t="s">
        <v>51</v>
      </c>
      <c r="C24" s="25" t="n">
        <f aca="false">C23*0.15</f>
        <v>1461419.16606438</v>
      </c>
      <c r="D24" s="237"/>
      <c r="E24" s="25" t="n">
        <f aca="false">E23*0.15</f>
        <v>1218004.58267931</v>
      </c>
      <c r="F24" s="25" t="n">
        <f aca="false">F23*0.15</f>
        <v>186625.365091193</v>
      </c>
      <c r="G24" s="25" t="n">
        <f aca="false">G23*0.15</f>
        <v>186625.365091193</v>
      </c>
      <c r="H24" s="25" t="n">
        <f aca="false">H23*0.15</f>
        <v>1583074.35</v>
      </c>
      <c r="I24" s="25" t="n">
        <f aca="false">I23*0.15</f>
        <v>919500</v>
      </c>
      <c r="J24" s="238" t="n">
        <f aca="false">J23*0.15</f>
        <v>0</v>
      </c>
      <c r="K24" s="238" t="n">
        <f aca="false">K23*0.15</f>
        <v>0</v>
      </c>
      <c r="L24" s="25" t="n">
        <f aca="false">L23*0.15</f>
        <v>1228983.0227705</v>
      </c>
      <c r="M24" s="25" t="n">
        <f aca="false">M23*0.15</f>
        <v>1228983.0227705</v>
      </c>
      <c r="N24" s="23"/>
      <c r="O24" s="23"/>
    </row>
    <row r="25" s="140" customFormat="true" ht="27" hidden="false" customHeight="true" outlineLevel="0" collapsed="false">
      <c r="A25" s="39"/>
      <c r="B25" s="39" t="s">
        <v>52</v>
      </c>
      <c r="C25" s="212" t="n">
        <f aca="false">C24+C23</f>
        <v>11204213.6064936</v>
      </c>
      <c r="D25" s="212"/>
      <c r="E25" s="212" t="n">
        <f aca="false">E24+E23</f>
        <v>9338035.13387471</v>
      </c>
      <c r="F25" s="212" t="n">
        <f aca="false">F24+F23</f>
        <v>1430794.46569915</v>
      </c>
      <c r="G25" s="212" t="n">
        <f aca="false">G24+G23</f>
        <v>1430794.46569915</v>
      </c>
      <c r="H25" s="212" t="n">
        <f aca="false">H24+H23</f>
        <v>12136903.35</v>
      </c>
      <c r="I25" s="212" t="n">
        <f aca="false">I24+I23</f>
        <v>7049500</v>
      </c>
      <c r="J25" s="239" t="n">
        <f aca="false">J24+J23</f>
        <v>0</v>
      </c>
      <c r="K25" s="239" t="n">
        <f aca="false">K24+K23</f>
        <v>0</v>
      </c>
      <c r="L25" s="212" t="n">
        <f aca="false">L24+L23</f>
        <v>9422203.17457385</v>
      </c>
      <c r="M25" s="212" t="n">
        <f aca="false">M24+M23</f>
        <v>9422203.17457386</v>
      </c>
      <c r="N25" s="227" t="s">
        <v>8</v>
      </c>
      <c r="O25" s="227"/>
    </row>
    <row r="26" customFormat="false" ht="25.9" hidden="false" customHeight="true" outlineLevel="0" collapsed="false">
      <c r="A26" s="43"/>
      <c r="B26" s="44" t="s">
        <v>53</v>
      </c>
      <c r="C26" s="44"/>
      <c r="D26" s="45" t="s">
        <v>8</v>
      </c>
      <c r="E26" s="138" t="n">
        <f aca="false">E23/C23</f>
        <v>0.833439584591883</v>
      </c>
      <c r="F26" s="138" t="n">
        <f aca="false">F23/C23</f>
        <v>0.12770146267739</v>
      </c>
      <c r="G26" s="138" t="n">
        <f aca="false">G23/C23</f>
        <v>0.12770146267739</v>
      </c>
      <c r="H26" s="138" t="n">
        <f aca="false">H23/C23</f>
        <v>1.08324455211795</v>
      </c>
      <c r="I26" s="138" t="n">
        <f aca="false">I23/C23</f>
        <v>0.629182934883923</v>
      </c>
      <c r="J26" s="138" t="n">
        <f aca="false">J23/C23</f>
        <v>0</v>
      </c>
      <c r="K26" s="138" t="n">
        <f aca="false">K23/C23</f>
        <v>0</v>
      </c>
      <c r="L26" s="138" t="n">
        <f aca="false">L23/C23</f>
        <v>0.840951762032909</v>
      </c>
      <c r="M26" s="228" t="n">
        <f aca="false">M23/C23</f>
        <v>0.84095176203291</v>
      </c>
      <c r="N26" s="28"/>
      <c r="O26" s="47"/>
    </row>
    <row r="28" customFormat="false" ht="26.25" hidden="false" customHeight="false" outlineLevel="0" collapsed="false">
      <c r="A28" s="49" t="s">
        <v>54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customFormat="false" ht="18" hidden="false" customHeight="true" outlineLevel="0" collapsed="false">
      <c r="A29" s="50" t="s">
        <v>25</v>
      </c>
      <c r="B29" s="50"/>
      <c r="C29" s="215" t="s">
        <v>55</v>
      </c>
      <c r="D29" s="215" t="s">
        <v>56</v>
      </c>
      <c r="E29" s="52"/>
      <c r="F29" s="53"/>
      <c r="G29" s="54"/>
      <c r="H29" s="230" t="s">
        <v>57</v>
      </c>
      <c r="I29" s="157" t="s">
        <v>133</v>
      </c>
      <c r="J29" s="157"/>
    </row>
    <row r="30" customFormat="false" ht="18" hidden="false" customHeight="false" outlineLevel="0" collapsed="false">
      <c r="A30" s="58" t="s">
        <v>58</v>
      </c>
      <c r="B30" s="58"/>
      <c r="C30" s="59" t="n">
        <v>371</v>
      </c>
      <c r="D30" s="60"/>
      <c r="E30" s="61"/>
      <c r="F30" s="61"/>
      <c r="G30" s="61"/>
      <c r="H30" s="230"/>
      <c r="I30" s="157" t="s">
        <v>134</v>
      </c>
      <c r="J30" s="157"/>
      <c r="M30" s="63" t="s">
        <v>8</v>
      </c>
      <c r="N30" s="12" t="s">
        <v>8</v>
      </c>
    </row>
    <row r="31" customFormat="false" ht="18" hidden="false" customHeight="true" outlineLevel="0" collapsed="false">
      <c r="A31" s="58" t="s">
        <v>60</v>
      </c>
      <c r="B31" s="58"/>
      <c r="C31" s="59" t="n">
        <v>262</v>
      </c>
      <c r="D31" s="59"/>
      <c r="E31" s="61"/>
      <c r="F31" s="61"/>
      <c r="G31" s="61"/>
      <c r="H31" s="230"/>
      <c r="I31" s="218" t="s">
        <v>135</v>
      </c>
      <c r="J31" s="218"/>
    </row>
    <row r="32" customFormat="false" ht="18" hidden="false" customHeight="false" outlineLevel="0" collapsed="false">
      <c r="A32" s="58" t="s">
        <v>62</v>
      </c>
      <c r="B32" s="58"/>
      <c r="C32" s="59" t="n">
        <f aca="false">C31+C30</f>
        <v>633</v>
      </c>
      <c r="D32" s="60"/>
      <c r="E32" s="61"/>
      <c r="F32" s="61"/>
      <c r="G32" s="65"/>
      <c r="H32" s="230"/>
      <c r="I32" s="157" t="s">
        <v>133</v>
      </c>
      <c r="J32" s="157"/>
    </row>
    <row r="33" customFormat="false" ht="18" hidden="false" customHeight="false" outlineLevel="0" collapsed="false">
      <c r="A33" s="58" t="s">
        <v>64</v>
      </c>
      <c r="B33" s="58"/>
      <c r="C33" s="59"/>
      <c r="D33" s="60"/>
      <c r="E33" s="61"/>
      <c r="F33" s="61"/>
      <c r="G33" s="61"/>
      <c r="H33" s="230"/>
      <c r="I33" s="157" t="s">
        <v>108</v>
      </c>
      <c r="J33" s="157"/>
    </row>
    <row r="34" customFormat="false" ht="18" hidden="false" customHeight="false" outlineLevel="0" collapsed="false">
      <c r="A34" s="58" t="s">
        <v>65</v>
      </c>
      <c r="B34" s="58"/>
      <c r="C34" s="59"/>
      <c r="D34" s="60"/>
      <c r="E34" s="61"/>
      <c r="F34" s="61"/>
      <c r="G34" s="61"/>
      <c r="H34" s="230"/>
      <c r="I34" s="199" t="s">
        <v>118</v>
      </c>
      <c r="J34" s="199"/>
    </row>
    <row r="35" customFormat="false" ht="18" hidden="false" customHeight="false" outlineLevel="0" collapsed="false">
      <c r="A35" s="58" t="s">
        <v>66</v>
      </c>
      <c r="B35" s="58"/>
      <c r="C35" s="59"/>
      <c r="D35" s="60"/>
      <c r="E35" s="61"/>
      <c r="F35" s="61"/>
      <c r="G35" s="61"/>
      <c r="H35" s="230"/>
      <c r="I35" s="157"/>
      <c r="J35" s="157"/>
      <c r="K35" s="200"/>
    </row>
    <row r="36" customFormat="false" ht="18" hidden="false" customHeight="false" outlineLevel="0" collapsed="false">
      <c r="A36" s="58" t="s">
        <v>68</v>
      </c>
      <c r="B36" s="58"/>
      <c r="C36" s="59"/>
      <c r="D36" s="60"/>
      <c r="E36" s="61"/>
      <c r="F36" s="61"/>
      <c r="G36" s="61"/>
      <c r="H36" s="230"/>
      <c r="I36" s="163"/>
      <c r="J36" s="163"/>
      <c r="K36" s="200"/>
    </row>
    <row r="37" customFormat="false" ht="15.75" hidden="false" customHeight="false" outlineLevel="0" collapsed="false">
      <c r="A37" s="58" t="s">
        <v>70</v>
      </c>
      <c r="B37" s="58"/>
      <c r="C37" s="240"/>
      <c r="D37" s="60"/>
      <c r="E37" s="61"/>
      <c r="F37" s="61"/>
      <c r="G37" s="65"/>
      <c r="H37" s="230"/>
      <c r="I37" s="15"/>
      <c r="J37" s="15"/>
    </row>
    <row r="38" customFormat="false" ht="15.75" hidden="false" customHeight="false" outlineLevel="0" collapsed="false">
      <c r="A38" s="58" t="s">
        <v>71</v>
      </c>
      <c r="B38" s="58"/>
      <c r="C38" s="220"/>
      <c r="D38" s="60"/>
      <c r="E38" s="61"/>
      <c r="F38" s="61"/>
      <c r="G38" s="61"/>
    </row>
    <row r="39" customFormat="false" ht="15.75" hidden="false" customHeight="true" outlineLevel="0" collapsed="false">
      <c r="A39" s="58"/>
      <c r="B39" s="58"/>
      <c r="C39" s="73"/>
      <c r="D39" s="60"/>
      <c r="E39" s="61"/>
      <c r="F39" s="61"/>
      <c r="G39" s="65"/>
      <c r="H39" s="221" t="s">
        <v>72</v>
      </c>
      <c r="I39" s="221"/>
      <c r="J39" s="221"/>
    </row>
    <row r="40" customFormat="false" ht="15.75" hidden="false" customHeight="false" outlineLevel="0" collapsed="false">
      <c r="A40" s="75"/>
      <c r="B40" s="75"/>
      <c r="C40" s="76"/>
      <c r="D40" s="77"/>
      <c r="E40" s="77"/>
      <c r="F40" s="61"/>
      <c r="G40" s="61"/>
      <c r="H40" s="221"/>
      <c r="I40" s="221"/>
      <c r="J40" s="221"/>
    </row>
    <row r="41" customFormat="false" ht="18" hidden="false" customHeight="false" outlineLevel="0" collapsed="false">
      <c r="A41" s="61"/>
      <c r="B41" s="61"/>
      <c r="C41" s="78"/>
      <c r="D41" s="61"/>
      <c r="E41" s="79"/>
      <c r="F41" s="79"/>
      <c r="G41" s="79"/>
      <c r="H41" s="222"/>
      <c r="I41" s="222" t="s">
        <v>73</v>
      </c>
      <c r="J41" s="222" t="s">
        <v>74</v>
      </c>
    </row>
    <row r="42" customFormat="false" ht="15.75" hidden="false" customHeight="false" outlineLevel="0" collapsed="false">
      <c r="A42" s="82"/>
      <c r="B42" s="82"/>
      <c r="C42" s="83"/>
      <c r="H42" s="222" t="s">
        <v>75</v>
      </c>
      <c r="I42" s="222" t="s">
        <v>8</v>
      </c>
      <c r="J42" s="222" t="s">
        <v>8</v>
      </c>
    </row>
    <row r="43" customFormat="false" ht="15.75" hidden="false" customHeight="false" outlineLevel="0" collapsed="false">
      <c r="A43" s="84"/>
      <c r="B43" s="84"/>
      <c r="C43" s="85"/>
      <c r="D43" s="57"/>
      <c r="E43" s="57"/>
      <c r="F43" s="57"/>
      <c r="G43" s="57"/>
      <c r="H43" s="222" t="s">
        <v>76</v>
      </c>
      <c r="I43" s="222" t="s">
        <v>8</v>
      </c>
      <c r="J43" s="222" t="s">
        <v>8</v>
      </c>
    </row>
    <row r="44" customFormat="false" ht="15.75" hidden="false" customHeight="false" outlineLevel="0" collapsed="false">
      <c r="A44" s="86"/>
      <c r="B44" s="86"/>
      <c r="C44" s="87"/>
      <c r="D44" s="57"/>
      <c r="E44" s="57"/>
      <c r="F44" s="57"/>
      <c r="G44" s="57"/>
      <c r="H44" s="222" t="s">
        <v>77</v>
      </c>
      <c r="I44" s="223" t="s">
        <v>8</v>
      </c>
      <c r="J44" s="223" t="s">
        <v>8</v>
      </c>
    </row>
  </sheetData>
  <mergeCells count="44">
    <mergeCell ref="B1:D1"/>
    <mergeCell ref="B2:D2"/>
    <mergeCell ref="B3:D3"/>
    <mergeCell ref="B4:D4"/>
    <mergeCell ref="B5:D5"/>
    <mergeCell ref="B6:D6"/>
    <mergeCell ref="B7:D7"/>
    <mergeCell ref="F7:L11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28:O28"/>
    <mergeCell ref="A29:B29"/>
    <mergeCell ref="H29:H37"/>
    <mergeCell ref="I29:J29"/>
    <mergeCell ref="A30:B30"/>
    <mergeCell ref="I30:J30"/>
    <mergeCell ref="A31:B31"/>
    <mergeCell ref="I31:J31"/>
    <mergeCell ref="A32:B32"/>
    <mergeCell ref="I32:J32"/>
    <mergeCell ref="A33:B33"/>
    <mergeCell ref="I33:J33"/>
    <mergeCell ref="A34:B34"/>
    <mergeCell ref="I35:J35"/>
    <mergeCell ref="A36:B36"/>
    <mergeCell ref="I36:J36"/>
    <mergeCell ref="A37:B37"/>
    <mergeCell ref="I37:J37"/>
    <mergeCell ref="A38:B38"/>
    <mergeCell ref="A39:B39"/>
    <mergeCell ref="H39:J40"/>
    <mergeCell ref="A40:B40"/>
    <mergeCell ref="D40:E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pageBreakPreview" topLeftCell="E9" colorId="64" zoomScale="66" zoomScaleNormal="100" zoomScalePageLayoutView="66" workbookViewId="0">
      <selection pane="topLeft" activeCell="G26" activeCellId="0" sqref="G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1.14"/>
    <col collapsed="false" customWidth="true" hidden="false" outlineLevel="0" max="2" min="2" style="0" width="52.85"/>
    <col collapsed="false" customWidth="true" hidden="false" outlineLevel="0" max="3" min="3" style="0" width="21.43"/>
    <col collapsed="false" customWidth="true" hidden="false" outlineLevel="0" max="4" min="4" style="0" width="21"/>
    <col collapsed="false" customWidth="true" hidden="false" outlineLevel="0" max="5" min="5" style="0" width="20.14"/>
    <col collapsed="false" customWidth="true" hidden="false" outlineLevel="0" max="6" min="6" style="0" width="22.28"/>
    <col collapsed="false" customWidth="true" hidden="false" outlineLevel="0" max="7" min="7" style="0" width="19.71"/>
    <col collapsed="false" customWidth="true" hidden="false" outlineLevel="0" max="8" min="8" style="0" width="19.14"/>
    <col collapsed="false" customWidth="true" hidden="false" outlineLevel="0" max="9" min="9" style="0" width="19.85"/>
    <col collapsed="false" customWidth="true" hidden="false" outlineLevel="0" max="10" min="10" style="0" width="20"/>
    <col collapsed="false" customWidth="true" hidden="false" outlineLevel="0" max="11" min="11" style="0" width="16.85"/>
    <col collapsed="false" customWidth="true" hidden="false" outlineLevel="0" max="12" min="12" style="0" width="23.43"/>
    <col collapsed="false" customWidth="true" hidden="false" outlineLevel="0" max="13" min="13" style="0" width="22.43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" t="s">
        <v>144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145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121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" t="s">
        <v>10</v>
      </c>
      <c r="C5" s="2"/>
      <c r="D5" s="2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" t="s">
        <v>146</v>
      </c>
      <c r="C6" s="2"/>
      <c r="D6" s="2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4" t="str">
        <f aca="false">Erer!C6</f>
        <v>March </v>
      </c>
      <c r="C7" s="4"/>
      <c r="D7" s="4"/>
      <c r="E7" s="3"/>
      <c r="F7" s="3"/>
      <c r="G7" s="3"/>
      <c r="H7" s="3"/>
      <c r="I7" s="3"/>
      <c r="K7" s="185"/>
      <c r="L7" s="185"/>
    </row>
    <row r="8" customFormat="false" ht="18.75" hidden="false" customHeight="false" outlineLevel="0" collapsed="false">
      <c r="A8" s="5" t="s">
        <v>15</v>
      </c>
      <c r="B8" s="4" t="s">
        <v>147</v>
      </c>
      <c r="C8" s="4"/>
      <c r="D8" s="4"/>
      <c r="E8" s="3"/>
      <c r="F8" s="3"/>
      <c r="G8" s="3"/>
      <c r="H8" s="3"/>
      <c r="I8" s="3"/>
      <c r="K8" s="185"/>
      <c r="L8" s="185"/>
    </row>
    <row r="9" customFormat="false" ht="18.75" hidden="false" customHeight="false" outlineLevel="0" collapsed="false">
      <c r="A9" s="5" t="s">
        <v>17</v>
      </c>
      <c r="B9" s="7"/>
      <c r="C9" s="7"/>
      <c r="D9" s="7"/>
      <c r="E9" s="3" t="s">
        <v>8</v>
      </c>
      <c r="F9" s="3" t="s">
        <v>8</v>
      </c>
      <c r="G9" s="3"/>
      <c r="H9" s="3"/>
      <c r="I9" s="3"/>
    </row>
    <row r="10" customFormat="false" ht="20.25" hidden="false" customHeight="false" outlineLevel="0" collapsed="false">
      <c r="A10" s="5" t="s">
        <v>18</v>
      </c>
      <c r="B10" s="241" t="str">
        <f aca="false">PISIDIMO!B10</f>
        <v>‎June‎ ‎28‎, ‎2021</v>
      </c>
      <c r="C10" s="9"/>
      <c r="D10" s="9"/>
      <c r="E10" s="3" t="s">
        <v>8</v>
      </c>
      <c r="F10" s="3"/>
      <c r="G10" s="3" t="s">
        <v>8</v>
      </c>
      <c r="H10" s="3"/>
      <c r="I10" s="3"/>
    </row>
    <row r="11" customFormat="false" ht="21" hidden="false" customHeight="false" outlineLevel="0" collapsed="false">
      <c r="A11" s="5" t="s">
        <v>20</v>
      </c>
      <c r="B11" s="8"/>
      <c r="C11" s="9"/>
      <c r="D11" s="205" t="s">
        <v>8</v>
      </c>
      <c r="E11" s="3" t="s">
        <v>8</v>
      </c>
      <c r="F11" s="3" t="s">
        <v>8</v>
      </c>
      <c r="G11" s="3" t="s">
        <v>8</v>
      </c>
      <c r="H11" s="3"/>
      <c r="I11" s="3"/>
    </row>
    <row r="12" customFormat="false" ht="18.75" hidden="false" customHeight="false" outlineLevel="0" collapsed="false">
      <c r="A12" s="5" t="s">
        <v>22</v>
      </c>
      <c r="B12" s="225" t="s">
        <v>145</v>
      </c>
      <c r="C12" s="8"/>
      <c r="D12" s="8"/>
      <c r="E12" s="3"/>
      <c r="F12" s="6" t="s">
        <v>8</v>
      </c>
      <c r="G12" s="6" t="s">
        <v>8</v>
      </c>
      <c r="H12" s="6" t="s">
        <v>8</v>
      </c>
      <c r="I12" s="3"/>
      <c r="L12" s="12"/>
    </row>
    <row r="13" customFormat="false" ht="1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18.75" hidden="false" customHeight="fals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4" t="s">
        <v>34</v>
      </c>
      <c r="M15" s="18" t="s">
        <v>35</v>
      </c>
      <c r="N15" s="18" t="s">
        <v>36</v>
      </c>
      <c r="O15" s="14" t="s">
        <v>37</v>
      </c>
    </row>
    <row r="16" s="244" customFormat="true" ht="25.15" hidden="false" customHeight="true" outlineLevel="0" collapsed="false">
      <c r="A16" s="242" t="n">
        <v>1000</v>
      </c>
      <c r="B16" s="243" t="s">
        <v>127</v>
      </c>
      <c r="C16" s="23" t="n">
        <v>0</v>
      </c>
      <c r="D16" s="23"/>
      <c r="E16" s="23" t="n">
        <v>0</v>
      </c>
      <c r="F16" s="23" t="n">
        <v>0</v>
      </c>
      <c r="G16" s="23" t="n">
        <v>0</v>
      </c>
      <c r="H16" s="23" t="n">
        <f aca="false">J16+F16</f>
        <v>0</v>
      </c>
      <c r="I16" s="23" t="n">
        <f aca="false">K16+G16</f>
        <v>0</v>
      </c>
      <c r="J16" s="24"/>
      <c r="K16" s="24"/>
      <c r="L16" s="23" t="n">
        <f aca="false">H16+E16</f>
        <v>0</v>
      </c>
      <c r="M16" s="23" t="n">
        <f aca="false">I16+E16</f>
        <v>0</v>
      </c>
      <c r="N16" s="23" t="s">
        <v>8</v>
      </c>
      <c r="O16" s="23" t="s">
        <v>8</v>
      </c>
    </row>
    <row r="17" s="244" customFormat="true" ht="25.15" hidden="false" customHeight="true" outlineLevel="0" collapsed="false">
      <c r="A17" s="242" t="n">
        <v>2000</v>
      </c>
      <c r="B17" s="243" t="s">
        <v>128</v>
      </c>
      <c r="C17" s="23" t="n">
        <v>0</v>
      </c>
      <c r="D17" s="23"/>
      <c r="E17" s="23" t="n">
        <v>0</v>
      </c>
      <c r="F17" s="23" t="n">
        <v>0</v>
      </c>
      <c r="G17" s="23" t="n">
        <v>0</v>
      </c>
      <c r="H17" s="23" t="n">
        <f aca="false">J17+F17</f>
        <v>0</v>
      </c>
      <c r="I17" s="23" t="n">
        <f aca="false">K17+G17</f>
        <v>0</v>
      </c>
      <c r="J17" s="24"/>
      <c r="K17" s="24"/>
      <c r="L17" s="23" t="n">
        <f aca="false">H17+E17</f>
        <v>0</v>
      </c>
      <c r="M17" s="23" t="n">
        <f aca="false">I17+E17</f>
        <v>0</v>
      </c>
      <c r="N17" s="23" t="s">
        <v>8</v>
      </c>
      <c r="O17" s="23" t="s">
        <v>8</v>
      </c>
    </row>
    <row r="18" s="244" customFormat="true" ht="25.15" hidden="false" customHeight="true" outlineLevel="0" collapsed="false">
      <c r="A18" s="242" t="n">
        <v>3000</v>
      </c>
      <c r="B18" s="243" t="s">
        <v>129</v>
      </c>
      <c r="C18" s="25" t="n">
        <v>351360</v>
      </c>
      <c r="D18" s="23" t="n">
        <v>0</v>
      </c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I18+E18</f>
        <v>0</v>
      </c>
      <c r="N18" s="23" t="s">
        <v>8</v>
      </c>
      <c r="O18" s="23" t="n">
        <f aca="false">M18/C18</f>
        <v>0</v>
      </c>
    </row>
    <row r="19" s="244" customFormat="true" ht="25.15" hidden="false" customHeight="true" outlineLevel="0" collapsed="false">
      <c r="A19" s="242" t="n">
        <v>4000</v>
      </c>
      <c r="B19" s="243" t="s">
        <v>41</v>
      </c>
      <c r="C19" s="26" t="n">
        <v>2000000</v>
      </c>
      <c r="D19" s="27" t="n">
        <v>2000000</v>
      </c>
      <c r="E19" s="27" t="n">
        <v>980000</v>
      </c>
      <c r="F19" s="27" t="n">
        <f aca="false">G19</f>
        <v>100000</v>
      </c>
      <c r="G19" s="27" t="n">
        <v>100000</v>
      </c>
      <c r="H19" s="23" t="n">
        <f aca="false">J19+F19</f>
        <v>100000</v>
      </c>
      <c r="I19" s="23" t="n">
        <f aca="false">K19+G19</f>
        <v>100000</v>
      </c>
      <c r="J19" s="28"/>
      <c r="K19" s="29"/>
      <c r="L19" s="23" t="n">
        <f aca="false">H19+E19</f>
        <v>1080000</v>
      </c>
      <c r="M19" s="23" t="n">
        <f aca="false">I19+E19</f>
        <v>1080000</v>
      </c>
      <c r="N19" s="23" t="s">
        <v>8</v>
      </c>
      <c r="O19" s="23" t="s">
        <v>8</v>
      </c>
    </row>
    <row r="20" s="244" customFormat="true" ht="25.15" hidden="false" customHeight="true" outlineLevel="0" collapsed="false">
      <c r="A20" s="242" t="n">
        <v>5000</v>
      </c>
      <c r="B20" s="243" t="s">
        <v>131</v>
      </c>
      <c r="C20" s="25" t="n">
        <v>262500</v>
      </c>
      <c r="D20" s="23" t="n">
        <v>262500</v>
      </c>
      <c r="E20" s="23" t="n">
        <v>0</v>
      </c>
      <c r="F20" s="23"/>
      <c r="G20" s="23" t="n">
        <v>0</v>
      </c>
      <c r="H20" s="23" t="n">
        <f aca="false">J20+F20</f>
        <v>0</v>
      </c>
      <c r="I20" s="23" t="n">
        <f aca="false">K20+G20</f>
        <v>0</v>
      </c>
      <c r="J20" s="24"/>
      <c r="K20" s="24"/>
      <c r="L20" s="23" t="n">
        <f aca="false">H20+E20</f>
        <v>0</v>
      </c>
      <c r="M20" s="23" t="n">
        <f aca="false">I20+E20</f>
        <v>0</v>
      </c>
      <c r="N20" s="23" t="s">
        <v>8</v>
      </c>
      <c r="O20" s="23" t="s">
        <v>8</v>
      </c>
    </row>
    <row r="21" s="244" customFormat="true" ht="25.15" hidden="false" customHeight="true" outlineLevel="0" collapsed="false">
      <c r="A21" s="242" t="n">
        <v>8100</v>
      </c>
      <c r="B21" s="243" t="s">
        <v>43</v>
      </c>
      <c r="C21" s="27" t="n">
        <v>17651451</v>
      </c>
      <c r="D21" s="27" t="n">
        <v>13125859</v>
      </c>
      <c r="E21" s="27" t="n">
        <v>11850000</v>
      </c>
      <c r="F21" s="23" t="n">
        <f aca="false">G21</f>
        <v>65000</v>
      </c>
      <c r="G21" s="23" t="n">
        <v>65000</v>
      </c>
      <c r="H21" s="23" t="n">
        <f aca="false">J21+F21</f>
        <v>65000</v>
      </c>
      <c r="I21" s="23" t="n">
        <f aca="false">K21+G21</f>
        <v>65000</v>
      </c>
      <c r="J21" s="24"/>
      <c r="K21" s="24"/>
      <c r="L21" s="27" t="n">
        <f aca="false">E21+H22+H23+H24+H25+H26</f>
        <v>13234500</v>
      </c>
      <c r="M21" s="27" t="n">
        <f aca="false">E21+I22+I20+I21+I23+I24+I25+I26</f>
        <v>15401000</v>
      </c>
      <c r="N21" s="23"/>
      <c r="O21" s="23"/>
    </row>
    <row r="22" s="244" customFormat="true" ht="25.15" hidden="false" customHeight="true" outlineLevel="0" collapsed="false">
      <c r="A22" s="242" t="n">
        <v>8200</v>
      </c>
      <c r="B22" s="243" t="s">
        <v>44</v>
      </c>
      <c r="C22" s="27"/>
      <c r="D22" s="27"/>
      <c r="E22" s="27"/>
      <c r="F22" s="23" t="n">
        <f aca="false">G22</f>
        <v>416000</v>
      </c>
      <c r="G22" s="23" t="n">
        <v>416000</v>
      </c>
      <c r="H22" s="23" t="n">
        <f aca="false">J22+F22</f>
        <v>416000</v>
      </c>
      <c r="I22" s="23" t="n">
        <f aca="false">K22+G22</f>
        <v>416000</v>
      </c>
      <c r="J22" s="24"/>
      <c r="K22" s="24"/>
      <c r="L22" s="27"/>
      <c r="M22" s="27"/>
      <c r="N22" s="23"/>
      <c r="O22" s="23"/>
    </row>
    <row r="23" s="244" customFormat="true" ht="25.15" hidden="false" customHeight="true" outlineLevel="0" collapsed="false">
      <c r="A23" s="242" t="n">
        <v>8300</v>
      </c>
      <c r="B23" s="243" t="s">
        <v>45</v>
      </c>
      <c r="C23" s="27"/>
      <c r="D23" s="27"/>
      <c r="E23" s="27"/>
      <c r="F23" s="23"/>
      <c r="G23" s="23" t="n">
        <v>0</v>
      </c>
      <c r="H23" s="23" t="n">
        <f aca="false">J23+F23</f>
        <v>0</v>
      </c>
      <c r="I23" s="23" t="n">
        <f aca="false">K23+G23</f>
        <v>0</v>
      </c>
      <c r="J23" s="24"/>
      <c r="K23" s="24"/>
      <c r="L23" s="27"/>
      <c r="M23" s="27"/>
      <c r="N23" s="23"/>
      <c r="O23" s="23"/>
    </row>
    <row r="24" s="244" customFormat="true" ht="25.15" hidden="false" customHeight="true" outlineLevel="0" collapsed="false">
      <c r="A24" s="242" t="n">
        <v>8400</v>
      </c>
      <c r="B24" s="243" t="s">
        <v>46</v>
      </c>
      <c r="C24" s="27"/>
      <c r="D24" s="27"/>
      <c r="E24" s="27"/>
      <c r="F24" s="23"/>
      <c r="G24" s="23" t="n">
        <v>0</v>
      </c>
      <c r="H24" s="23" t="n">
        <f aca="false">J24+F24</f>
        <v>750000</v>
      </c>
      <c r="I24" s="23" t="n">
        <f aca="false">K24+G24</f>
        <v>450000</v>
      </c>
      <c r="J24" s="24" t="n">
        <v>750000</v>
      </c>
      <c r="K24" s="24" t="n">
        <v>450000</v>
      </c>
      <c r="L24" s="27"/>
      <c r="M24" s="27"/>
      <c r="N24" s="23"/>
      <c r="O24" s="23"/>
    </row>
    <row r="25" s="244" customFormat="true" ht="25.15" hidden="false" customHeight="true" outlineLevel="0" collapsed="false">
      <c r="A25" s="242" t="n">
        <v>8700</v>
      </c>
      <c r="B25" s="243" t="s">
        <v>47</v>
      </c>
      <c r="C25" s="27"/>
      <c r="D25" s="27"/>
      <c r="E25" s="27"/>
      <c r="F25" s="23"/>
      <c r="G25" s="23" t="n">
        <v>0</v>
      </c>
      <c r="H25" s="23" t="n">
        <f aca="false">J25+F25</f>
        <v>0</v>
      </c>
      <c r="I25" s="23" t="n">
        <f aca="false">K25+G25</f>
        <v>0</v>
      </c>
      <c r="J25" s="24"/>
      <c r="K25" s="24"/>
      <c r="L25" s="27"/>
      <c r="M25" s="27"/>
      <c r="N25" s="23"/>
      <c r="O25" s="23"/>
    </row>
    <row r="26" s="244" customFormat="true" ht="25.15" hidden="false" customHeight="true" outlineLevel="0" collapsed="false">
      <c r="A26" s="242" t="n">
        <v>8900</v>
      </c>
      <c r="B26" s="243" t="s">
        <v>48</v>
      </c>
      <c r="C26" s="27"/>
      <c r="D26" s="27"/>
      <c r="E26" s="27"/>
      <c r="F26" s="23" t="n">
        <v>218500</v>
      </c>
      <c r="G26" s="23" t="n">
        <v>2620000</v>
      </c>
      <c r="H26" s="23" t="n">
        <f aca="false">J26+F26</f>
        <v>218500</v>
      </c>
      <c r="I26" s="23" t="n">
        <f aca="false">K26+G26</f>
        <v>2620000</v>
      </c>
      <c r="J26" s="24"/>
      <c r="K26" s="24"/>
      <c r="L26" s="27"/>
      <c r="M26" s="27"/>
      <c r="N26" s="23"/>
      <c r="O26" s="23"/>
    </row>
    <row r="27" s="244" customFormat="true" ht="25.15" hidden="false" customHeight="true" outlineLevel="0" collapsed="false">
      <c r="A27" s="242" t="n">
        <v>9000</v>
      </c>
      <c r="B27" s="243" t="s">
        <v>49</v>
      </c>
      <c r="C27" s="25" t="n">
        <v>2424150</v>
      </c>
      <c r="D27" s="23" t="n">
        <v>125000</v>
      </c>
      <c r="E27" s="23" t="n">
        <v>0</v>
      </c>
      <c r="F27" s="23" t="n">
        <v>0</v>
      </c>
      <c r="G27" s="23" t="n">
        <v>0</v>
      </c>
      <c r="H27" s="23" t="n">
        <f aca="false">J27+F27</f>
        <v>0</v>
      </c>
      <c r="I27" s="23" t="n">
        <f aca="false">K27+G27</f>
        <v>0</v>
      </c>
      <c r="J27" s="28"/>
      <c r="K27" s="28"/>
      <c r="L27" s="23" t="n">
        <f aca="false">H27+E27</f>
        <v>0</v>
      </c>
      <c r="M27" s="23" t="n">
        <f aca="false">I27+E27</f>
        <v>0</v>
      </c>
      <c r="N27" s="23" t="n">
        <f aca="false">L27/C27</f>
        <v>0</v>
      </c>
      <c r="O27" s="23" t="n">
        <f aca="false">M27/C27</f>
        <v>0</v>
      </c>
    </row>
    <row r="28" s="140" customFormat="true" ht="25.15" hidden="false" customHeight="true" outlineLevel="0" collapsed="false">
      <c r="A28" s="33"/>
      <c r="B28" s="33" t="s">
        <v>50</v>
      </c>
      <c r="C28" s="208" t="n">
        <f aca="false">SUM(C16:C27)</f>
        <v>22689461</v>
      </c>
      <c r="D28" s="209" t="n">
        <f aca="false">SUM(D16:D27)</f>
        <v>15513359</v>
      </c>
      <c r="E28" s="209" t="n">
        <f aca="false">SUM(E16:E27)</f>
        <v>12830000</v>
      </c>
      <c r="F28" s="209" t="n">
        <f aca="false">SUM(F16:F27)</f>
        <v>799500</v>
      </c>
      <c r="G28" s="209" t="n">
        <f aca="false">SUM(G16:G27)</f>
        <v>3201000</v>
      </c>
      <c r="H28" s="209" t="n">
        <f aca="false">SUM(H16:H27)</f>
        <v>1549500</v>
      </c>
      <c r="I28" s="209" t="n">
        <f aca="false">SUM(I16:I27)</f>
        <v>3651000</v>
      </c>
      <c r="J28" s="209" t="n">
        <f aca="false">SUM(J16:J27)</f>
        <v>750000</v>
      </c>
      <c r="K28" s="209" t="n">
        <f aca="false">SUM(K16:K27)</f>
        <v>450000</v>
      </c>
      <c r="L28" s="245" t="n">
        <f aca="false">SUM(L16:L27)</f>
        <v>14314500</v>
      </c>
      <c r="M28" s="245" t="n">
        <f aca="false">SUM(M16:M27)</f>
        <v>16481000</v>
      </c>
      <c r="N28" s="246" t="n">
        <f aca="false">M28/L28</f>
        <v>1.15135002969017</v>
      </c>
      <c r="O28" s="247" t="n">
        <f aca="false">M28/C28</f>
        <v>0.726372477512798</v>
      </c>
    </row>
    <row r="29" s="244" customFormat="true" ht="25.15" hidden="false" customHeight="true" outlineLevel="0" collapsed="false">
      <c r="A29" s="243"/>
      <c r="B29" s="243" t="s">
        <v>51</v>
      </c>
      <c r="C29" s="25" t="n">
        <f aca="false">0.15*C28</f>
        <v>3403419.15</v>
      </c>
      <c r="D29" s="25" t="n">
        <f aca="false">0.15*D28</f>
        <v>2327003.85</v>
      </c>
      <c r="E29" s="40" t="n">
        <f aca="false">0.15*E28</f>
        <v>1924500</v>
      </c>
      <c r="F29" s="40" t="n">
        <f aca="false">0.15*F28</f>
        <v>119925</v>
      </c>
      <c r="G29" s="40" t="n">
        <f aca="false">0.15*G28</f>
        <v>480150</v>
      </c>
      <c r="H29" s="40" t="n">
        <f aca="false">0.15*H28</f>
        <v>232425</v>
      </c>
      <c r="I29" s="40" t="n">
        <f aca="false">0.15*I28</f>
        <v>547650</v>
      </c>
      <c r="J29" s="41" t="n">
        <f aca="false">0.15*J28</f>
        <v>112500</v>
      </c>
      <c r="K29" s="41" t="n">
        <f aca="false">0.15*K28</f>
        <v>67500</v>
      </c>
      <c r="L29" s="40" t="n">
        <f aca="false">0.15*L28</f>
        <v>2147175</v>
      </c>
      <c r="M29" s="40" t="n">
        <f aca="false">0.15*M28</f>
        <v>2472150</v>
      </c>
      <c r="N29" s="23"/>
      <c r="O29" s="23"/>
    </row>
    <row r="30" s="140" customFormat="true" ht="25.15" hidden="false" customHeight="true" outlineLevel="0" collapsed="false">
      <c r="A30" s="39"/>
      <c r="B30" s="39" t="s">
        <v>52</v>
      </c>
      <c r="C30" s="212" t="n">
        <f aca="false">C29+C28</f>
        <v>26092880.15</v>
      </c>
      <c r="D30" s="212" t="n">
        <f aca="false">D29+D28</f>
        <v>17840362.85</v>
      </c>
      <c r="E30" s="213" t="n">
        <f aca="false">E29+E28</f>
        <v>14754500</v>
      </c>
      <c r="F30" s="213" t="n">
        <f aca="false">F29+F28</f>
        <v>919425</v>
      </c>
      <c r="G30" s="213" t="n">
        <f aca="false">G29+G28</f>
        <v>3681150</v>
      </c>
      <c r="H30" s="213" t="n">
        <f aca="false">H29+H28</f>
        <v>1781925</v>
      </c>
      <c r="I30" s="213" t="n">
        <f aca="false">I29+I28</f>
        <v>4198650</v>
      </c>
      <c r="J30" s="214" t="n">
        <f aca="false">J29+J28</f>
        <v>862500</v>
      </c>
      <c r="K30" s="214" t="n">
        <f aca="false">K29+K28</f>
        <v>517500</v>
      </c>
      <c r="L30" s="213" t="n">
        <f aca="false">L29+L28</f>
        <v>16461675</v>
      </c>
      <c r="M30" s="213" t="n">
        <f aca="false">M29+M28</f>
        <v>18953150</v>
      </c>
      <c r="N30" s="227" t="s">
        <v>8</v>
      </c>
      <c r="O30" s="227"/>
    </row>
    <row r="31" s="244" customFormat="true" ht="25.15" hidden="false" customHeight="true" outlineLevel="0" collapsed="false">
      <c r="A31" s="43"/>
      <c r="B31" s="248" t="s">
        <v>53</v>
      </c>
      <c r="C31" s="249"/>
      <c r="D31" s="45" t="s">
        <v>8</v>
      </c>
      <c r="E31" s="45" t="n">
        <f aca="false">E28/C28</f>
        <v>0.565460766123973</v>
      </c>
      <c r="F31" s="45" t="n">
        <f aca="false">F28/C28</f>
        <v>0.0352366237346934</v>
      </c>
      <c r="G31" s="45" t="n">
        <f aca="false">G28/C28</f>
        <v>0.141078714915264</v>
      </c>
      <c r="H31" s="45" t="n">
        <f aca="false">H28/C28</f>
        <v>0.0682916178572951</v>
      </c>
      <c r="I31" s="45" t="n">
        <f aca="false">I28/C28</f>
        <v>0.160911711388825</v>
      </c>
      <c r="J31" s="45" t="n">
        <f aca="false">J28/C28</f>
        <v>0.0330549941226017</v>
      </c>
      <c r="K31" s="45" t="n">
        <f aca="false">K28/C28</f>
        <v>0.019832996473561</v>
      </c>
      <c r="L31" s="250" t="n">
        <f aca="false">L28/C28</f>
        <v>0.630887617823976</v>
      </c>
      <c r="M31" s="250" t="n">
        <f aca="false">I31+E31</f>
        <v>0.726372477512798</v>
      </c>
      <c r="N31" s="251"/>
      <c r="O31" s="252"/>
    </row>
    <row r="33" customFormat="false" ht="26.25" hidden="false" customHeight="false" outlineLevel="0" collapsed="false">
      <c r="A33" s="49" t="s">
        <v>54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customFormat="false" ht="15.75" hidden="false" customHeight="true" outlineLevel="0" collapsed="false">
      <c r="A34" s="50" t="s">
        <v>25</v>
      </c>
      <c r="B34" s="50"/>
      <c r="C34" s="215" t="s">
        <v>55</v>
      </c>
      <c r="D34" s="215" t="s">
        <v>56</v>
      </c>
      <c r="E34" s="52"/>
      <c r="F34" s="53"/>
      <c r="G34" s="54"/>
      <c r="H34" s="230" t="s">
        <v>57</v>
      </c>
      <c r="I34" s="15"/>
      <c r="J34" s="15"/>
    </row>
    <row r="35" customFormat="false" ht="15.75" hidden="false" customHeight="false" outlineLevel="0" collapsed="false">
      <c r="A35" s="58" t="s">
        <v>58</v>
      </c>
      <c r="B35" s="58"/>
      <c r="C35" s="59" t="n">
        <v>731</v>
      </c>
      <c r="D35" s="60"/>
      <c r="E35" s="61"/>
      <c r="F35" s="61"/>
      <c r="G35" s="61"/>
      <c r="H35" s="230"/>
      <c r="I35" s="62" t="s">
        <v>148</v>
      </c>
      <c r="J35" s="62"/>
      <c r="M35" s="63" t="s">
        <v>8</v>
      </c>
      <c r="N35" s="12" t="s">
        <v>8</v>
      </c>
    </row>
    <row r="36" customFormat="false" ht="15.75" hidden="false" customHeight="false" outlineLevel="0" collapsed="false">
      <c r="A36" s="58" t="s">
        <v>60</v>
      </c>
      <c r="B36" s="58"/>
      <c r="C36" s="59" t="n">
        <f aca="false">185+104</f>
        <v>289</v>
      </c>
      <c r="D36" s="59"/>
      <c r="E36" s="61"/>
      <c r="F36" s="61"/>
      <c r="G36" s="61"/>
      <c r="H36" s="230"/>
      <c r="I36" s="64" t="s">
        <v>149</v>
      </c>
      <c r="J36" s="64"/>
    </row>
    <row r="37" customFormat="false" ht="15.75" hidden="false" customHeight="false" outlineLevel="0" collapsed="false">
      <c r="A37" s="58" t="s">
        <v>62</v>
      </c>
      <c r="B37" s="58"/>
      <c r="C37" s="59" t="n">
        <f aca="false">C36+C35</f>
        <v>1020</v>
      </c>
      <c r="D37" s="60"/>
      <c r="E37" s="61"/>
      <c r="F37" s="61"/>
      <c r="G37" s="65"/>
      <c r="H37" s="230"/>
      <c r="I37" s="64" t="s">
        <v>150</v>
      </c>
      <c r="J37" s="64"/>
    </row>
    <row r="38" customFormat="false" ht="15.75" hidden="false" customHeight="false" outlineLevel="0" collapsed="false">
      <c r="A38" s="58" t="s">
        <v>64</v>
      </c>
      <c r="B38" s="58"/>
      <c r="C38" s="69" t="n">
        <f aca="false">C39/C37</f>
        <v>0.956862745098039</v>
      </c>
      <c r="D38" s="60"/>
      <c r="E38" s="61"/>
      <c r="F38" s="61"/>
      <c r="G38" s="61"/>
      <c r="H38" s="230"/>
      <c r="I38" s="64" t="s">
        <v>151</v>
      </c>
      <c r="J38" s="64"/>
    </row>
    <row r="39" customFormat="false" ht="21" hidden="false" customHeight="true" outlineLevel="0" collapsed="false">
      <c r="A39" s="58" t="s">
        <v>65</v>
      </c>
      <c r="B39" s="58"/>
      <c r="C39" s="59" t="n">
        <v>976</v>
      </c>
      <c r="D39" s="60"/>
      <c r="E39" s="61"/>
      <c r="F39" s="61"/>
      <c r="G39" s="61"/>
      <c r="H39" s="230"/>
      <c r="I39" s="253" t="s">
        <v>150</v>
      </c>
      <c r="J39" s="253"/>
      <c r="K39" s="68"/>
    </row>
    <row r="40" customFormat="false" ht="15.75" hidden="false" customHeight="true" outlineLevel="0" collapsed="false">
      <c r="A40" s="58" t="s">
        <v>66</v>
      </c>
      <c r="B40" s="58"/>
      <c r="C40" s="254"/>
      <c r="D40" s="60"/>
      <c r="E40" s="61"/>
      <c r="F40" s="61"/>
      <c r="G40" s="61"/>
      <c r="H40" s="230"/>
      <c r="I40" s="253" t="s">
        <v>108</v>
      </c>
      <c r="J40" s="253"/>
      <c r="K40" s="68"/>
    </row>
    <row r="41" customFormat="false" ht="15.75" hidden="false" customHeight="false" outlineLevel="0" collapsed="false">
      <c r="A41" s="58" t="s">
        <v>68</v>
      </c>
      <c r="B41" s="58"/>
      <c r="C41" s="254"/>
      <c r="D41" s="60"/>
      <c r="E41" s="61"/>
      <c r="F41" s="61"/>
      <c r="G41" s="61"/>
      <c r="H41" s="230"/>
      <c r="I41" s="15"/>
      <c r="J41" s="15"/>
    </row>
    <row r="42" customFormat="false" ht="15.75" hidden="false" customHeight="false" outlineLevel="0" collapsed="false">
      <c r="A42" s="58" t="s">
        <v>70</v>
      </c>
      <c r="B42" s="58"/>
      <c r="C42" s="219" t="n">
        <f aca="false">O28-C38</f>
        <v>-0.230490267585242</v>
      </c>
      <c r="D42" s="60"/>
      <c r="E42" s="61"/>
      <c r="F42" s="61"/>
      <c r="G42" s="65"/>
      <c r="H42" s="230"/>
      <c r="I42" s="15"/>
      <c r="J42" s="15"/>
    </row>
    <row r="43" customFormat="false" ht="15.75" hidden="false" customHeight="false" outlineLevel="0" collapsed="false">
      <c r="A43" s="58" t="s">
        <v>71</v>
      </c>
      <c r="B43" s="58"/>
      <c r="C43" s="255" t="n">
        <f aca="false">M31-L31</f>
        <v>0.095484859688822</v>
      </c>
      <c r="D43" s="60"/>
      <c r="E43" s="61"/>
      <c r="F43" s="61"/>
      <c r="G43" s="61"/>
    </row>
    <row r="44" customFormat="false" ht="15.75" hidden="false" customHeight="true" outlineLevel="0" collapsed="false">
      <c r="A44" s="58"/>
      <c r="B44" s="58"/>
      <c r="C44" s="73"/>
      <c r="D44" s="60"/>
      <c r="E44" s="61"/>
      <c r="F44" s="61"/>
      <c r="G44" s="65"/>
      <c r="H44" s="256" t="s">
        <v>72</v>
      </c>
      <c r="I44" s="256"/>
      <c r="J44" s="256"/>
    </row>
    <row r="45" customFormat="false" ht="15.75" hidden="false" customHeight="false" outlineLevel="0" collapsed="false">
      <c r="A45" s="75"/>
      <c r="B45" s="75"/>
      <c r="C45" s="76"/>
      <c r="D45" s="77"/>
      <c r="E45" s="77"/>
      <c r="F45" s="61"/>
      <c r="G45" s="61"/>
      <c r="H45" s="256"/>
      <c r="I45" s="256"/>
      <c r="J45" s="256"/>
    </row>
    <row r="46" customFormat="false" ht="18" hidden="false" customHeight="false" outlineLevel="0" collapsed="false">
      <c r="A46" s="61"/>
      <c r="B46" s="61"/>
      <c r="C46" s="78"/>
      <c r="D46" s="61"/>
      <c r="E46" s="79"/>
      <c r="F46" s="79"/>
      <c r="G46" s="79"/>
      <c r="H46" s="257"/>
      <c r="I46" s="257" t="s">
        <v>73</v>
      </c>
      <c r="J46" s="257" t="s">
        <v>74</v>
      </c>
    </row>
    <row r="47" customFormat="false" ht="15.75" hidden="false" customHeight="false" outlineLevel="0" collapsed="false">
      <c r="A47" s="82"/>
      <c r="B47" s="82"/>
      <c r="C47" s="83"/>
      <c r="H47" s="222" t="s">
        <v>75</v>
      </c>
      <c r="I47" s="257" t="n">
        <v>5</v>
      </c>
      <c r="J47" s="257" t="n">
        <v>15</v>
      </c>
    </row>
    <row r="48" customFormat="false" ht="15.75" hidden="false" customHeight="false" outlineLevel="0" collapsed="false">
      <c r="A48" s="84"/>
      <c r="B48" s="84"/>
      <c r="C48" s="85"/>
      <c r="D48" s="57"/>
      <c r="E48" s="57"/>
      <c r="F48" s="57"/>
      <c r="G48" s="57"/>
      <c r="H48" s="222" t="s">
        <v>76</v>
      </c>
      <c r="I48" s="257"/>
      <c r="J48" s="257" t="n">
        <v>10</v>
      </c>
    </row>
    <row r="49" customFormat="false" ht="15.75" hidden="false" customHeight="false" outlineLevel="0" collapsed="false">
      <c r="A49" s="86"/>
      <c r="B49" s="86"/>
      <c r="C49" s="87"/>
      <c r="D49" s="57"/>
      <c r="E49" s="57"/>
      <c r="F49" s="57"/>
      <c r="G49" s="57"/>
      <c r="H49" s="222" t="s">
        <v>77</v>
      </c>
      <c r="I49" s="257"/>
      <c r="J49" s="257"/>
    </row>
  </sheetData>
  <mergeCells count="49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C21:C26"/>
    <mergeCell ref="D21:D26"/>
    <mergeCell ref="E21:E26"/>
    <mergeCell ref="L21:L26"/>
    <mergeCell ref="M21:M26"/>
    <mergeCell ref="A33:O33"/>
    <mergeCell ref="A34:B34"/>
    <mergeCell ref="H34:H42"/>
    <mergeCell ref="I34:J34"/>
    <mergeCell ref="A35:B35"/>
    <mergeCell ref="I35:J35"/>
    <mergeCell ref="A36:B36"/>
    <mergeCell ref="I36:J36"/>
    <mergeCell ref="A37:B37"/>
    <mergeCell ref="I37:J37"/>
    <mergeCell ref="A38:B38"/>
    <mergeCell ref="I38:J38"/>
    <mergeCell ref="A39:B39"/>
    <mergeCell ref="I39:J39"/>
    <mergeCell ref="I40:J40"/>
    <mergeCell ref="A41:B41"/>
    <mergeCell ref="I41:J41"/>
    <mergeCell ref="A42:B42"/>
    <mergeCell ref="I42:J42"/>
    <mergeCell ref="A43:B43"/>
    <mergeCell ref="A44:B44"/>
    <mergeCell ref="H44:J45"/>
    <mergeCell ref="A45:B45"/>
    <mergeCell ref="D45:E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pageBreakPreview" topLeftCell="E13" colorId="64" zoomScale="100" zoomScaleNormal="100" zoomScalePageLayoutView="100" workbookViewId="0">
      <selection pane="topLeft" activeCell="O23" activeCellId="0" sqref="O2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43"/>
    <col collapsed="false" customWidth="true" hidden="false" outlineLevel="0" max="2" min="2" style="0" width="51.85"/>
    <col collapsed="false" customWidth="true" hidden="false" outlineLevel="0" max="3" min="3" style="0" width="21.43"/>
    <col collapsed="false" customWidth="true" hidden="false" outlineLevel="0" max="5" min="4" style="0" width="20.43"/>
    <col collapsed="false" customWidth="true" hidden="false" outlineLevel="0" max="6" min="6" style="0" width="19.57"/>
    <col collapsed="false" customWidth="true" hidden="false" outlineLevel="0" max="8" min="7" style="0" width="19.14"/>
    <col collapsed="false" customWidth="true" hidden="false" outlineLevel="0" max="9" min="9" style="0" width="20.28"/>
    <col collapsed="false" customWidth="true" hidden="false" outlineLevel="0" max="10" min="10" style="0" width="18.28"/>
    <col collapsed="false" customWidth="true" hidden="false" outlineLevel="0" max="11" min="11" style="0" width="16.85"/>
    <col collapsed="false" customWidth="true" hidden="false" outlineLevel="0" max="12" min="12" style="0" width="21.15"/>
    <col collapsed="false" customWidth="true" hidden="false" outlineLevel="0" max="13" min="13" style="0" width="18.43"/>
    <col collapsed="false" customWidth="true" hidden="false" outlineLevel="0" max="14" min="14" style="0" width="16.43"/>
    <col collapsed="false" customWidth="true" hidden="false" outlineLevel="0" max="15" min="15" style="0" width="16.71"/>
  </cols>
  <sheetData>
    <row r="1" customFormat="false" ht="18.75" hidden="false" customHeight="false" outlineLevel="0" collapsed="false">
      <c r="A1" s="1" t="s">
        <v>0</v>
      </c>
      <c r="B1" s="2" t="s">
        <v>152</v>
      </c>
      <c r="C1" s="2"/>
      <c r="D1" s="2"/>
      <c r="E1" s="3"/>
      <c r="F1" s="3"/>
      <c r="G1" s="3"/>
      <c r="H1" s="3"/>
      <c r="I1" s="3"/>
    </row>
    <row r="2" customFormat="false" ht="18.75" hidden="false" customHeight="false" outlineLevel="0" collapsed="false">
      <c r="A2" s="1" t="s">
        <v>2</v>
      </c>
      <c r="B2" s="2" t="s">
        <v>153</v>
      </c>
      <c r="C2" s="2"/>
      <c r="D2" s="2"/>
      <c r="E2" s="3"/>
      <c r="F2" s="3"/>
      <c r="G2" s="3"/>
      <c r="H2" s="3"/>
      <c r="I2" s="3"/>
    </row>
    <row r="3" customFormat="false" ht="18.75" hidden="false" customHeight="false" outlineLevel="0" collapsed="false">
      <c r="A3" s="1" t="s">
        <v>4</v>
      </c>
      <c r="B3" s="2" t="s">
        <v>121</v>
      </c>
      <c r="C3" s="2"/>
      <c r="D3" s="2"/>
      <c r="E3" s="3"/>
      <c r="F3" s="3"/>
      <c r="G3" s="3"/>
      <c r="H3" s="3"/>
      <c r="I3" s="3"/>
    </row>
    <row r="4" customFormat="false" ht="18.75" hidden="false" customHeight="false" outlineLevel="0" collapsed="false">
      <c r="A4" s="1" t="s">
        <v>6</v>
      </c>
      <c r="B4" s="2" t="s">
        <v>7</v>
      </c>
      <c r="C4" s="2"/>
      <c r="D4" s="2"/>
      <c r="E4" s="3" t="s">
        <v>8</v>
      </c>
      <c r="F4" s="3"/>
      <c r="G4" s="3"/>
      <c r="H4" s="3"/>
      <c r="I4" s="3"/>
    </row>
    <row r="5" customFormat="false" ht="18.75" hidden="false" customHeight="false" outlineLevel="0" collapsed="false">
      <c r="A5" s="1" t="s">
        <v>9</v>
      </c>
      <c r="B5" s="2" t="s">
        <v>10</v>
      </c>
      <c r="C5" s="2"/>
      <c r="D5" s="2"/>
      <c r="E5" s="3"/>
      <c r="F5" s="3"/>
      <c r="G5" s="3"/>
      <c r="H5" s="3"/>
      <c r="I5" s="3"/>
    </row>
    <row r="6" customFormat="false" ht="18.75" hidden="false" customHeight="false" outlineLevel="0" collapsed="false">
      <c r="A6" s="1" t="s">
        <v>11</v>
      </c>
      <c r="B6" s="2" t="s">
        <v>146</v>
      </c>
      <c r="C6" s="2"/>
      <c r="D6" s="2"/>
      <c r="E6" s="3"/>
      <c r="F6" s="3"/>
      <c r="G6" s="3"/>
      <c r="H6" s="3"/>
      <c r="I6" s="3"/>
    </row>
    <row r="7" customFormat="false" ht="18.75" hidden="false" customHeight="false" outlineLevel="0" collapsed="false">
      <c r="A7" s="1" t="s">
        <v>13</v>
      </c>
      <c r="B7" s="4" t="str">
        <f aca="false">GUDA!B7</f>
        <v>March </v>
      </c>
      <c r="C7" s="4"/>
      <c r="D7" s="4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false" outlineLevel="0" collapsed="false">
      <c r="A8" s="5" t="s">
        <v>15</v>
      </c>
      <c r="B8" s="4" t="s">
        <v>147</v>
      </c>
      <c r="C8" s="4"/>
      <c r="D8" s="4"/>
      <c r="E8" s="3"/>
      <c r="F8" s="3"/>
      <c r="G8" s="3"/>
      <c r="H8" s="3"/>
      <c r="I8" s="3"/>
    </row>
    <row r="9" customFormat="false" ht="18.75" hidden="false" customHeight="false" outlineLevel="0" collapsed="false">
      <c r="A9" s="5" t="s">
        <v>17</v>
      </c>
      <c r="B9" s="7"/>
      <c r="C9" s="7"/>
      <c r="D9" s="7"/>
      <c r="E9" s="3" t="s">
        <v>8</v>
      </c>
      <c r="F9" s="3" t="s">
        <v>8</v>
      </c>
      <c r="G9" s="3"/>
      <c r="H9" s="3"/>
      <c r="I9" s="3"/>
    </row>
    <row r="10" customFormat="false" ht="20.25" hidden="false" customHeight="false" outlineLevel="0" collapsed="false">
      <c r="A10" s="5" t="s">
        <v>18</v>
      </c>
      <c r="B10" s="241" t="str">
        <f aca="false">PISIDIMO!B10</f>
        <v>‎June‎ ‎28‎, ‎2021</v>
      </c>
      <c r="C10" s="9"/>
      <c r="D10" s="9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21" hidden="false" customHeight="false" outlineLevel="0" collapsed="false">
      <c r="A11" s="5" t="s">
        <v>20</v>
      </c>
      <c r="B11" s="9"/>
      <c r="C11" s="9"/>
      <c r="D11" s="205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/>
    </row>
    <row r="12" customFormat="false" ht="18.75" hidden="false" customHeight="false" outlineLevel="0" collapsed="false">
      <c r="A12" s="5" t="s">
        <v>22</v>
      </c>
      <c r="B12" s="11" t="s">
        <v>153</v>
      </c>
      <c r="C12" s="8"/>
      <c r="D12" s="8"/>
      <c r="E12" s="3"/>
      <c r="F12" s="6" t="s">
        <v>8</v>
      </c>
      <c r="G12" s="6" t="s">
        <v>8</v>
      </c>
      <c r="H12" s="6" t="s">
        <v>8</v>
      </c>
      <c r="I12" s="6" t="s">
        <v>8</v>
      </c>
      <c r="J12" s="12"/>
    </row>
    <row r="13" customFormat="false" ht="35.45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115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35.45" hidden="false" customHeight="tru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5" hidden="false" customHeight="fals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4" t="s">
        <v>36</v>
      </c>
      <c r="O15" s="14" t="s">
        <v>37</v>
      </c>
    </row>
    <row r="16" s="244" customFormat="true" ht="25.9" hidden="false" customHeight="true" outlineLevel="0" collapsed="false">
      <c r="A16" s="242" t="n">
        <v>1000</v>
      </c>
      <c r="B16" s="243" t="s">
        <v>127</v>
      </c>
      <c r="C16" s="23" t="n">
        <v>0</v>
      </c>
      <c r="D16" s="23"/>
      <c r="E16" s="23" t="n">
        <v>0</v>
      </c>
      <c r="F16" s="23" t="n">
        <v>0</v>
      </c>
      <c r="G16" s="23" t="n">
        <v>0</v>
      </c>
      <c r="H16" s="23" t="n">
        <f aca="false">F16+J16</f>
        <v>0</v>
      </c>
      <c r="I16" s="23" t="n">
        <f aca="false">K16+G16</f>
        <v>0</v>
      </c>
      <c r="J16" s="24"/>
      <c r="K16" s="24"/>
      <c r="L16" s="23" t="n">
        <f aca="false">H16+E16</f>
        <v>0</v>
      </c>
      <c r="M16" s="23" t="n">
        <f aca="false">I16+E16</f>
        <v>0</v>
      </c>
      <c r="N16" s="23" t="s">
        <v>8</v>
      </c>
      <c r="O16" s="23" t="s">
        <v>8</v>
      </c>
    </row>
    <row r="17" s="244" customFormat="true" ht="25.9" hidden="false" customHeight="true" outlineLevel="0" collapsed="false">
      <c r="A17" s="242" t="n">
        <v>2000</v>
      </c>
      <c r="B17" s="243" t="s">
        <v>128</v>
      </c>
      <c r="C17" s="23" t="n">
        <v>0</v>
      </c>
      <c r="D17" s="23"/>
      <c r="E17" s="23" t="n">
        <v>0</v>
      </c>
      <c r="F17" s="23" t="n">
        <v>0</v>
      </c>
      <c r="G17" s="23" t="n">
        <v>0</v>
      </c>
      <c r="H17" s="23" t="n">
        <f aca="false">F17+J17</f>
        <v>0</v>
      </c>
      <c r="I17" s="23" t="n">
        <f aca="false">K17+G17</f>
        <v>0</v>
      </c>
      <c r="J17" s="24"/>
      <c r="K17" s="24"/>
      <c r="L17" s="23" t="n">
        <f aca="false">H17+E17</f>
        <v>0</v>
      </c>
      <c r="M17" s="23" t="n">
        <f aca="false">I17+E17</f>
        <v>0</v>
      </c>
      <c r="N17" s="23" t="s">
        <v>8</v>
      </c>
      <c r="O17" s="23" t="s">
        <v>8</v>
      </c>
    </row>
    <row r="18" s="244" customFormat="true" ht="25.9" hidden="false" customHeight="true" outlineLevel="0" collapsed="false">
      <c r="A18" s="242" t="n">
        <v>3000</v>
      </c>
      <c r="B18" s="243" t="s">
        <v>129</v>
      </c>
      <c r="C18" s="25" t="s">
        <v>8</v>
      </c>
      <c r="D18" s="23" t="n">
        <v>0</v>
      </c>
      <c r="E18" s="23" t="n">
        <v>0</v>
      </c>
      <c r="F18" s="23" t="n">
        <v>0</v>
      </c>
      <c r="G18" s="23" t="n">
        <v>0</v>
      </c>
      <c r="H18" s="23" t="n">
        <f aca="false">F18+J18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I18+E18</f>
        <v>0</v>
      </c>
      <c r="N18" s="23" t="s">
        <v>8</v>
      </c>
      <c r="O18" s="23" t="s">
        <v>8</v>
      </c>
    </row>
    <row r="19" s="244" customFormat="true" ht="25.9" hidden="false" customHeight="true" outlineLevel="0" collapsed="false">
      <c r="A19" s="242" t="n">
        <v>4000</v>
      </c>
      <c r="B19" s="243" t="s">
        <v>41</v>
      </c>
      <c r="C19" s="26" t="s">
        <v>8</v>
      </c>
      <c r="D19" s="27" t="s">
        <v>8</v>
      </c>
      <c r="E19" s="27" t="n">
        <v>0</v>
      </c>
      <c r="F19" s="27" t="n">
        <v>0</v>
      </c>
      <c r="G19" s="27" t="n">
        <v>0</v>
      </c>
      <c r="H19" s="23" t="n">
        <f aca="false">F19+J19</f>
        <v>0</v>
      </c>
      <c r="I19" s="23" t="n">
        <f aca="false">K19+G19</f>
        <v>0</v>
      </c>
      <c r="J19" s="28"/>
      <c r="K19" s="29"/>
      <c r="L19" s="23" t="n">
        <v>0</v>
      </c>
      <c r="M19" s="23" t="n">
        <f aca="false">I19+E19</f>
        <v>0</v>
      </c>
      <c r="N19" s="23" t="s">
        <v>8</v>
      </c>
      <c r="O19" s="23" t="s">
        <v>8</v>
      </c>
    </row>
    <row r="20" s="244" customFormat="true" ht="25.9" hidden="false" customHeight="true" outlineLevel="0" collapsed="false">
      <c r="A20" s="242" t="n">
        <v>5000</v>
      </c>
      <c r="B20" s="243" t="s">
        <v>131</v>
      </c>
      <c r="C20" s="25" t="s">
        <v>8</v>
      </c>
      <c r="D20" s="23" t="s">
        <v>8</v>
      </c>
      <c r="E20" s="23" t="n">
        <v>0</v>
      </c>
      <c r="F20" s="23" t="n">
        <v>0</v>
      </c>
      <c r="G20" s="23" t="n">
        <v>0</v>
      </c>
      <c r="H20" s="23" t="n">
        <f aca="false">F20+J20</f>
        <v>0</v>
      </c>
      <c r="I20" s="23" t="n">
        <f aca="false">K20+G20</f>
        <v>0</v>
      </c>
      <c r="J20" s="24"/>
      <c r="K20" s="24"/>
      <c r="L20" s="23" t="n">
        <f aca="false">H20+E20</f>
        <v>0</v>
      </c>
      <c r="M20" s="23" t="n">
        <f aca="false">I20+E20</f>
        <v>0</v>
      </c>
      <c r="N20" s="23" t="s">
        <v>8</v>
      </c>
      <c r="O20" s="23" t="s">
        <v>8</v>
      </c>
    </row>
    <row r="21" s="244" customFormat="true" ht="25.9" hidden="false" customHeight="true" outlineLevel="0" collapsed="false">
      <c r="A21" s="242" t="n">
        <v>8100</v>
      </c>
      <c r="B21" s="243" t="s">
        <v>43</v>
      </c>
      <c r="C21" s="27" t="n">
        <v>9425779</v>
      </c>
      <c r="D21" s="27" t="n">
        <v>13663877</v>
      </c>
      <c r="E21" s="27" t="n">
        <v>8000000</v>
      </c>
      <c r="F21" s="23" t="n">
        <v>152000</v>
      </c>
      <c r="G21" s="23" t="n">
        <v>70000</v>
      </c>
      <c r="H21" s="23" t="n">
        <f aca="false">J21+F21</f>
        <v>152000</v>
      </c>
      <c r="I21" s="23" t="n">
        <f aca="false">K21+G21</f>
        <v>70000</v>
      </c>
      <c r="J21" s="24"/>
      <c r="K21" s="24"/>
      <c r="L21" s="27" t="n">
        <f aca="false">E21+H21+H22+H23+H24+H25+H26</f>
        <v>13674500</v>
      </c>
      <c r="M21" s="27" t="n">
        <f aca="false">I21+I22+E21</f>
        <v>8872500</v>
      </c>
      <c r="N21" s="23"/>
      <c r="O21" s="23"/>
    </row>
    <row r="22" s="244" customFormat="true" ht="25.9" hidden="false" customHeight="true" outlineLevel="0" collapsed="false">
      <c r="A22" s="242" t="n">
        <v>8200</v>
      </c>
      <c r="B22" s="243" t="s">
        <v>44</v>
      </c>
      <c r="C22" s="27"/>
      <c r="D22" s="27"/>
      <c r="E22" s="27"/>
      <c r="F22" s="23" t="n">
        <v>608000</v>
      </c>
      <c r="G22" s="23" t="n">
        <v>502500</v>
      </c>
      <c r="H22" s="23" t="n">
        <f aca="false">J22+F22</f>
        <v>608000</v>
      </c>
      <c r="I22" s="23" t="n">
        <f aca="false">K22+G22</f>
        <v>802500</v>
      </c>
      <c r="J22" s="24"/>
      <c r="K22" s="24" t="n">
        <v>300000</v>
      </c>
      <c r="L22" s="27"/>
      <c r="M22" s="27"/>
      <c r="N22" s="23"/>
      <c r="O22" s="23"/>
    </row>
    <row r="23" s="244" customFormat="true" ht="25.9" hidden="false" customHeight="true" outlineLevel="0" collapsed="false">
      <c r="A23" s="242" t="n">
        <v>8300</v>
      </c>
      <c r="B23" s="243" t="s">
        <v>45</v>
      </c>
      <c r="C23" s="27"/>
      <c r="D23" s="27"/>
      <c r="E23" s="27"/>
      <c r="F23" s="23" t="n">
        <v>2080000</v>
      </c>
      <c r="G23" s="23" t="n">
        <v>120000</v>
      </c>
      <c r="H23" s="23" t="n">
        <f aca="false">J23+F23</f>
        <v>2080000</v>
      </c>
      <c r="I23" s="23" t="n">
        <f aca="false">K23+G23</f>
        <v>120000</v>
      </c>
      <c r="J23" s="24"/>
      <c r="K23" s="24"/>
      <c r="L23" s="27"/>
      <c r="M23" s="27"/>
      <c r="N23" s="23"/>
      <c r="O23" s="23"/>
    </row>
    <row r="24" s="244" customFormat="true" ht="25.9" hidden="false" customHeight="true" outlineLevel="0" collapsed="false">
      <c r="A24" s="242" t="n">
        <v>8400</v>
      </c>
      <c r="B24" s="243" t="s">
        <v>46</v>
      </c>
      <c r="C24" s="27"/>
      <c r="D24" s="27"/>
      <c r="E24" s="27"/>
      <c r="F24" s="23" t="n">
        <v>685000</v>
      </c>
      <c r="G24" s="23" t="n">
        <v>0</v>
      </c>
      <c r="H24" s="23" t="n">
        <f aca="false">J24+F24</f>
        <v>685000</v>
      </c>
      <c r="I24" s="23" t="n">
        <f aca="false">K24+G24</f>
        <v>0</v>
      </c>
      <c r="J24" s="24"/>
      <c r="K24" s="24"/>
      <c r="L24" s="27"/>
      <c r="M24" s="27"/>
      <c r="N24" s="23"/>
      <c r="O24" s="23"/>
    </row>
    <row r="25" s="244" customFormat="true" ht="25.9" hidden="false" customHeight="true" outlineLevel="0" collapsed="false">
      <c r="A25" s="242" t="n">
        <v>8700</v>
      </c>
      <c r="B25" s="243" t="s">
        <v>47</v>
      </c>
      <c r="C25" s="27"/>
      <c r="D25" s="27"/>
      <c r="E25" s="27"/>
      <c r="F25" s="23" t="n">
        <v>2000000</v>
      </c>
      <c r="G25" s="23" t="n">
        <v>0</v>
      </c>
      <c r="H25" s="23" t="n">
        <f aca="false">J25+F25</f>
        <v>2000000</v>
      </c>
      <c r="I25" s="23" t="n">
        <f aca="false">K25+G25</f>
        <v>0</v>
      </c>
      <c r="J25" s="24"/>
      <c r="K25" s="24"/>
      <c r="L25" s="27"/>
      <c r="M25" s="27"/>
      <c r="N25" s="23"/>
      <c r="O25" s="23"/>
    </row>
    <row r="26" s="244" customFormat="true" ht="25.9" hidden="false" customHeight="true" outlineLevel="0" collapsed="false">
      <c r="A26" s="242" t="n">
        <v>8900</v>
      </c>
      <c r="B26" s="243" t="s">
        <v>48</v>
      </c>
      <c r="C26" s="27"/>
      <c r="D26" s="27"/>
      <c r="E26" s="27"/>
      <c r="F26" s="23" t="n">
        <v>149500</v>
      </c>
      <c r="G26" s="23" t="n">
        <v>0</v>
      </c>
      <c r="H26" s="23" t="n">
        <f aca="false">J26+F26</f>
        <v>149500</v>
      </c>
      <c r="I26" s="23" t="n">
        <f aca="false">K26+G26</f>
        <v>0</v>
      </c>
      <c r="J26" s="24"/>
      <c r="K26" s="24"/>
      <c r="L26" s="27"/>
      <c r="M26" s="27"/>
      <c r="N26" s="23"/>
      <c r="O26" s="23"/>
    </row>
    <row r="27" s="244" customFormat="true" ht="25.9" hidden="false" customHeight="true" outlineLevel="0" collapsed="false">
      <c r="A27" s="242" t="n">
        <v>9000</v>
      </c>
      <c r="B27" s="243" t="s">
        <v>49</v>
      </c>
      <c r="C27" s="25" t="n">
        <v>4583700</v>
      </c>
      <c r="D27" s="23" t="n">
        <v>125000</v>
      </c>
      <c r="E27" s="23" t="n">
        <v>0</v>
      </c>
      <c r="F27" s="23" t="n">
        <v>0</v>
      </c>
      <c r="G27" s="23" t="n">
        <v>0</v>
      </c>
      <c r="H27" s="23" t="n">
        <f aca="false">F27+J27</f>
        <v>125000</v>
      </c>
      <c r="I27" s="23" t="n">
        <f aca="false">K27+G27</f>
        <v>0</v>
      </c>
      <c r="J27" s="28" t="n">
        <f aca="false">D27</f>
        <v>125000</v>
      </c>
      <c r="K27" s="28"/>
      <c r="L27" s="23" t="n">
        <f aca="false">H27+E27</f>
        <v>125000</v>
      </c>
      <c r="M27" s="23" t="n">
        <f aca="false">I27+E27</f>
        <v>0</v>
      </c>
      <c r="N27" s="23" t="n">
        <f aca="false">L27/C27</f>
        <v>0.0272705456290769</v>
      </c>
      <c r="O27" s="23" t="s">
        <v>8</v>
      </c>
    </row>
    <row r="28" s="244" customFormat="true" ht="25.9" hidden="false" customHeight="true" outlineLevel="0" collapsed="false">
      <c r="A28" s="258"/>
      <c r="B28" s="258" t="s">
        <v>50</v>
      </c>
      <c r="C28" s="34" t="n">
        <f aca="false">SUM(C16:C27)</f>
        <v>14009479</v>
      </c>
      <c r="D28" s="35" t="n">
        <f aca="false">SUM(D16:D27)</f>
        <v>13788877</v>
      </c>
      <c r="E28" s="35" t="n">
        <f aca="false">SUM(E16:E27)</f>
        <v>8000000</v>
      </c>
      <c r="F28" s="35" t="n">
        <f aca="false">SUM(F16:F27)</f>
        <v>5674500</v>
      </c>
      <c r="G28" s="35" t="n">
        <f aca="false">SUM(G16:G27)</f>
        <v>692500</v>
      </c>
      <c r="H28" s="35" t="n">
        <f aca="false">SUM(H16:H27)</f>
        <v>5799500</v>
      </c>
      <c r="I28" s="35" t="n">
        <f aca="false">SUM(I16:I27)</f>
        <v>992500</v>
      </c>
      <c r="J28" s="35" t="n">
        <f aca="false">SUM(J16:J27)</f>
        <v>125000</v>
      </c>
      <c r="K28" s="35" t="n">
        <f aca="false">SUM(K16:K27)</f>
        <v>300000</v>
      </c>
      <c r="L28" s="36" t="n">
        <f aca="false">SUM(L16:L27)</f>
        <v>13799500</v>
      </c>
      <c r="M28" s="36" t="n">
        <f aca="false">SUM(M16:M27)</f>
        <v>8872500</v>
      </c>
      <c r="N28" s="226" t="n">
        <f aca="false">M28/L28</f>
        <v>0.642958078191239</v>
      </c>
      <c r="O28" s="259" t="n">
        <f aca="false">M28/C28</f>
        <v>0.633321196312868</v>
      </c>
    </row>
    <row r="29" s="244" customFormat="true" ht="25.9" hidden="false" customHeight="true" outlineLevel="0" collapsed="false">
      <c r="A29" s="243"/>
      <c r="B29" s="243" t="s">
        <v>51</v>
      </c>
      <c r="C29" s="25" t="n">
        <f aca="false">0.15*C28</f>
        <v>2101421.85</v>
      </c>
      <c r="D29" s="25" t="n">
        <f aca="false">0.15*D28</f>
        <v>2068331.55</v>
      </c>
      <c r="E29" s="40" t="n">
        <f aca="false">0.15*E28</f>
        <v>1200000</v>
      </c>
      <c r="F29" s="40" t="n">
        <f aca="false">0.15*F28</f>
        <v>851175</v>
      </c>
      <c r="G29" s="40" t="n">
        <f aca="false">G28*0.15</f>
        <v>103875</v>
      </c>
      <c r="H29" s="40" t="n">
        <f aca="false">0.15*H28</f>
        <v>869925</v>
      </c>
      <c r="I29" s="40" t="n">
        <f aca="false">0.15*I28</f>
        <v>148875</v>
      </c>
      <c r="J29" s="41" t="n">
        <f aca="false">J28*0.15</f>
        <v>18750</v>
      </c>
      <c r="K29" s="41" t="n">
        <f aca="false">0.15*K28</f>
        <v>45000</v>
      </c>
      <c r="L29" s="23" t="n">
        <f aca="false">0.15*L28</f>
        <v>2069925</v>
      </c>
      <c r="M29" s="23" t="n">
        <f aca="false">K29+E29</f>
        <v>1245000</v>
      </c>
      <c r="N29" s="23"/>
      <c r="O29" s="23"/>
    </row>
    <row r="30" s="244" customFormat="true" ht="25.9" hidden="false" customHeight="true" outlineLevel="0" collapsed="false">
      <c r="A30" s="243"/>
      <c r="B30" s="243" t="s">
        <v>52</v>
      </c>
      <c r="C30" s="25" t="n">
        <f aca="false">C29+C28</f>
        <v>16110900.85</v>
      </c>
      <c r="D30" s="25" t="n">
        <f aca="false">D29+D28</f>
        <v>15857208.55</v>
      </c>
      <c r="E30" s="40" t="n">
        <f aca="false">E29+E28</f>
        <v>9200000</v>
      </c>
      <c r="F30" s="40" t="n">
        <f aca="false">F29+F28</f>
        <v>6525675</v>
      </c>
      <c r="G30" s="40" t="n">
        <f aca="false">G29+G28</f>
        <v>796375</v>
      </c>
      <c r="H30" s="40" t="n">
        <f aca="false">H29+H28</f>
        <v>6669425</v>
      </c>
      <c r="I30" s="40" t="n">
        <f aca="false">I29+I28</f>
        <v>1141375</v>
      </c>
      <c r="J30" s="41" t="n">
        <f aca="false">J29+J28</f>
        <v>143750</v>
      </c>
      <c r="K30" s="41" t="n">
        <f aca="false">K29+K28</f>
        <v>345000</v>
      </c>
      <c r="L30" s="23" t="n">
        <f aca="false">L29+L28</f>
        <v>15869425</v>
      </c>
      <c r="M30" s="23" t="n">
        <f aca="false">K30+E30</f>
        <v>9545000</v>
      </c>
      <c r="N30" s="23" t="s">
        <v>8</v>
      </c>
      <c r="O30" s="23"/>
    </row>
    <row r="31" s="244" customFormat="true" ht="25.9" hidden="false" customHeight="true" outlineLevel="0" collapsed="false">
      <c r="A31" s="43"/>
      <c r="B31" s="44" t="s">
        <v>53</v>
      </c>
      <c r="C31" s="44"/>
      <c r="D31" s="45" t="s">
        <v>8</v>
      </c>
      <c r="E31" s="45" t="n">
        <f aca="false">E28/C28</f>
        <v>0.571041935249698</v>
      </c>
      <c r="F31" s="45" t="n">
        <f aca="false">F28/C28</f>
        <v>0.405047182696801</v>
      </c>
      <c r="G31" s="45" t="n">
        <f aca="false">G28/C28</f>
        <v>0.049430817520052</v>
      </c>
      <c r="H31" s="45" t="n">
        <f aca="false">H28/C28</f>
        <v>0.413969712935078</v>
      </c>
      <c r="I31" s="45" t="n">
        <f aca="false">I28/C28</f>
        <v>0.0708448900919156</v>
      </c>
      <c r="J31" s="45" t="n">
        <f aca="false">J28/D28</f>
        <v>0.00906527775974795</v>
      </c>
      <c r="K31" s="45" t="n">
        <f aca="false">K28/E28</f>
        <v>0.0375</v>
      </c>
      <c r="L31" s="45" t="n">
        <f aca="false">L28/C28</f>
        <v>0.985011648184775</v>
      </c>
      <c r="M31" s="45" t="n">
        <f aca="false">M28/C28</f>
        <v>0.633321196312868</v>
      </c>
      <c r="N31" s="260"/>
      <c r="O31" s="261"/>
    </row>
    <row r="33" customFormat="false" ht="26.25" hidden="false" customHeight="false" outlineLevel="0" collapsed="false">
      <c r="A33" s="49" t="s">
        <v>54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customFormat="false" ht="15.75" hidden="false" customHeight="true" outlineLevel="0" collapsed="false">
      <c r="A34" s="262" t="s">
        <v>25</v>
      </c>
      <c r="B34" s="262"/>
      <c r="C34" s="51" t="s">
        <v>55</v>
      </c>
      <c r="D34" s="51" t="s">
        <v>56</v>
      </c>
      <c r="E34" s="52"/>
      <c r="F34" s="53"/>
      <c r="G34" s="54"/>
      <c r="H34" s="263" t="s">
        <v>57</v>
      </c>
      <c r="I34" s="15"/>
      <c r="J34" s="15"/>
    </row>
    <row r="35" customFormat="false" ht="23.25" hidden="false" customHeight="false" outlineLevel="0" collapsed="false">
      <c r="A35" s="58" t="s">
        <v>58</v>
      </c>
      <c r="B35" s="58"/>
      <c r="C35" s="59" t="n">
        <v>731</v>
      </c>
      <c r="D35" s="59"/>
      <c r="E35" s="61"/>
      <c r="F35" s="264" t="s">
        <v>8</v>
      </c>
      <c r="G35" s="61"/>
      <c r="H35" s="263"/>
      <c r="I35" s="62" t="s">
        <v>148</v>
      </c>
      <c r="J35" s="62"/>
      <c r="M35" s="63" t="s">
        <v>8</v>
      </c>
      <c r="N35" s="12" t="s">
        <v>8</v>
      </c>
    </row>
    <row r="36" customFormat="false" ht="15.75" hidden="false" customHeight="false" outlineLevel="0" collapsed="false">
      <c r="A36" s="58" t="s">
        <v>60</v>
      </c>
      <c r="B36" s="58"/>
      <c r="C36" s="59" t="n">
        <f aca="false">GUDA!C36</f>
        <v>289</v>
      </c>
      <c r="D36" s="59"/>
      <c r="E36" s="61"/>
      <c r="F36" s="61"/>
      <c r="G36" s="61"/>
      <c r="H36" s="263"/>
      <c r="I36" s="64" t="s">
        <v>149</v>
      </c>
      <c r="J36" s="64"/>
    </row>
    <row r="37" customFormat="false" ht="15.75" hidden="false" customHeight="false" outlineLevel="0" collapsed="false">
      <c r="A37" s="58" t="s">
        <v>62</v>
      </c>
      <c r="B37" s="58"/>
      <c r="C37" s="59" t="n">
        <f aca="false">C36+C35</f>
        <v>1020</v>
      </c>
      <c r="D37" s="59"/>
      <c r="E37" s="61"/>
      <c r="F37" s="265" t="s">
        <v>8</v>
      </c>
      <c r="G37" s="65"/>
      <c r="H37" s="263"/>
      <c r="I37" s="64" t="s">
        <v>150</v>
      </c>
      <c r="J37" s="64"/>
    </row>
    <row r="38" customFormat="false" ht="15.75" hidden="false" customHeight="false" outlineLevel="0" collapsed="false">
      <c r="A38" s="58" t="s">
        <v>64</v>
      </c>
      <c r="B38" s="58"/>
      <c r="C38" s="69" t="n">
        <f aca="false">C39/C37</f>
        <v>0.956862745098039</v>
      </c>
      <c r="D38" s="59"/>
      <c r="E38" s="61"/>
      <c r="F38" s="61"/>
      <c r="G38" s="61"/>
      <c r="H38" s="263"/>
      <c r="I38" s="266" t="s">
        <v>151</v>
      </c>
      <c r="J38" s="266"/>
    </row>
    <row r="39" customFormat="false" ht="15.75" hidden="false" customHeight="false" outlineLevel="0" collapsed="false">
      <c r="A39" s="58" t="s">
        <v>65</v>
      </c>
      <c r="B39" s="58"/>
      <c r="C39" s="59" t="n">
        <v>976</v>
      </c>
      <c r="D39" s="59"/>
      <c r="E39" s="61"/>
      <c r="F39" s="61"/>
      <c r="G39" s="61"/>
      <c r="H39" s="263"/>
      <c r="I39" s="266" t="s">
        <v>150</v>
      </c>
      <c r="J39" s="266"/>
    </row>
    <row r="40" customFormat="false" ht="15.75" hidden="false" customHeight="false" outlineLevel="0" collapsed="false">
      <c r="A40" s="58" t="s">
        <v>66</v>
      </c>
      <c r="B40" s="58"/>
      <c r="C40" s="267"/>
      <c r="D40" s="59"/>
      <c r="E40" s="61"/>
      <c r="F40" s="61"/>
      <c r="G40" s="61"/>
      <c r="H40" s="263"/>
      <c r="I40" s="266" t="s">
        <v>108</v>
      </c>
      <c r="J40" s="266"/>
    </row>
    <row r="41" customFormat="false" ht="18" hidden="false" customHeight="false" outlineLevel="0" collapsed="false">
      <c r="A41" s="58" t="s">
        <v>68</v>
      </c>
      <c r="B41" s="58"/>
      <c r="C41" s="267"/>
      <c r="D41" s="59"/>
      <c r="E41" s="61"/>
      <c r="F41" s="61"/>
      <c r="G41" s="61"/>
      <c r="H41" s="263"/>
      <c r="I41" s="199" t="s">
        <v>154</v>
      </c>
      <c r="J41" s="199"/>
      <c r="K41" s="200"/>
    </row>
    <row r="42" customFormat="false" ht="18" hidden="false" customHeight="false" outlineLevel="0" collapsed="false">
      <c r="A42" s="58" t="s">
        <v>70</v>
      </c>
      <c r="B42" s="58"/>
      <c r="C42" s="72" t="n">
        <f aca="false">O28-C38</f>
        <v>-0.323541548785171</v>
      </c>
      <c r="D42" s="59"/>
      <c r="E42" s="61"/>
      <c r="F42" s="61"/>
      <c r="G42" s="65"/>
      <c r="H42" s="263"/>
      <c r="I42" s="163"/>
      <c r="J42" s="163"/>
      <c r="K42" s="200"/>
    </row>
    <row r="43" customFormat="false" ht="15.75" hidden="false" customHeight="false" outlineLevel="0" collapsed="false">
      <c r="A43" s="58" t="s">
        <v>71</v>
      </c>
      <c r="B43" s="58"/>
      <c r="C43" s="73" t="n">
        <f aca="false">M31-L31</f>
        <v>-0.351690451871908</v>
      </c>
      <c r="D43" s="59"/>
      <c r="E43" s="61"/>
      <c r="F43" s="61"/>
      <c r="G43" s="61"/>
    </row>
    <row r="44" customFormat="false" ht="15.75" hidden="false" customHeight="true" outlineLevel="0" collapsed="false">
      <c r="A44" s="59"/>
      <c r="B44" s="59"/>
      <c r="C44" s="73"/>
      <c r="D44" s="59"/>
      <c r="E44" s="61"/>
      <c r="F44" s="61"/>
      <c r="G44" s="65"/>
      <c r="H44" s="221" t="s">
        <v>72</v>
      </c>
      <c r="I44" s="221"/>
      <c r="J44" s="221"/>
    </row>
    <row r="45" customFormat="false" ht="15.75" hidden="false" customHeight="false" outlineLevel="0" collapsed="false">
      <c r="A45" s="75"/>
      <c r="B45" s="75"/>
      <c r="C45" s="76"/>
      <c r="D45" s="77"/>
      <c r="E45" s="77"/>
      <c r="F45" s="61"/>
      <c r="G45" s="61"/>
      <c r="H45" s="221"/>
      <c r="I45" s="221"/>
      <c r="J45" s="221"/>
    </row>
    <row r="46" customFormat="false" ht="18" hidden="false" customHeight="false" outlineLevel="0" collapsed="false">
      <c r="A46" s="61"/>
      <c r="B46" s="61"/>
      <c r="C46" s="78"/>
      <c r="D46" s="61"/>
      <c r="E46" s="79"/>
      <c r="F46" s="79"/>
      <c r="G46" s="79"/>
      <c r="H46" s="222"/>
      <c r="I46" s="222" t="s">
        <v>73</v>
      </c>
      <c r="J46" s="222" t="s">
        <v>74</v>
      </c>
    </row>
    <row r="47" customFormat="false" ht="15.75" hidden="false" customHeight="false" outlineLevel="0" collapsed="false">
      <c r="A47" s="82"/>
      <c r="B47" s="82"/>
      <c r="C47" s="83"/>
      <c r="H47" s="222" t="s">
        <v>75</v>
      </c>
      <c r="I47" s="222" t="n">
        <v>4</v>
      </c>
      <c r="J47" s="222" t="n">
        <v>16</v>
      </c>
    </row>
    <row r="48" customFormat="false" ht="15.75" hidden="false" customHeight="false" outlineLevel="0" collapsed="false">
      <c r="A48" s="84"/>
      <c r="B48" s="84"/>
      <c r="C48" s="85"/>
      <c r="D48" s="57"/>
      <c r="E48" s="57"/>
      <c r="F48" s="57"/>
      <c r="G48" s="57"/>
      <c r="H48" s="222" t="s">
        <v>76</v>
      </c>
      <c r="I48" s="222"/>
      <c r="J48" s="222" t="n">
        <v>6</v>
      </c>
    </row>
    <row r="49" customFormat="false" ht="15.75" hidden="false" customHeight="false" outlineLevel="0" collapsed="false">
      <c r="A49" s="86"/>
      <c r="B49" s="86"/>
      <c r="C49" s="87"/>
      <c r="D49" s="57"/>
      <c r="E49" s="57"/>
      <c r="F49" s="57"/>
      <c r="G49" s="57"/>
      <c r="H49" s="222" t="s">
        <v>77</v>
      </c>
      <c r="I49" s="223" t="n">
        <f aca="false">15000*(I48+I47)</f>
        <v>60000</v>
      </c>
      <c r="J49" s="223" t="n">
        <f aca="false">8000*(J48+J47)</f>
        <v>176000</v>
      </c>
    </row>
  </sheetData>
  <mergeCells count="48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C21:C26"/>
    <mergeCell ref="D21:D26"/>
    <mergeCell ref="E21:E26"/>
    <mergeCell ref="L21:L26"/>
    <mergeCell ref="M21:M26"/>
    <mergeCell ref="A33:O33"/>
    <mergeCell ref="A34:B34"/>
    <mergeCell ref="H34:H42"/>
    <mergeCell ref="I34:J34"/>
    <mergeCell ref="A35:B35"/>
    <mergeCell ref="I35:J35"/>
    <mergeCell ref="A36:B36"/>
    <mergeCell ref="I36:J36"/>
    <mergeCell ref="A37:B37"/>
    <mergeCell ref="I37:J37"/>
    <mergeCell ref="A38:B38"/>
    <mergeCell ref="I38:J38"/>
    <mergeCell ref="A39:B39"/>
    <mergeCell ref="I39:J39"/>
    <mergeCell ref="I40:J40"/>
    <mergeCell ref="A41:B41"/>
    <mergeCell ref="A42:B42"/>
    <mergeCell ref="I42:J42"/>
    <mergeCell ref="A43:B43"/>
    <mergeCell ref="A44:B44"/>
    <mergeCell ref="H44:J45"/>
    <mergeCell ref="A45:B45"/>
    <mergeCell ref="D45:E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3" man="true" max="16383" min="0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8" zoomScalePageLayoutView="100" workbookViewId="0">
      <selection pane="topLeft" activeCell="J26" activeCellId="0" sqref="J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59.29"/>
    <col collapsed="false" customWidth="true" hidden="false" outlineLevel="0" max="3" min="3" style="0" width="21.43"/>
    <col collapsed="false" customWidth="true" hidden="false" outlineLevel="0" max="4" min="4" style="0" width="19.14"/>
    <col collapsed="false" customWidth="true" hidden="false" outlineLevel="0" max="5" min="5" style="0" width="17.28"/>
    <col collapsed="false" customWidth="true" hidden="false" outlineLevel="0" max="7" min="6" style="0" width="20.85"/>
    <col collapsed="false" customWidth="true" hidden="false" outlineLevel="0" max="8" min="8" style="0" width="23.43"/>
    <col collapsed="false" customWidth="true" hidden="false" outlineLevel="0" max="13" min="9" style="0" width="19.14"/>
    <col collapsed="false" customWidth="true" hidden="false" outlineLevel="0" max="14" min="14" style="0" width="16.43"/>
    <col collapsed="false" customWidth="true" hidden="false" outlineLevel="0" max="15" min="15" style="0" width="16.71"/>
    <col collapsed="false" customWidth="true" hidden="false" outlineLevel="0" max="17" min="17" style="0" width="10.14"/>
  </cols>
  <sheetData>
    <row r="1" customFormat="false" ht="18.75" hidden="false" customHeight="false" outlineLevel="0" collapsed="false">
      <c r="A1" s="268" t="s">
        <v>0</v>
      </c>
      <c r="B1" s="2" t="s">
        <v>155</v>
      </c>
      <c r="C1" s="2"/>
      <c r="D1" s="269"/>
      <c r="E1" s="3"/>
      <c r="F1" s="3"/>
      <c r="G1" s="3"/>
      <c r="H1" s="3"/>
      <c r="I1" s="3"/>
    </row>
    <row r="2" customFormat="false" ht="18.75" hidden="false" customHeight="true" outlineLevel="0" collapsed="false">
      <c r="A2" s="270" t="s">
        <v>2</v>
      </c>
      <c r="B2" s="2" t="s">
        <v>153</v>
      </c>
      <c r="C2" s="2"/>
      <c r="D2" s="271"/>
      <c r="E2" s="3"/>
      <c r="F2" s="3"/>
      <c r="G2" s="3"/>
      <c r="H2" s="3"/>
      <c r="I2" s="3"/>
    </row>
    <row r="3" customFormat="false" ht="18.75" hidden="false" customHeight="true" outlineLevel="0" collapsed="false">
      <c r="A3" s="270" t="s">
        <v>4</v>
      </c>
      <c r="B3" s="2" t="s">
        <v>156</v>
      </c>
      <c r="C3" s="2"/>
      <c r="D3" s="271"/>
      <c r="E3" s="3"/>
      <c r="F3" s="3"/>
      <c r="G3" s="3"/>
      <c r="H3" s="3"/>
      <c r="I3" s="3"/>
    </row>
    <row r="4" customFormat="false" ht="18.75" hidden="false" customHeight="true" outlineLevel="0" collapsed="false">
      <c r="A4" s="270" t="s">
        <v>6</v>
      </c>
      <c r="B4" s="2" t="s">
        <v>7</v>
      </c>
      <c r="C4" s="2"/>
      <c r="D4" s="271"/>
      <c r="E4" s="3" t="s">
        <v>8</v>
      </c>
      <c r="F4" s="3"/>
      <c r="G4" s="3"/>
      <c r="H4" s="3"/>
      <c r="I4" s="3"/>
    </row>
    <row r="5" customFormat="false" ht="18.75" hidden="false" customHeight="true" outlineLevel="0" collapsed="false">
      <c r="A5" s="270" t="s">
        <v>9</v>
      </c>
      <c r="B5" s="2" t="s">
        <v>10</v>
      </c>
      <c r="C5" s="2"/>
      <c r="D5" s="271"/>
      <c r="E5" s="3"/>
      <c r="F5" s="3"/>
      <c r="G5" s="3"/>
      <c r="H5" s="3"/>
      <c r="I5" s="3"/>
    </row>
    <row r="6" customFormat="false" ht="18.75" hidden="false" customHeight="true" outlineLevel="0" collapsed="false">
      <c r="A6" s="270" t="s">
        <v>11</v>
      </c>
      <c r="B6" s="2" t="s">
        <v>146</v>
      </c>
      <c r="C6" s="2"/>
      <c r="D6" s="271"/>
      <c r="E6" s="3"/>
      <c r="F6" s="3"/>
      <c r="G6" s="3"/>
      <c r="H6" s="3"/>
      <c r="I6" s="3"/>
    </row>
    <row r="7" customFormat="false" ht="18.75" hidden="false" customHeight="true" outlineLevel="0" collapsed="false">
      <c r="A7" s="270" t="s">
        <v>13</v>
      </c>
      <c r="B7" s="2" t="str">
        <f aca="false">GUDA!B7</f>
        <v>March </v>
      </c>
      <c r="C7" s="2"/>
      <c r="D7" s="271"/>
      <c r="E7" s="3"/>
      <c r="F7" s="3"/>
      <c r="G7" s="3"/>
      <c r="H7" s="3"/>
      <c r="I7" s="3" t="s">
        <v>8</v>
      </c>
      <c r="L7" s="0" t="s">
        <v>8</v>
      </c>
    </row>
    <row r="8" customFormat="false" ht="18.75" hidden="false" customHeight="true" outlineLevel="0" collapsed="false">
      <c r="A8" s="272" t="s">
        <v>15</v>
      </c>
      <c r="B8" s="2" t="s">
        <v>147</v>
      </c>
      <c r="C8" s="2"/>
      <c r="D8" s="271"/>
      <c r="E8" s="3"/>
      <c r="F8" s="3"/>
      <c r="G8" s="3"/>
      <c r="H8" s="3"/>
      <c r="I8" s="3"/>
    </row>
    <row r="9" customFormat="false" ht="18.75" hidden="false" customHeight="true" outlineLevel="0" collapsed="false">
      <c r="A9" s="272" t="s">
        <v>17</v>
      </c>
      <c r="B9" s="2"/>
      <c r="C9" s="2"/>
      <c r="D9" s="271"/>
      <c r="E9" s="3" t="s">
        <v>8</v>
      </c>
      <c r="F9" s="3" t="s">
        <v>8</v>
      </c>
      <c r="G9" s="3"/>
      <c r="H9" s="3"/>
      <c r="I9" s="3"/>
    </row>
    <row r="10" customFormat="false" ht="18.75" hidden="false" customHeight="true" outlineLevel="0" collapsed="false">
      <c r="A10" s="272" t="s">
        <v>18</v>
      </c>
      <c r="B10" s="2" t="s">
        <v>19</v>
      </c>
      <c r="C10" s="2"/>
      <c r="D10" s="271"/>
      <c r="E10" s="3" t="s">
        <v>8</v>
      </c>
      <c r="F10" s="3"/>
      <c r="G10" s="3" t="s">
        <v>8</v>
      </c>
      <c r="H10" s="3" t="s">
        <v>8</v>
      </c>
      <c r="I10" s="3"/>
      <c r="J10" s="0" t="s">
        <v>8</v>
      </c>
    </row>
    <row r="11" customFormat="false" ht="18.75" hidden="false" customHeight="true" outlineLevel="0" collapsed="false">
      <c r="A11" s="272" t="s">
        <v>20</v>
      </c>
      <c r="B11" s="2"/>
      <c r="C11" s="2"/>
      <c r="D11" s="271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/>
    </row>
    <row r="12" customFormat="false" ht="18.75" hidden="false" customHeight="false" outlineLevel="0" collapsed="false">
      <c r="A12" s="272" t="s">
        <v>22</v>
      </c>
      <c r="B12" s="2" t="s">
        <v>153</v>
      </c>
      <c r="C12" s="2"/>
      <c r="D12" s="273"/>
      <c r="E12" s="3"/>
      <c r="F12" s="3"/>
      <c r="G12" s="3"/>
      <c r="H12" s="3"/>
      <c r="I12" s="3"/>
    </row>
    <row r="13" customFormat="false" ht="30.6" hidden="false" customHeight="true" outlineLevel="0" collapsed="false">
      <c r="A13" s="13" t="s">
        <v>24</v>
      </c>
      <c r="B13" s="13" t="s">
        <v>25</v>
      </c>
      <c r="C13" s="14" t="s">
        <v>26</v>
      </c>
      <c r="D13" s="14" t="s">
        <v>27</v>
      </c>
      <c r="E13" s="14" t="s">
        <v>157</v>
      </c>
      <c r="F13" s="14" t="s">
        <v>29</v>
      </c>
      <c r="G13" s="14"/>
      <c r="H13" s="15"/>
      <c r="I13" s="15"/>
      <c r="J13" s="15"/>
      <c r="K13" s="15"/>
      <c r="L13" s="15"/>
      <c r="M13" s="15"/>
      <c r="N13" s="14" t="s">
        <v>30</v>
      </c>
      <c r="O13" s="14"/>
    </row>
    <row r="14" customFormat="false" ht="30.6" hidden="false" customHeight="true" outlineLevel="0" collapsed="false">
      <c r="A14" s="13"/>
      <c r="B14" s="13"/>
      <c r="C14" s="14"/>
      <c r="D14" s="14"/>
      <c r="E14" s="14"/>
      <c r="F14" s="14"/>
      <c r="G14" s="14"/>
      <c r="H14" s="16" t="s">
        <v>31</v>
      </c>
      <c r="I14" s="16"/>
      <c r="J14" s="17" t="s">
        <v>32</v>
      </c>
      <c r="K14" s="17"/>
      <c r="L14" s="16" t="s">
        <v>33</v>
      </c>
      <c r="M14" s="16"/>
      <c r="N14" s="14"/>
      <c r="O14" s="14"/>
    </row>
    <row r="15" customFormat="false" ht="37.9" hidden="false" customHeight="true" outlineLevel="0" collapsed="false">
      <c r="A15" s="13"/>
      <c r="B15" s="13"/>
      <c r="C15" s="14"/>
      <c r="D15" s="14"/>
      <c r="E15" s="14"/>
      <c r="F15" s="14" t="s">
        <v>34</v>
      </c>
      <c r="G15" s="14" t="s">
        <v>35</v>
      </c>
      <c r="H15" s="14" t="s">
        <v>34</v>
      </c>
      <c r="I15" s="18" t="s">
        <v>35</v>
      </c>
      <c r="J15" s="19" t="s">
        <v>34</v>
      </c>
      <c r="K15" s="19" t="s">
        <v>35</v>
      </c>
      <c r="L15" s="18" t="s">
        <v>34</v>
      </c>
      <c r="M15" s="18" t="s">
        <v>35</v>
      </c>
      <c r="N15" s="14" t="s">
        <v>36</v>
      </c>
      <c r="O15" s="14" t="s">
        <v>37</v>
      </c>
    </row>
    <row r="16" customFormat="false" ht="30.6" hidden="false" customHeight="true" outlineLevel="0" collapsed="false">
      <c r="A16" s="206" t="n">
        <v>1000</v>
      </c>
      <c r="B16" s="39" t="s">
        <v>127</v>
      </c>
      <c r="C16" s="23"/>
      <c r="D16" s="23"/>
      <c r="E16" s="23" t="n">
        <v>0</v>
      </c>
      <c r="F16" s="23" t="n">
        <v>0</v>
      </c>
      <c r="G16" s="23" t="n">
        <v>0</v>
      </c>
      <c r="H16" s="23" t="n">
        <f aca="false">J16+F16</f>
        <v>0</v>
      </c>
      <c r="I16" s="23" t="n">
        <f aca="false">K16+G16</f>
        <v>0</v>
      </c>
      <c r="J16" s="24"/>
      <c r="K16" s="24"/>
      <c r="L16" s="23" t="n">
        <f aca="false">H16+E16</f>
        <v>0</v>
      </c>
      <c r="M16" s="23" t="n">
        <f aca="false">I16+E16</f>
        <v>0</v>
      </c>
      <c r="N16" s="27"/>
      <c r="O16" s="27"/>
    </row>
    <row r="17" customFormat="false" ht="30.6" hidden="false" customHeight="true" outlineLevel="0" collapsed="false">
      <c r="A17" s="206" t="n">
        <v>2000</v>
      </c>
      <c r="B17" s="39" t="s">
        <v>128</v>
      </c>
      <c r="C17" s="23"/>
      <c r="D17" s="23"/>
      <c r="E17" s="23" t="n">
        <v>0</v>
      </c>
      <c r="F17" s="23" t="n">
        <v>0</v>
      </c>
      <c r="G17" s="23" t="n">
        <v>0</v>
      </c>
      <c r="H17" s="23" t="n">
        <f aca="false">J17+F17</f>
        <v>0</v>
      </c>
      <c r="I17" s="23" t="n">
        <f aca="false">K17+G17</f>
        <v>0</v>
      </c>
      <c r="J17" s="24"/>
      <c r="K17" s="24"/>
      <c r="L17" s="23" t="n">
        <f aca="false">H17+E17</f>
        <v>0</v>
      </c>
      <c r="M17" s="23" t="n">
        <f aca="false">I17+E17</f>
        <v>0</v>
      </c>
      <c r="N17" s="27"/>
      <c r="O17" s="27"/>
    </row>
    <row r="18" customFormat="false" ht="30.6" hidden="false" customHeight="true" outlineLevel="0" collapsed="false">
      <c r="A18" s="206" t="n">
        <v>3000</v>
      </c>
      <c r="B18" s="39" t="s">
        <v>129</v>
      </c>
      <c r="C18" s="25"/>
      <c r="D18" s="23"/>
      <c r="E18" s="23" t="n">
        <v>0</v>
      </c>
      <c r="F18" s="23" t="n">
        <v>0</v>
      </c>
      <c r="G18" s="23" t="n">
        <v>0</v>
      </c>
      <c r="H18" s="23" t="n">
        <f aca="false">J18+F18</f>
        <v>0</v>
      </c>
      <c r="I18" s="23" t="n">
        <f aca="false">K18+G18</f>
        <v>0</v>
      </c>
      <c r="J18" s="24"/>
      <c r="K18" s="24"/>
      <c r="L18" s="23" t="n">
        <f aca="false">H18+E18</f>
        <v>0</v>
      </c>
      <c r="M18" s="23" t="n">
        <f aca="false">I18+E18</f>
        <v>0</v>
      </c>
      <c r="N18" s="27"/>
      <c r="O18" s="27"/>
    </row>
    <row r="19" customFormat="false" ht="30.6" hidden="false" customHeight="true" outlineLevel="0" collapsed="false">
      <c r="A19" s="206" t="n">
        <v>4000</v>
      </c>
      <c r="B19" s="39" t="s">
        <v>41</v>
      </c>
      <c r="C19" s="26"/>
      <c r="D19" s="27"/>
      <c r="E19" s="27" t="n">
        <v>0</v>
      </c>
      <c r="F19" s="27" t="n">
        <v>1193700</v>
      </c>
      <c r="G19" s="27" t="n">
        <v>0</v>
      </c>
      <c r="H19" s="23" t="n">
        <f aca="false">J19+F19</f>
        <v>1193700</v>
      </c>
      <c r="I19" s="23" t="n">
        <f aca="false">K19+G19</f>
        <v>0</v>
      </c>
      <c r="J19" s="28"/>
      <c r="K19" s="29"/>
      <c r="L19" s="23" t="n">
        <f aca="false">H19</f>
        <v>1193700</v>
      </c>
      <c r="M19" s="23" t="n">
        <f aca="false">I19</f>
        <v>0</v>
      </c>
      <c r="N19" s="27"/>
      <c r="O19" s="27"/>
    </row>
    <row r="20" customFormat="false" ht="30.6" hidden="false" customHeight="true" outlineLevel="0" collapsed="false">
      <c r="A20" s="206" t="n">
        <v>5000</v>
      </c>
      <c r="B20" s="39" t="s">
        <v>131</v>
      </c>
      <c r="C20" s="25"/>
      <c r="D20" s="23"/>
      <c r="E20" s="23" t="n">
        <v>0</v>
      </c>
      <c r="F20" s="23" t="n">
        <v>0</v>
      </c>
      <c r="G20" s="23" t="n">
        <v>0</v>
      </c>
      <c r="H20" s="23" t="n">
        <f aca="false">J20+F20</f>
        <v>0</v>
      </c>
      <c r="I20" s="23" t="n">
        <f aca="false">K20+G20</f>
        <v>0</v>
      </c>
      <c r="J20" s="274"/>
      <c r="K20" s="24"/>
      <c r="L20" s="23" t="n">
        <f aca="false">H20</f>
        <v>0</v>
      </c>
      <c r="M20" s="23" t="n">
        <f aca="false">I20</f>
        <v>0</v>
      </c>
      <c r="N20" s="27"/>
      <c r="O20" s="27"/>
    </row>
    <row r="21" customFormat="false" ht="30.6" hidden="false" customHeight="true" outlineLevel="0" collapsed="false">
      <c r="A21" s="206" t="n">
        <v>8100</v>
      </c>
      <c r="B21" s="39" t="s">
        <v>43</v>
      </c>
      <c r="C21" s="25"/>
      <c r="D21" s="23"/>
      <c r="E21" s="23"/>
      <c r="F21" s="23" t="n">
        <v>220482</v>
      </c>
      <c r="G21" s="23" t="n">
        <v>250000</v>
      </c>
      <c r="H21" s="23" t="n">
        <f aca="false">J21+F21</f>
        <v>220482</v>
      </c>
      <c r="I21" s="23" t="n">
        <f aca="false">K21+G21</f>
        <v>250000</v>
      </c>
      <c r="J21" s="274"/>
      <c r="K21" s="24"/>
      <c r="L21" s="23" t="n">
        <f aca="false">H21</f>
        <v>220482</v>
      </c>
      <c r="M21" s="23" t="n">
        <f aca="false">I21</f>
        <v>250000</v>
      </c>
      <c r="N21" s="27"/>
      <c r="O21" s="27"/>
    </row>
    <row r="22" customFormat="false" ht="30.6" hidden="false" customHeight="true" outlineLevel="0" collapsed="false">
      <c r="A22" s="206" t="n">
        <v>8200</v>
      </c>
      <c r="B22" s="39" t="s">
        <v>44</v>
      </c>
      <c r="C22" s="25"/>
      <c r="D22" s="23"/>
      <c r="E22" s="23"/>
      <c r="F22" s="23" t="n">
        <v>64000</v>
      </c>
      <c r="G22" s="23" t="n">
        <v>64000</v>
      </c>
      <c r="H22" s="23" t="n">
        <f aca="false">J22+F22</f>
        <v>64000</v>
      </c>
      <c r="I22" s="23" t="n">
        <f aca="false">K22+G22</f>
        <v>64000</v>
      </c>
      <c r="J22" s="274"/>
      <c r="K22" s="24"/>
      <c r="L22" s="23" t="n">
        <f aca="false">H22</f>
        <v>64000</v>
      </c>
      <c r="M22" s="23" t="n">
        <f aca="false">I22</f>
        <v>64000</v>
      </c>
      <c r="N22" s="27"/>
      <c r="O22" s="27"/>
    </row>
    <row r="23" customFormat="false" ht="30.6" hidden="false" customHeight="true" outlineLevel="0" collapsed="false">
      <c r="A23" s="206" t="n">
        <v>8300</v>
      </c>
      <c r="B23" s="39" t="s">
        <v>45</v>
      </c>
      <c r="C23" s="25"/>
      <c r="D23" s="23"/>
      <c r="E23" s="23"/>
      <c r="F23" s="23" t="n">
        <v>396500</v>
      </c>
      <c r="G23" s="23" t="n">
        <v>396500</v>
      </c>
      <c r="H23" s="23" t="n">
        <f aca="false">J23+F23</f>
        <v>396500</v>
      </c>
      <c r="I23" s="23" t="n">
        <f aca="false">K23+G23</f>
        <v>396500</v>
      </c>
      <c r="J23" s="274"/>
      <c r="K23" s="24"/>
      <c r="L23" s="23" t="n">
        <f aca="false">H23</f>
        <v>396500</v>
      </c>
      <c r="M23" s="23" t="n">
        <f aca="false">I23</f>
        <v>396500</v>
      </c>
      <c r="N23" s="27"/>
      <c r="O23" s="27"/>
    </row>
    <row r="24" customFormat="false" ht="30.6" hidden="false" customHeight="true" outlineLevel="0" collapsed="false">
      <c r="A24" s="206" t="n">
        <v>8400</v>
      </c>
      <c r="B24" s="39" t="s">
        <v>46</v>
      </c>
      <c r="C24" s="25"/>
      <c r="D24" s="23"/>
      <c r="E24" s="23"/>
      <c r="F24" s="23" t="n">
        <v>725000</v>
      </c>
      <c r="G24" s="23" t="n">
        <v>659090.909090909</v>
      </c>
      <c r="H24" s="23" t="n">
        <f aca="false">J24+F24</f>
        <v>725000</v>
      </c>
      <c r="I24" s="23" t="n">
        <f aca="false">K24+G24</f>
        <v>659090.909090909</v>
      </c>
      <c r="J24" s="274"/>
      <c r="K24" s="24"/>
      <c r="L24" s="23" t="n">
        <f aca="false">H24</f>
        <v>725000</v>
      </c>
      <c r="M24" s="23" t="n">
        <f aca="false">I24</f>
        <v>659090.909090909</v>
      </c>
      <c r="N24" s="27"/>
      <c r="O24" s="27"/>
    </row>
    <row r="25" customFormat="false" ht="30.6" hidden="false" customHeight="true" outlineLevel="0" collapsed="false">
      <c r="A25" s="206" t="n">
        <v>8700</v>
      </c>
      <c r="B25" s="39" t="s">
        <v>47</v>
      </c>
      <c r="C25" s="25"/>
      <c r="D25" s="23"/>
      <c r="E25" s="23"/>
      <c r="F25" s="23" t="n">
        <v>0</v>
      </c>
      <c r="G25" s="23" t="n">
        <v>0</v>
      </c>
      <c r="H25" s="23" t="n">
        <f aca="false">J25+F25</f>
        <v>0</v>
      </c>
      <c r="I25" s="23" t="n">
        <f aca="false">K25+G25</f>
        <v>0</v>
      </c>
      <c r="J25" s="274"/>
      <c r="K25" s="24"/>
      <c r="L25" s="23" t="n">
        <f aca="false">H25</f>
        <v>0</v>
      </c>
      <c r="M25" s="23" t="n">
        <f aca="false">I25</f>
        <v>0</v>
      </c>
      <c r="N25" s="27"/>
      <c r="O25" s="27"/>
    </row>
    <row r="26" customFormat="false" ht="30.6" hidden="false" customHeight="true" outlineLevel="0" collapsed="false">
      <c r="A26" s="206" t="n">
        <v>8900</v>
      </c>
      <c r="B26" s="39" t="s">
        <v>48</v>
      </c>
      <c r="C26" s="25"/>
      <c r="D26" s="23"/>
      <c r="E26" s="23"/>
      <c r="F26" s="23" t="n">
        <v>2829000</v>
      </c>
      <c r="G26" s="23" t="n">
        <v>1626500</v>
      </c>
      <c r="H26" s="23" t="n">
        <f aca="false">J26+F26</f>
        <v>2829000</v>
      </c>
      <c r="I26" s="23" t="n">
        <f aca="false">K26+G26</f>
        <v>1626500</v>
      </c>
      <c r="J26" s="274"/>
      <c r="K26" s="24"/>
      <c r="L26" s="23" t="n">
        <f aca="false">H26</f>
        <v>2829000</v>
      </c>
      <c r="M26" s="23" t="n">
        <f aca="false">I26</f>
        <v>1626500</v>
      </c>
      <c r="N26" s="27"/>
      <c r="O26" s="27"/>
    </row>
    <row r="27" customFormat="false" ht="30.6" hidden="false" customHeight="true" outlineLevel="0" collapsed="false">
      <c r="A27" s="206" t="n">
        <v>9000</v>
      </c>
      <c r="B27" s="39" t="s">
        <v>49</v>
      </c>
      <c r="C27" s="25"/>
      <c r="D27" s="23"/>
      <c r="E27" s="23"/>
      <c r="F27" s="23" t="n">
        <v>0</v>
      </c>
      <c r="G27" s="23" t="n">
        <v>0</v>
      </c>
      <c r="H27" s="23" t="n">
        <f aca="false">J27+F27</f>
        <v>0</v>
      </c>
      <c r="I27" s="23" t="n">
        <f aca="false">K27+G27</f>
        <v>0</v>
      </c>
      <c r="J27" s="28"/>
      <c r="K27" s="28"/>
      <c r="L27" s="23" t="n">
        <f aca="false">H27+E27</f>
        <v>0</v>
      </c>
      <c r="M27" s="23" t="n">
        <f aca="false">I27</f>
        <v>0</v>
      </c>
      <c r="N27" s="27"/>
      <c r="O27" s="27"/>
      <c r="Q27" s="0" t="n">
        <v>19726790.48</v>
      </c>
    </row>
    <row r="28" customFormat="false" ht="30.6" hidden="false" customHeight="true" outlineLevel="0" collapsed="false">
      <c r="A28" s="33"/>
      <c r="B28" s="33" t="s">
        <v>50</v>
      </c>
      <c r="C28" s="34"/>
      <c r="D28" s="35"/>
      <c r="E28" s="35" t="n">
        <v>0</v>
      </c>
      <c r="F28" s="36" t="n">
        <f aca="false">SUM(F16:F27)</f>
        <v>5428682</v>
      </c>
      <c r="G28" s="36" t="n">
        <f aca="false">SUM(G16:G27)</f>
        <v>2996090.90909091</v>
      </c>
      <c r="H28" s="36" t="n">
        <f aca="false">SUM(H16:H27)</f>
        <v>5428682</v>
      </c>
      <c r="I28" s="36" t="n">
        <f aca="false">SUM(I16:I27)</f>
        <v>2996090.90909091</v>
      </c>
      <c r="J28" s="36" t="n">
        <f aca="false">SUM(J16:J27)</f>
        <v>0</v>
      </c>
      <c r="K28" s="36" t="n">
        <f aca="false">SUM(K16:K27)</f>
        <v>0</v>
      </c>
      <c r="L28" s="36" t="n">
        <f aca="false">SUM(L16:L27)</f>
        <v>5428682</v>
      </c>
      <c r="M28" s="36" t="n">
        <f aca="false">SUM(M16:M27)</f>
        <v>2996090.90909091</v>
      </c>
      <c r="N28" s="275" t="n">
        <f aca="false">M28/L28</f>
        <v>0.551900241917082</v>
      </c>
      <c r="O28" s="275" t="n">
        <f aca="false">M28/19726790.48</f>
        <v>0.151879288834567</v>
      </c>
    </row>
    <row r="29" customFormat="false" ht="30.6" hidden="false" customHeight="true" outlineLevel="0" collapsed="false">
      <c r="A29" s="39"/>
      <c r="B29" s="39" t="s">
        <v>51</v>
      </c>
      <c r="C29" s="25" t="n">
        <f aca="false">0.15*C28</f>
        <v>0</v>
      </c>
      <c r="D29" s="25"/>
      <c r="E29" s="40"/>
      <c r="F29" s="40" t="n">
        <f aca="false">F28*0.15</f>
        <v>814302.3</v>
      </c>
      <c r="G29" s="40" t="n">
        <f aca="false">G28*0.15</f>
        <v>449413.636363636</v>
      </c>
      <c r="H29" s="40" t="n">
        <f aca="false">H28*0.15</f>
        <v>814302.3</v>
      </c>
      <c r="I29" s="40" t="n">
        <f aca="false">I28*0.15</f>
        <v>449413.636363636</v>
      </c>
      <c r="J29" s="40" t="n">
        <f aca="false">J28*0.15</f>
        <v>0</v>
      </c>
      <c r="K29" s="40" t="n">
        <f aca="false">K28*0.15</f>
        <v>0</v>
      </c>
      <c r="L29" s="40" t="n">
        <f aca="false">L28*0.15</f>
        <v>814302.3</v>
      </c>
      <c r="M29" s="40" t="n">
        <f aca="false">M28*0.15</f>
        <v>449413.636363636</v>
      </c>
      <c r="N29" s="23"/>
      <c r="O29" s="23"/>
    </row>
    <row r="30" s="140" customFormat="true" ht="30.6" hidden="false" customHeight="true" outlineLevel="0" collapsed="false">
      <c r="A30" s="39"/>
      <c r="B30" s="39" t="s">
        <v>52</v>
      </c>
      <c r="C30" s="212" t="n">
        <f aca="false">C29+C28</f>
        <v>0</v>
      </c>
      <c r="D30" s="212"/>
      <c r="E30" s="213"/>
      <c r="F30" s="276" t="n">
        <f aca="false">F29+F28</f>
        <v>6242984.3</v>
      </c>
      <c r="G30" s="276" t="n">
        <f aca="false">G29+G28</f>
        <v>3445504.54545455</v>
      </c>
      <c r="H30" s="276" t="n">
        <f aca="false">H29+H28</f>
        <v>6242984.3</v>
      </c>
      <c r="I30" s="276" t="n">
        <f aca="false">I29+I28</f>
        <v>3445504.54545455</v>
      </c>
      <c r="J30" s="276" t="n">
        <f aca="false">J29+J28</f>
        <v>0</v>
      </c>
      <c r="K30" s="276" t="n">
        <f aca="false">K29+K28</f>
        <v>0</v>
      </c>
      <c r="L30" s="276" t="n">
        <f aca="false">L29+L28</f>
        <v>6242984.3</v>
      </c>
      <c r="M30" s="276" t="n">
        <f aca="false">M29+M28</f>
        <v>3445504.54545455</v>
      </c>
      <c r="N30" s="227" t="s">
        <v>8</v>
      </c>
      <c r="O30" s="227"/>
    </row>
    <row r="31" customFormat="false" ht="30.6" hidden="false" customHeight="true" outlineLevel="0" collapsed="false">
      <c r="A31" s="43"/>
      <c r="B31" s="44" t="s">
        <v>53</v>
      </c>
      <c r="C31" s="44"/>
      <c r="D31" s="45"/>
      <c r="E31" s="28"/>
      <c r="F31" s="45" t="n">
        <f aca="false">F28/19726790.48</f>
        <v>0.275193372459847</v>
      </c>
      <c r="G31" s="45" t="n">
        <f aca="false">G28/19726790.48</f>
        <v>0.151879288834567</v>
      </c>
      <c r="H31" s="45" t="n">
        <f aca="false">H28/19726790.48</f>
        <v>0.275193372459847</v>
      </c>
      <c r="I31" s="45" t="n">
        <f aca="false">I28/19726790.48</f>
        <v>0.151879288834567</v>
      </c>
      <c r="J31" s="45" t="n">
        <f aca="false">J28/19726790.48</f>
        <v>0</v>
      </c>
      <c r="K31" s="45" t="n">
        <f aca="false">K28/19726790.48</f>
        <v>0</v>
      </c>
      <c r="L31" s="45" t="n">
        <f aca="false">L28/19726790.48</f>
        <v>0.275193372459847</v>
      </c>
      <c r="M31" s="45" t="n">
        <f aca="false">M28/19726790.48</f>
        <v>0.151879288834567</v>
      </c>
      <c r="N31" s="260"/>
      <c r="O31" s="261"/>
    </row>
    <row r="33" customFormat="false" ht="26.25" hidden="false" customHeight="false" outlineLevel="0" collapsed="false">
      <c r="A33" s="49" t="s">
        <v>54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customFormat="false" ht="15.75" hidden="false" customHeight="false" outlineLevel="0" collapsed="false">
      <c r="A34" s="50" t="s">
        <v>25</v>
      </c>
      <c r="B34" s="50"/>
      <c r="C34" s="215" t="s">
        <v>55</v>
      </c>
      <c r="D34" s="215" t="s">
        <v>56</v>
      </c>
      <c r="E34" s="52"/>
      <c r="F34" s="53"/>
      <c r="G34" s="54"/>
      <c r="H34" s="55" t="s">
        <v>57</v>
      </c>
      <c r="I34" s="64" t="s">
        <v>158</v>
      </c>
      <c r="J34" s="64"/>
    </row>
    <row r="35" customFormat="false" ht="15.75" hidden="false" customHeight="false" outlineLevel="0" collapsed="false">
      <c r="A35" s="58" t="s">
        <v>58</v>
      </c>
      <c r="B35" s="58"/>
      <c r="C35" s="59" t="n">
        <v>731</v>
      </c>
      <c r="D35" s="60"/>
      <c r="E35" s="61"/>
      <c r="F35" s="61"/>
      <c r="G35" s="61"/>
      <c r="H35" s="55"/>
      <c r="I35" s="62" t="s">
        <v>159</v>
      </c>
      <c r="J35" s="62"/>
      <c r="M35" s="63" t="s">
        <v>8</v>
      </c>
      <c r="N35" s="12" t="s">
        <v>8</v>
      </c>
    </row>
    <row r="36" customFormat="false" ht="15.75" hidden="false" customHeight="false" outlineLevel="0" collapsed="false">
      <c r="A36" s="58" t="s">
        <v>60</v>
      </c>
      <c r="B36" s="58"/>
      <c r="C36" s="59" t="n">
        <f aca="false">GUDA!C36</f>
        <v>289</v>
      </c>
      <c r="D36" s="59"/>
      <c r="E36" s="61"/>
      <c r="F36" s="61"/>
      <c r="G36" s="61"/>
      <c r="H36" s="55"/>
      <c r="I36" s="266" t="s">
        <v>8</v>
      </c>
      <c r="J36" s="266"/>
    </row>
    <row r="37" customFormat="false" ht="15.75" hidden="false" customHeight="false" outlineLevel="0" collapsed="false">
      <c r="A37" s="58" t="s">
        <v>62</v>
      </c>
      <c r="B37" s="58"/>
      <c r="C37" s="59" t="n">
        <f aca="false">C36+C35</f>
        <v>1020</v>
      </c>
      <c r="D37" s="60"/>
      <c r="E37" s="61"/>
      <c r="F37" s="61"/>
      <c r="G37" s="65"/>
      <c r="H37" s="55"/>
      <c r="I37" s="15"/>
      <c r="J37" s="15"/>
    </row>
    <row r="38" customFormat="false" ht="15.75" hidden="false" customHeight="false" outlineLevel="0" collapsed="false">
      <c r="A38" s="58" t="s">
        <v>64</v>
      </c>
      <c r="B38" s="58"/>
      <c r="C38" s="69" t="n">
        <f aca="false">C39/C37</f>
        <v>0.956862745098039</v>
      </c>
      <c r="D38" s="60"/>
      <c r="E38" s="61"/>
      <c r="F38" s="61"/>
      <c r="G38" s="61"/>
      <c r="H38" s="55"/>
      <c r="I38" s="15"/>
      <c r="J38" s="15"/>
    </row>
    <row r="39" customFormat="false" ht="15.75" hidden="false" customHeight="false" outlineLevel="0" collapsed="false">
      <c r="A39" s="58" t="s">
        <v>65</v>
      </c>
      <c r="B39" s="58"/>
      <c r="C39" s="59" t="n">
        <v>976</v>
      </c>
      <c r="D39" s="60"/>
      <c r="E39" s="61"/>
      <c r="F39" s="61"/>
      <c r="G39" s="61"/>
      <c r="H39" s="55"/>
      <c r="I39" s="15"/>
      <c r="J39" s="15"/>
    </row>
    <row r="40" customFormat="false" ht="15.75" hidden="false" customHeight="false" outlineLevel="0" collapsed="false">
      <c r="A40" s="58" t="s">
        <v>66</v>
      </c>
      <c r="B40" s="58"/>
      <c r="C40" s="267"/>
      <c r="D40" s="60"/>
      <c r="E40" s="61"/>
      <c r="F40" s="61"/>
      <c r="G40" s="61"/>
      <c r="H40" s="55"/>
      <c r="I40" s="15"/>
      <c r="J40" s="15"/>
    </row>
    <row r="41" customFormat="false" ht="15.75" hidden="false" customHeight="false" outlineLevel="0" collapsed="false">
      <c r="A41" s="58" t="s">
        <v>68</v>
      </c>
      <c r="B41" s="58"/>
      <c r="C41" s="267"/>
      <c r="D41" s="60"/>
      <c r="E41" s="61"/>
      <c r="F41" s="61"/>
      <c r="G41" s="61"/>
      <c r="H41" s="55"/>
      <c r="I41" s="15"/>
      <c r="J41" s="15"/>
    </row>
    <row r="42" customFormat="false" ht="15.75" hidden="false" customHeight="false" outlineLevel="0" collapsed="false">
      <c r="A42" s="58" t="s">
        <v>70</v>
      </c>
      <c r="B42" s="58"/>
      <c r="C42" s="219" t="n">
        <f aca="false">O28-C38</f>
        <v>-0.804983456263472</v>
      </c>
      <c r="D42" s="60"/>
      <c r="E42" s="61"/>
      <c r="F42" s="61"/>
      <c r="G42" s="65"/>
      <c r="H42" s="55"/>
      <c r="I42" s="15"/>
      <c r="J42" s="15"/>
    </row>
    <row r="43" customFormat="false" ht="15.75" hidden="false" customHeight="false" outlineLevel="0" collapsed="false">
      <c r="A43" s="58" t="s">
        <v>71</v>
      </c>
      <c r="B43" s="58"/>
      <c r="C43" s="255" t="n">
        <f aca="false">M31-L31</f>
        <v>-0.12331408362528</v>
      </c>
      <c r="D43" s="60"/>
      <c r="E43" s="61"/>
      <c r="F43" s="61"/>
      <c r="G43" s="61"/>
    </row>
    <row r="44" customFormat="false" ht="15.75" hidden="false" customHeight="true" outlineLevel="0" collapsed="false">
      <c r="A44" s="58"/>
      <c r="B44" s="58"/>
      <c r="C44" s="73"/>
      <c r="D44" s="60"/>
      <c r="E44" s="61"/>
      <c r="F44" s="61"/>
      <c r="G44" s="65"/>
      <c r="H44" s="221" t="s">
        <v>72</v>
      </c>
      <c r="I44" s="221"/>
      <c r="J44" s="221"/>
    </row>
    <row r="45" customFormat="false" ht="15.75" hidden="false" customHeight="false" outlineLevel="0" collapsed="false">
      <c r="A45" s="75"/>
      <c r="B45" s="75"/>
      <c r="C45" s="76"/>
      <c r="D45" s="77"/>
      <c r="E45" s="77"/>
      <c r="F45" s="61"/>
      <c r="G45" s="61"/>
      <c r="H45" s="221"/>
      <c r="I45" s="221"/>
      <c r="J45" s="221"/>
    </row>
    <row r="46" customFormat="false" ht="18" hidden="false" customHeight="false" outlineLevel="0" collapsed="false">
      <c r="A46" s="61"/>
      <c r="B46" s="61"/>
      <c r="C46" s="78"/>
      <c r="D46" s="61"/>
      <c r="E46" s="79"/>
      <c r="F46" s="79"/>
      <c r="G46" s="79"/>
      <c r="H46" s="222"/>
      <c r="I46" s="277" t="s">
        <v>73</v>
      </c>
      <c r="J46" s="277" t="s">
        <v>74</v>
      </c>
    </row>
    <row r="47" customFormat="false" ht="15.75" hidden="false" customHeight="false" outlineLevel="0" collapsed="false">
      <c r="A47" s="82"/>
      <c r="B47" s="82"/>
      <c r="C47" s="83"/>
      <c r="H47" s="222" t="s">
        <v>75</v>
      </c>
      <c r="I47" s="222" t="n">
        <v>4</v>
      </c>
      <c r="J47" s="222" t="n">
        <v>26</v>
      </c>
    </row>
    <row r="48" customFormat="false" ht="15.75" hidden="false" customHeight="false" outlineLevel="0" collapsed="false">
      <c r="A48" s="84"/>
      <c r="B48" s="84"/>
      <c r="C48" s="85"/>
      <c r="D48" s="57"/>
      <c r="E48" s="57"/>
      <c r="F48" s="57"/>
      <c r="G48" s="57"/>
      <c r="H48" s="222" t="s">
        <v>76</v>
      </c>
      <c r="I48" s="222" t="n">
        <v>1</v>
      </c>
      <c r="J48" s="222" t="n">
        <v>12</v>
      </c>
    </row>
    <row r="49" customFormat="false" ht="15.75" hidden="false" customHeight="false" outlineLevel="0" collapsed="false">
      <c r="A49" s="86"/>
      <c r="B49" s="86"/>
      <c r="C49" s="87"/>
      <c r="D49" s="57"/>
      <c r="E49" s="57"/>
      <c r="F49" s="57"/>
      <c r="G49" s="57"/>
      <c r="H49" s="222" t="s">
        <v>77</v>
      </c>
      <c r="I49" s="222" t="n">
        <v>0</v>
      </c>
      <c r="J49" s="222" t="n">
        <v>0</v>
      </c>
    </row>
  </sheetData>
  <mergeCells count="47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A13:A15"/>
    <mergeCell ref="B13:B15"/>
    <mergeCell ref="C13:C15"/>
    <mergeCell ref="D13:D15"/>
    <mergeCell ref="E13:E15"/>
    <mergeCell ref="F13:G14"/>
    <mergeCell ref="H13:M13"/>
    <mergeCell ref="N13:O14"/>
    <mergeCell ref="H14:I14"/>
    <mergeCell ref="J14:K14"/>
    <mergeCell ref="L14:M14"/>
    <mergeCell ref="A33:O33"/>
    <mergeCell ref="A34:B34"/>
    <mergeCell ref="H34:H42"/>
    <mergeCell ref="I34:J34"/>
    <mergeCell ref="A35:B35"/>
    <mergeCell ref="I35:J35"/>
    <mergeCell ref="A36:B36"/>
    <mergeCell ref="I36:J36"/>
    <mergeCell ref="A37:B37"/>
    <mergeCell ref="I37:J37"/>
    <mergeCell ref="A38:B38"/>
    <mergeCell ref="I38:J38"/>
    <mergeCell ref="A39:B39"/>
    <mergeCell ref="I39:J39"/>
    <mergeCell ref="I40:J40"/>
    <mergeCell ref="A41:B41"/>
    <mergeCell ref="I41:J41"/>
    <mergeCell ref="A42:B42"/>
    <mergeCell ref="I42:J42"/>
    <mergeCell ref="A43:B43"/>
    <mergeCell ref="A44:B44"/>
    <mergeCell ref="H44:J45"/>
    <mergeCell ref="A45:B45"/>
    <mergeCell ref="D45:E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2020-11-27T20:28:07Z</dcterms:created>
  <dc:creator>B Bro's</dc:creator>
  <dc:description/>
  <dc:language>en-US</dc:language>
  <cp:lastModifiedBy/>
  <cp:lastPrinted>2022-02-25T06:26:37Z</cp:lastPrinted>
  <dcterms:modified xsi:type="dcterms:W3CDTF">2022-03-28T07:54:55Z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