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i_l\Desktop\SMU Boot Camp\lecture content\GitHub\smu_homework_march_2023\01-Excel\Submissions\"/>
    </mc:Choice>
  </mc:AlternateContent>
  <xr:revisionPtr revIDLastSave="0" documentId="13_ncr:1_{689FAE4E-B4A2-41FC-A7A6-142F16AF6FB6}" xr6:coauthVersionLast="47" xr6:coauthVersionMax="47" xr10:uidLastSave="{00000000-0000-0000-0000-000000000000}"/>
  <bookViews>
    <workbookView xWindow="-110" yWindow="-110" windowWidth="19420" windowHeight="10300" tabRatio="769" firstSheet="1" activeTab="5" xr2:uid="{00000000-000D-0000-FFFF-FFFF00000000}"/>
  </bookViews>
  <sheets>
    <sheet name="Backers Analysis" sheetId="8" r:id="rId1"/>
    <sheet name="Goal Analysis" sheetId="7" r:id="rId2"/>
    <sheet name="Seasonality Analysis" sheetId="6" r:id="rId3"/>
    <sheet name="SubCategory Analysis" sheetId="4" r:id="rId4"/>
    <sheet name="Category Analysis" sheetId="2" r:id="rId5"/>
    <sheet name="Crowdfunding Data" sheetId="1" r:id="rId6"/>
  </sheets>
  <definedNames>
    <definedName name="_xlnm._FilterDatabase" localSheetId="5" hidden="1">'Crowdfunding Data'!$A$1:$T$1001</definedName>
    <definedName name="_xlchart.v1.0" hidden="1">'Backers Analysis'!$K$1</definedName>
    <definedName name="_xlchart.v1.1" hidden="1">'Backers Analysis'!$K$2:$K$566</definedName>
    <definedName name="_xlchart.v1.2" hidden="1">'Backers Analysis'!$B$1</definedName>
    <definedName name="_xlchart.v1.3" hidden="1">'Backers Analysis'!$B$2:$B$566</definedName>
    <definedName name="crowdfunding">'Crowdfunding Data'!$A$1:$T$1001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E7" i="7"/>
  <c r="E8" i="7"/>
  <c r="E9" i="7"/>
  <c r="E10" i="7"/>
  <c r="E11" i="7"/>
  <c r="E12" i="7"/>
  <c r="E13" i="7"/>
  <c r="E6" i="7"/>
  <c r="E5" i="7"/>
  <c r="E4" i="7"/>
  <c r="E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N7" i="8"/>
  <c r="N6" i="8"/>
  <c r="N5" i="8"/>
  <c r="N4" i="8"/>
  <c r="N3" i="8"/>
  <c r="N2" i="8"/>
  <c r="E3" i="8"/>
  <c r="E7" i="8"/>
  <c r="E6" i="8"/>
  <c r="E5" i="8"/>
  <c r="E4" i="8"/>
  <c r="E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<sst xmlns="http://schemas.openxmlformats.org/spreadsheetml/2006/main" count="7070" uniqueCount="2113">
  <si>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</si>
  <si>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</si>
  <si>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</si>
  <si>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</si>
  <si>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</si>
  <si>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</si>
  <si>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</si>
  <si>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</si>
  <si>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</si>
  <si>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</si>
  <si>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</si>
  <si>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</si>
  <si>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</si>
  <si>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</si>
  <si>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</si>
  <si>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</si>
  <si>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</si>
  <si>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</si>
  <si>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</si>
  <si>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</si>
  <si>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</si>
  <si>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</si>
  <si>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</si>
  <si>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</si>
  <si>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</si>
  <si>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</si>
  <si>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</si>
  <si>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</si>
  <si>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</si>
  <si>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</si>
  <si>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</si>
  <si>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</si>
  <si>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</si>
  <si>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</si>
  <si>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</si>
  <si>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</si>
  <si>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</si>
  <si>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</si>
  <si>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</si>
  <si>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</si>
  <si>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</si>
  <si>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</si>
  <si>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</si>
  <si>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</si>
  <si>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</si>
  <si>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</si>
  <si>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</si>
  <si>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</si>
  <si>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</si>
  <si>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</si>
  <si>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</si>
  <si>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</si>
  <si>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</si>
  <si>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</si>
  <si>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</si>
  <si>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</si>
  <si>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</si>
  <si>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</si>
  <si>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</si>
  <si>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</si>
  <si>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</si>
  <si>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</si>
  <si>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</si>
  <si>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</si>
  <si>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</si>
  <si>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</si>
  <si>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</si>
  <si>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</si>
  <si>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</si>
  <si>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</si>
  <si>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</si>
  <si>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</si>
  <si>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</si>
  <si>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</si>
  <si>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</si>
  <si>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</si>
  <si>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</si>
  <si>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</si>
  <si>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</si>
  <si>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</si>
  <si>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</si>
  <si>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</si>
  <si>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</si>
  <si>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</si>
  <si>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</si>
  <si>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</si>
  <si>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</si>
  <si>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</si>
  <si>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</si>
  <si>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</si>
  <si>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</si>
  <si>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</si>
  <si>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</si>
  <si>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</si>
  <si>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</si>
  <si>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</si>
  <si>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</si>
  <si>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</si>
  <si>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</si>
  <si>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</si>
  <si>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</si>
  <si>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</si>
  <si>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</si>
  <si>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</si>
  <si>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</si>
  <si>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</si>
  <si>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</si>
  <si>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</si>
  <si>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</si>
  <si>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</si>
  <si>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</si>
  <si>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</si>
  <si>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</si>
  <si>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</si>
  <si>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</si>
  <si>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</si>
  <si>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</si>
  <si>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</si>
  <si>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</si>
  <si>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</si>
  <si>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</si>
  <si>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</si>
  <si>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</si>
  <si>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</si>
  <si>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</si>
  <si>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</si>
  <si>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</si>
  <si>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</si>
  <si>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</si>
  <si>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</si>
  <si>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</si>
  <si>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</si>
  <si>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</si>
  <si>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</si>
  <si>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</si>
  <si>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</si>
  <si>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</si>
  <si>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</si>
  <si>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</si>
  <si>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</si>
  <si>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</si>
  <si>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</si>
  <si>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</si>
  <si>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</si>
  <si>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</si>
  <si>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</si>
  <si>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</si>
  <si>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</si>
  <si>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</si>
  <si>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</si>
  <si>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</si>
  <si>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</si>
  <si>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</si>
  <si>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</si>
  <si>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</si>
  <si>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</si>
  <si>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</si>
  <si>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</si>
  <si>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</si>
  <si>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</si>
  <si>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</si>
  <si>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</si>
  <si>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</si>
  <si>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</si>
  <si>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</si>
  <si>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</si>
  <si>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</si>
  <si>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</si>
  <si>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</si>
  <si>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</si>
  <si>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</si>
  <si>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</si>
  <si>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</si>
  <si>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</si>
  <si>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</si>
  <si>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</si>
  <si>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</si>
  <si>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</si>
  <si>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</si>
  <si>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</si>
  <si>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</si>
  <si>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</si>
  <si>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</si>
  <si>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</si>
  <si>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</si>
  <si>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</si>
  <si>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</si>
  <si>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</si>
  <si>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</si>
  <si>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</si>
  <si>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</si>
  <si>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</si>
  <si>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</si>
  <si>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</si>
  <si>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</si>
  <si>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</si>
  <si>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</si>
  <si>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</si>
  <si>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</si>
  <si>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</si>
  <si>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</si>
  <si>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</si>
  <si>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</si>
  <si>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</si>
  <si>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</si>
  <si>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</si>
  <si>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</si>
  <si>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</si>
  <si>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</si>
  <si>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</si>
  <si>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</si>
  <si>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</si>
  <si>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</si>
  <si>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</si>
  <si>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</si>
  <si>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</si>
  <si>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</si>
  <si>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</si>
  <si>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</si>
  <si>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</si>
  <si>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</si>
  <si>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</si>
  <si>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</si>
  <si>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</si>
  <si>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</si>
  <si>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</si>
  <si>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</si>
  <si>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</si>
  <si>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</si>
  <si>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</si>
  <si>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</si>
  <si>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</si>
  <si>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</si>
  <si>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</si>
  <si>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</si>
  <si>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</si>
  <si>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</si>
  <si>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</si>
  <si>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</si>
  <si>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</si>
  <si>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</si>
  <si>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</si>
  <si>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</si>
  <si>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</si>
  <si>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</si>
  <si>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</si>
  <si>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</si>
  <si>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</si>
  <si>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</si>
  <si>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</si>
  <si>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</si>
  <si>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</si>
  <si>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</si>
  <si>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</si>
  <si>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</si>
  <si>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</si>
  <si>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</si>
  <si>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</si>
  <si>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</si>
  <si>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</si>
  <si>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</si>
  <si>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</si>
  <si>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</si>
  <si>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</si>
  <si>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</si>
  <si>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</si>
  <si>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</si>
  <si>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</si>
  <si>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</si>
  <si>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</si>
  <si>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</si>
  <si>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</si>
  <si>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</si>
  <si>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</si>
  <si>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</si>
  <si>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</si>
  <si>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</si>
  <si>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</si>
  <si>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</si>
  <si>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</si>
  <si>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</si>
  <si>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</si>
  <si>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</si>
  <si>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</si>
  <si>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</si>
  <si>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</si>
  <si>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</si>
  <si>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</si>
  <si>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</si>
  <si>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</si>
  <si>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</si>
  <si>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</si>
  <si>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</si>
  <si>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</si>
  <si>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</si>
  <si>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</si>
  <si>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</si>
  <si>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</si>
  <si>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</si>
  <si>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</si>
  <si>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</si>
  <si>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</si>
  <si>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</si>
  <si>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</si>
  <si>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</si>
  <si>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</si>
  <si>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</si>
  <si>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</si>
  <si>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</si>
  <si>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</si>
  <si>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</si>
  <si>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</si>
  <si>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</si>
  <si>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</si>
  <si>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</si>
  <si>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</si>
  <si>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</si>
  <si>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</si>
  <si>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</si>
  <si>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</si>
  <si>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</si>
  <si>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</si>
  <si>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</si>
  <si>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</si>
  <si>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</si>
  <si>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</si>
  <si>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</si>
  <si>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</si>
  <si>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</si>
  <si>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</si>
  <si>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</si>
  <si>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</si>
  <si>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</si>
  <si>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</si>
  <si>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</si>
  <si>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</si>
  <si>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</si>
  <si>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</si>
  <si>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</si>
  <si>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</si>
  <si>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</si>
  <si>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</si>
  <si>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</si>
  <si>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</si>
  <si>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</si>
  <si>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</si>
  <si>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</si>
  <si>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</si>
  <si>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</si>
  <si>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</si>
  <si>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</si>
  <si>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</si>
  <si>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</si>
  <si>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</si>
  <si>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</si>
  <si>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</si>
  <si>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</si>
  <si>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</si>
  <si>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</si>
  <si>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</si>
  <si>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</si>
  <si>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</si>
  <si>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</si>
  <si>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</si>
  <si>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</si>
  <si>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</si>
  <si>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</si>
  <si>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</si>
  <si>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</si>
  <si>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</si>
  <si>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</si>
  <si>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</si>
  <si>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</si>
  <si>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</si>
  <si>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</si>
  <si>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</si>
  <si>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</si>
  <si>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</si>
  <si>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</si>
  <si>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</si>
  <si>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</si>
  <si>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</si>
  <si>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</si>
  <si>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</si>
  <si>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</si>
  <si>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</si>
  <si>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</si>
  <si>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</si>
  <si>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</si>
  <si>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</si>
  <si>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</si>
  <si>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</si>
  <si>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</si>
  <si>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</si>
  <si>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</si>
  <si>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</si>
  <si>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</si>
  <si>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</si>
  <si>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</si>
  <si>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</si>
  <si>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</si>
  <si>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</si>
  <si>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</si>
  <si>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</si>
  <si>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</si>
  <si>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</si>
  <si>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</si>
  <si>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</si>
  <si>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</si>
  <si>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</si>
  <si>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</si>
  <si>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</si>
  <si>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</si>
  <si>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</si>
  <si>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</si>
  <si>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</si>
  <si>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</si>
  <si>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</si>
  <si>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</si>
  <si>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</si>
  <si>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</si>
  <si>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</si>
  <si>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</si>
  <si>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</si>
  <si>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</si>
  <si>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</si>
  <si>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</si>
  <si>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</si>
  <si>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</si>
  <si>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</si>
  <si>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</si>
  <si>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</si>
  <si>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</si>
  <si>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</si>
  <si>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</si>
  <si>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</si>
  <si>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</si>
  <si>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</si>
  <si>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</si>
  <si>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</si>
  <si>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</si>
  <si>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</si>
  <si>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</si>
  <si>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</si>
  <si>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</si>
  <si>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</si>
  <si>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</si>
  <si>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</si>
  <si>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</si>
  <si>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</si>
  <si>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</si>
  <si>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</si>
  <si>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</si>
  <si>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</si>
  <si>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</si>
  <si>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</si>
  <si>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</si>
  <si>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</si>
  <si>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</si>
  <si>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</si>
  <si>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</si>
  <si>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</si>
  <si>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</si>
  <si>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</si>
  <si>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</si>
  <si>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</si>
  <si>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</si>
  <si>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</si>
  <si>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</si>
  <si>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</si>
  <si>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</si>
  <si>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</si>
  <si>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</si>
  <si>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</si>
  <si>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</si>
  <si>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</si>
  <si>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</si>
  <si>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</si>
  <si>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</si>
  <si>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</si>
  <si>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</si>
  <si>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</si>
  <si>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</si>
  <si>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</si>
  <si>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</si>
  <si>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</si>
  <si>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</si>
  <si>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</si>
  <si>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</si>
  <si>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</si>
  <si>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</si>
  <si>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</si>
  <si>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</si>
  <si>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</si>
  <si>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</si>
  <si>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</si>
  <si>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</si>
  <si>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</si>
  <si>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</si>
  <si>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</si>
  <si>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</si>
  <si>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</si>
  <si>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</si>
  <si>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</si>
  <si>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</si>
  <si>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</si>
  <si>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</si>
  <si>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</si>
  <si>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</si>
  <si>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</si>
  <si>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</si>
  <si>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</si>
  <si>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</si>
  <si>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</si>
  <si>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</si>
  <si>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</si>
  <si>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</si>
  <si>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</si>
  <si>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</si>
  <si>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</si>
  <si>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</si>
  <si>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</si>
  <si>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</si>
  <si>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</si>
  <si>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</si>
  <si>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</si>
  <si>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</si>
  <si>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</si>
  <si>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</si>
  <si>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</si>
  <si>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</si>
  <si>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</si>
  <si>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</si>
  <si>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</si>
  <si>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</si>
  <si>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</si>
  <si>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</si>
  <si>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</si>
  <si>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</si>
  <si>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</si>
  <si>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</si>
  <si>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</si>
  <si>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</si>
  <si>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</si>
  <si>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</si>
  <si>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</si>
  <si>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</si>
  <si>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</si>
  <si>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</si>
  <si>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</si>
  <si>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</si>
  <si>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</si>
  <si>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</si>
  <si>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</si>
  <si>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</si>
  <si>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</si>
  <si>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</si>
  <si>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</si>
  <si>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</si>
  <si>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</si>
  <si>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</si>
  <si>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</si>
  <si>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</si>
  <si>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</si>
  <si>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</si>
  <si>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</si>
  <si>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</si>
  <si>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</si>
  <si>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</si>
  <si>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</si>
  <si>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</si>
  <si>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</si>
  <si>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</si>
  <si>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</si>
  <si>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</si>
  <si>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</si>
  <si>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</si>
  <si>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</si>
  <si>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</si>
  <si>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</si>
  <si>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</si>
  <si>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</si>
  <si>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</si>
  <si>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</si>
  <si>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</si>
  <si>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</si>
  <si>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</si>
  <si>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</si>
  <si>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</si>
  <si>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</si>
  <si>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</si>
  <si>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</si>
  <si>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</si>
  <si>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</si>
  <si>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</si>
  <si>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</si>
  <si>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</si>
  <si>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</si>
  <si>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</si>
  <si>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</si>
  <si>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</si>
  <si>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</si>
  <si>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</si>
  <si>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</si>
  <si>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</si>
  <si>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</si>
  <si>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</si>
  <si>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</si>
  <si>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</si>
  <si>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</si>
  <si>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</si>
  <si>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</si>
  <si>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</si>
  <si>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</si>
  <si>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</si>
  <si>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</si>
  <si>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</si>
  <si>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</si>
  <si>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</si>
  <si>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</si>
  <si>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</si>
  <si>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</si>
  <si>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</si>
  <si>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</si>
  <si>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</si>
  <si>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</si>
  <si>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</si>
  <si>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</si>
  <si>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</si>
  <si>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</si>
  <si>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</si>
  <si>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</si>
  <si>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</si>
  <si>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</si>
  <si>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</si>
  <si>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</si>
  <si>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</si>
  <si>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</si>
  <si>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</si>
  <si>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</si>
  <si>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</si>
  <si>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</si>
  <si>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</si>
  <si>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</si>
  <si>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</si>
  <si>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</si>
  <si>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</si>
  <si>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</si>
  <si>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</si>
  <si>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</si>
  <si>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</si>
  <si>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</si>
  <si>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</si>
  <si>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</si>
  <si>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</si>
  <si>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</si>
  <si>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</si>
  <si>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</si>
  <si>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</si>
  <si>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</si>
  <si>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</si>
  <si>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</si>
  <si>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</si>
  <si>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</si>
  <si>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</si>
  <si>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</si>
  <si>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</si>
  <si>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</si>
  <si>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</si>
  <si>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</si>
  <si>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</si>
  <si>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</si>
  <si>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</si>
  <si>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</si>
  <si>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</si>
  <si>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</si>
  <si>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</si>
  <si>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</si>
  <si>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</si>
  <si>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</si>
  <si>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</si>
  <si>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</si>
  <si>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</si>
  <si>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</si>
  <si>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</si>
  <si>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</si>
  <si>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</si>
  <si>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</si>
  <si>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</si>
  <si>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</si>
  <si>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</si>
  <si>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</si>
  <si>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</si>
  <si>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</si>
  <si>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</si>
  <si>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</si>
  <si>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</si>
  <si>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</si>
  <si>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</si>
  <si>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</si>
  <si>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</si>
  <si>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</si>
  <si>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</si>
  <si>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</si>
  <si>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</si>
  <si>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</si>
  <si>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</si>
  <si>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</si>
  <si>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</si>
  <si>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</si>
  <si>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</si>
  <si>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</si>
  <si>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</si>
  <si>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</si>
  <si>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</si>
  <si>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</si>
  <si>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</si>
  <si>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</si>
  <si>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</si>
  <si>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</si>
  <si>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</si>
  <si>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</si>
  <si>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</si>
  <si>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</si>
  <si>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</si>
  <si>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</si>
  <si>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</si>
  <si>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</si>
  <si>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</si>
  <si>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</si>
  <si>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</si>
  <si>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</si>
  <si>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</si>
  <si>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</si>
  <si>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</si>
  <si>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</si>
  <si>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</si>
  <si>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</si>
  <si>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</si>
  <si>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</si>
  <si>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</si>
  <si>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</si>
  <si>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</si>
  <si>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</si>
  <si>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</si>
  <si>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</si>
  <si>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</si>
  <si>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</si>
  <si>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</si>
  <si>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</si>
  <si>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</si>
  <si>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</si>
  <si>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</si>
  <si>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</si>
  <si>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</si>
  <si>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</si>
  <si>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</si>
  <si>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</si>
  <si>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</si>
  <si>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</si>
  <si>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</si>
  <si>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</si>
  <si>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</si>
  <si>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</si>
  <si>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</si>
  <si>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</si>
  <si>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</si>
  <si>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</si>
  <si>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</si>
  <si>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</si>
  <si>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</si>
  <si>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</si>
  <si>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</si>
  <si>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</si>
  <si>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</si>
  <si>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</si>
  <si>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</si>
  <si>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</si>
  <si>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</si>
  <si>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</si>
  <si>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</si>
  <si>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</si>
  <si>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</si>
  <si>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</si>
  <si>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</si>
  <si>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</si>
  <si>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</si>
  <si>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</si>
  <si>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</si>
  <si>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</si>
  <si>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</si>
  <si>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</si>
  <si>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</si>
  <si>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</si>
  <si>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</si>
  <si>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</si>
  <si>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</si>
  <si>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</si>
  <si>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</si>
  <si>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</si>
  <si>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</si>
  <si>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</si>
  <si>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</si>
  <si>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</si>
  <si>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</si>
  <si>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</si>
  <si>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</si>
  <si>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</si>
  <si>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</si>
  <si>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</si>
  <si>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</si>
  <si>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</si>
  <si>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</si>
  <si>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</si>
  <si>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</si>
  <si>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</si>
  <si>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</si>
  <si>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</si>
  <si>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</si>
  <si>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</si>
  <si>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</si>
  <si>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</si>
  <si>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</si>
  <si>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</si>
  <si>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</si>
  <si>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</si>
  <si>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</si>
  <si>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</si>
  <si>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</si>
  <si>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</si>
  <si>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</si>
  <si>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</si>
  <si>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</si>
  <si>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</si>
  <si>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</si>
  <si>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</si>
  <si>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</si>
  <si>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</si>
  <si>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</si>
  <si>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</si>
  <si>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</si>
  <si>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</si>
  <si>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</si>
  <si>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</si>
  <si>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</si>
  <si>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</si>
  <si>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</si>
  <si>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</si>
  <si>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</si>
  <si>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</si>
  <si>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</si>
  <si>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</si>
  <si>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</si>
  <si>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</si>
  <si>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</si>
  <si>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</si>
  <si>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</si>
  <si>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</si>
  <si>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</si>
  <si>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</si>
  <si>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</si>
  <si>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</si>
  <si>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</si>
  <si>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</si>
  <si>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</si>
  <si>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</si>
  <si>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</si>
  <si>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</si>
  <si>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</si>
  <si>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</si>
  <si>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</si>
  <si>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</si>
  <si>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</si>
  <si>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</si>
  <si>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</si>
  <si>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</si>
  <si>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</si>
  <si>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</si>
  <si>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</si>
  <si>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</si>
  <si>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</si>
  <si>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</si>
  <si>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</si>
  <si>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</si>
  <si>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</si>
  <si>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</si>
  <si>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</si>
  <si>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</si>
  <si>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</si>
  <si>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</si>
  <si>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</si>
  <si>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</si>
  <si>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</si>
  <si>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</si>
  <si>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</si>
  <si>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</si>
  <si>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</si>
  <si>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</si>
  <si>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</si>
  <si>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</si>
  <si>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</si>
  <si>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</si>
  <si>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</si>
  <si>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</si>
  <si>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</si>
  <si>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</si>
  <si>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</si>
  <si>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</si>
  <si>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</si>
  <si>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</si>
  <si>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</si>
  <si>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</si>
  <si>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</si>
  <si>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</si>
  <si>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</si>
  <si>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</si>
  <si>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</si>
  <si>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</si>
  <si>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</si>
  <si>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</si>
  <si>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</si>
  <si>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</si>
  <si>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</si>
  <si>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</si>
  <si>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</si>
  <si>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</si>
  <si>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</si>
  <si>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</si>
  <si>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</si>
  <si>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</si>
  <si>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</si>
  <si>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</si>
  <si>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</si>
  <si>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</si>
  <si>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</si>
  <si>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</si>
  <si>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</si>
  <si>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</si>
  <si>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</si>
  <si>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</si>
  <si>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</si>
  <si>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</si>
  <si>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</si>
  <si>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</si>
  <si>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</si>
  <si>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</si>
  <si>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</si>
  <si>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</si>
  <si>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</si>
  <si>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</si>
  <si>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</si>
  <si>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</si>
  <si>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</si>
  <si>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</si>
  <si>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</si>
  <si>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</si>
  <si>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</si>
  <si>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</si>
  <si>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</si>
  <si>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</si>
  <si>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</si>
  <si>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</si>
  <si>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</si>
  <si>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</si>
  <si>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</si>
  <si>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</si>
  <si>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</si>
  <si>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</si>
  <si>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</si>
  <si>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</si>
  <si>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</si>
  <si>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</si>
  <si>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</si>
  <si>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</si>
  <si>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</si>
  <si>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</si>
  <si>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</si>
  <si>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</si>
  <si>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</si>
  <si>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</si>
  <si>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</si>
  <si>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</si>
  <si>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</si>
  <si>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</si>
  <si>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</si>
  <si>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</si>
  <si>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</si>
  <si>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</si>
  <si>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</si>
  <si>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</si>
  <si>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</si>
  <si>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</si>
  <si>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</si>
  <si>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</si>
  <si>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</si>
  <si>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</si>
  <si>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</si>
  <si>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</si>
  <si>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</si>
  <si>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</si>
  <si>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</si>
  <si>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</si>
  <si>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</si>
  <si>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</si>
  <si>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</si>
  <si>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</si>
  <si>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</si>
  <si>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</si>
  <si>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</si>
  <si>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</si>
  <si>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</si>
  <si>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</si>
  <si>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</si>
  <si>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</si>
  <si>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</si>
  <si>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</si>
  <si>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</si>
  <si>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</si>
  <si>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</si>
  <si>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</si>
  <si>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</si>
  <si>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</si>
  <si>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</si>
  <si>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</si>
  <si>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</si>
  <si>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</si>
  <si>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</si>
  <si>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</si>
  <si>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</si>
  <si>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</si>
  <si>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</si>
  <si>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</si>
  <si>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</si>
  <si>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</si>
  <si>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</si>
  <si>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</si>
  <si>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</si>
  <si>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</si>
  <si>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</si>
  <si>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</si>
  <si>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</si>
  <si>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</si>
  <si>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</si>
  <si>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</si>
  <si>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</si>
  <si>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</si>
  <si>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</si>
  <si>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</si>
  <si>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</si>
  <si>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</si>
  <si>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</si>
  <si>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</si>
  <si>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</si>
  <si>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</si>
  <si>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</si>
  <si>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</si>
  <si>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</si>
  <si>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</si>
  <si>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</si>
  <si>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</si>
  <si>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</si>
  <si>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</si>
  <si>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</si>
  <si>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</si>
  <si>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</si>
  <si>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</si>
  <si>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</si>
  <si>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</si>
  <si>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</si>
  <si>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</si>
  <si>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</si>
  <si>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</si>
  <si>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</si>
  <si>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</si>
  <si>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</si>
  <si>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</si>
  <si>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</si>
  <si>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</si>
  <si>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</si>
  <si>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</si>
  <si>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</si>
  <si>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</si>
  <si>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</si>
  <si>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</si>
  <si>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</si>
  <si>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</si>
  <si>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</si>
  <si>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</si>
  <si>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</si>
  <si>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</si>
  <si>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</si>
  <si>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</si>
  <si>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</si>
  <si>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</si>
  <si>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</si>
  <si>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</si>
  <si>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</si>
  <si>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</si>
  <si>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</si>
  <si>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</si>
  <si>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</si>
  <si>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</si>
  <si>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</si>
  <si>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</si>
  <si>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</si>
  <si>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</si>
  <si>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</si>
  <si>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</si>
  <si>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</si>
  <si>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</si>
  <si>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</si>
  <si>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</si>
  <si>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</si>
  <si>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</si>
  <si>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</si>
  <si>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</si>
  <si>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</si>
  <si>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</si>
  <si>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</si>
  <si>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</si>
  <si>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</si>
  <si>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</si>
  <si>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</si>
  <si>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</si>
  <si>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</si>
  <si>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</si>
  <si>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</si>
  <si>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</si>
  <si>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</si>
  <si>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</si>
  <si>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</si>
  <si>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</si>
  <si>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</si>
  <si>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</si>
  <si>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</si>
  <si>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</si>
  <si>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</si>
  <si>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</si>
  <si>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</si>
  <si>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</si>
  <si>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</si>
  <si>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</si>
  <si>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</si>
  <si>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</si>
  <si>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</si>
  <si>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</si>
  <si>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</si>
  <si>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</si>
  <si>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</si>
  <si>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</si>
  <si>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</si>
  <si>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</si>
  <si>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</si>
  <si>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</si>
  <si>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</si>
  <si>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</si>
  <si>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</si>
  <si>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</si>
  <si>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</si>
  <si>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</si>
  <si>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</si>
  <si>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</si>
  <si>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</si>
  <si>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</si>
  <si>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</si>
  <si>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</si>
  <si>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</si>
  <si>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</si>
  <si>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</si>
  <si>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</si>
  <si>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</si>
  <si>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</si>
  <si>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</si>
  <si>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</si>
  <si>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</si>
  <si>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</si>
  <si>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</si>
  <si>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</si>
  <si>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</si>
  <si>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</si>
  <si>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</si>
  <si>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</si>
  <si>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</si>
  <si>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</si>
  <si>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</si>
  <si>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</si>
  <si>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</si>
  <si>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</si>
  <si>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</si>
  <si>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</si>
  <si>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</si>
  <si>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</si>
  <si>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</si>
  <si>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</si>
  <si>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</si>
  <si>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</si>
  <si>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</si>
  <si>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</si>
  <si>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</si>
  <si>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</si>
  <si>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</si>
  <si>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</si>
  <si>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</si>
  <si>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</si>
  <si>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</si>
  <si>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</si>
  <si>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</si>
  <si>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</si>
  <si>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</si>
  <si>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</si>
  <si>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</si>
  <si>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</si>
  <si>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</si>
  <si>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</si>
  <si>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</si>
  <si>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</si>
  <si>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</si>
  <si>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</si>
  <si>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</si>
  <si>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</si>
  <si>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</si>
  <si>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</si>
  <si>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</si>
  <si>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</si>
  <si>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</si>
  <si>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</si>
  <si>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</si>
  <si>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</si>
  <si>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</si>
  <si>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</si>
  <si>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</si>
  <si>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</si>
  <si>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</si>
  <si>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</si>
  <si>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</si>
  <si>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</si>
  <si>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</si>
  <si>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</si>
  <si>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</si>
  <si>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</si>
  <si>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</si>
  <si>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</si>
  <si>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</si>
  <si>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</si>
  <si>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</si>
  <si>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</si>
  <si>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</si>
  <si>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</si>
  <si>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</si>
  <si>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</si>
  <si>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</si>
  <si>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</si>
  <si>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</si>
  <si>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</si>
  <si>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</si>
  <si>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</si>
  <si>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</si>
  <si>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</si>
  <si>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</si>
  <si>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</si>
  <si>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</si>
  <si>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</si>
  <si>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</si>
  <si>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</si>
  <si>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</si>
  <si>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</si>
  <si>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</si>
  <si>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</si>
  <si>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</si>
  <si>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</si>
  <si>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</si>
  <si>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</si>
  <si>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</si>
  <si>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</si>
  <si>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</si>
  <si>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</si>
  <si>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</si>
  <si>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</si>
  <si>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</si>
  <si>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</si>
  <si>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</si>
  <si>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</si>
  <si>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</si>
  <si>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</si>
  <si>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</si>
  <si>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</si>
  <si>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</si>
  <si>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</si>
  <si>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</si>
  <si>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</si>
  <si>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</si>
  <si>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</si>
  <si>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</si>
  <si>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</si>
  <si>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</si>
  <si>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</si>
  <si>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</si>
  <si>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</si>
  <si>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</si>
  <si>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</si>
  <si>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</si>
  <si>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</si>
  <si>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</si>
  <si>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</si>
  <si>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</si>
  <si>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</si>
  <si>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</si>
  <si>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</si>
  <si>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</si>
  <si>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</si>
  <si>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</si>
  <si>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</si>
  <si>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</si>
  <si>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</si>
  <si>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</si>
  <si>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</si>
  <si>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</si>
  <si>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</si>
  <si>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</si>
  <si>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</si>
  <si>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</si>
  <si>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</si>
  <si>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</si>
  <si>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</si>
  <si>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</si>
  <si>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</si>
  <si>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</si>
  <si>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</si>
  <si>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</si>
  <si>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</si>
  <si>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</si>
  <si>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</si>
  <si>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</si>
  <si>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</si>
  <si>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</si>
  <si>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</si>
  <si>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</si>
  <si>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</si>
  <si>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</si>
  <si>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</si>
  <si>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</si>
  <si>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</si>
  <si>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</si>
  <si>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</si>
  <si>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</si>
  <si>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</si>
  <si>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</si>
  <si>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</si>
  <si>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</si>
  <si>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</si>
  <si>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</si>
  <si>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</si>
  <si>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</si>
  <si>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</si>
  <si>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</si>
  <si>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</si>
  <si>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</si>
  <si>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</si>
  <si>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</si>
  <si>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</si>
  <si>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</si>
  <si>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</si>
  <si>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</si>
  <si>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</si>
  <si>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</si>
  <si>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</si>
  <si>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</si>
  <si>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</si>
  <si>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</si>
  <si>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</si>
  <si>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</si>
  <si>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</si>
  <si>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</si>
  <si>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</si>
  <si>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</si>
  <si>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</si>
  <si>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</si>
  <si>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</si>
  <si>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</si>
  <si>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</si>
  <si>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</si>
  <si>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</si>
  <si>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</si>
  <si>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</si>
  <si>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</si>
  <si>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</si>
  <si>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</si>
  <si>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</si>
  <si>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</si>
  <si>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</si>
  <si>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</si>
  <si>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</si>
  <si>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</si>
  <si>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</si>
  <si>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</si>
  <si>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</si>
  <si>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</si>
  <si>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</si>
  <si>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</si>
  <si>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</si>
  <si>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</si>
  <si>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</si>
  <si>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</si>
  <si>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</si>
  <si>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</si>
  <si>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</si>
  <si>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</si>
  <si>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</si>
  <si>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</si>
  <si>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</si>
  <si>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</si>
  <si>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</si>
  <si>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</si>
  <si>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</si>
  <si>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</si>
  <si>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</si>
  <si>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</si>
  <si>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</si>
  <si>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</si>
  <si>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</si>
  <si>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</si>
  <si>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</si>
  <si>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</si>
  <si>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</si>
  <si>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</si>
  <si>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</si>
  <si>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</si>
  <si>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</si>
  <si>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</si>
  <si>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</si>
  <si>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</si>
  <si>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</si>
  <si>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</si>
  <si>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</si>
  <si>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</si>
  <si>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</si>
  <si>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</si>
  <si>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</si>
  <si>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</si>
  <si>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</si>
  <si>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</si>
  <si>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</si>
  <si>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</si>
  <si>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</si>
  <si>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</si>
  <si>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</si>
  <si>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</si>
  <si>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</si>
  <si>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</si>
  <si>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</si>
  <si>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</si>
  <si>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</si>
  <si>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</si>
  <si>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</si>
  <si>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</si>
  <si>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</si>
  <si>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</si>
  <si>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</si>
  <si>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</si>
  <si>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</si>
  <si>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</si>
  <si>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</si>
  <si>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</si>
  <si>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</si>
  <si>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</si>
  <si>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</si>
  <si>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</si>
  <si>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</si>
  <si>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</si>
  <si>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</si>
  <si>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</si>
  <si>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</si>
  <si>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</si>
  <si>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</si>
  <si>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</si>
  <si>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</si>
  <si>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</si>
  <si>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</si>
  <si>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</si>
  <si>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</si>
  <si>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</si>
  <si>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</si>
  <si>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</si>
  <si>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</si>
  <si>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</si>
  <si>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</si>
  <si>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</si>
  <si>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</si>
  <si>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</si>
  <si>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</si>
  <si>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</si>
  <si>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</si>
  <si>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</si>
  <si>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</si>
  <si>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</si>
  <si>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</si>
  <si>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</si>
  <si>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</si>
  <si>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</si>
  <si>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</si>
  <si>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</si>
  <si>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</si>
  <si>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</si>
  <si>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</si>
  <si>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</si>
  <si>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</si>
  <si>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</si>
  <si>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</si>
  <si>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</si>
  <si>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</si>
  <si>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</si>
  <si>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</si>
  <si>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</si>
  <si>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</si>
  <si>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</si>
  <si>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</si>
  <si>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</si>
  <si>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</si>
  <si>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</si>
  <si>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</si>
  <si>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</si>
  <si>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</si>
  <si>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</si>
  <si>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</si>
  <si>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</si>
  <si>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</si>
  <si>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</si>
  <si>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</si>
  <si>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</si>
  <si>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</si>
  <si>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</si>
  <si>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</si>
  <si>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</si>
  <si>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</si>
  <si>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</si>
  <si>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</si>
  <si>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</si>
  <si>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</si>
  <si>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</si>
  <si>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</si>
  <si>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</si>
  <si>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</si>
  <si>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</si>
  <si>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</si>
  <si>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</si>
  <si>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</si>
  <si>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</si>
  <si>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</si>
  <si>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</si>
  <si>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</si>
  <si>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</si>
  <si>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</si>
  <si>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</si>
  <si>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</si>
  <si>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</si>
  <si>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</si>
  <si>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</si>
  <si>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</si>
  <si>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</si>
  <si>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</si>
  <si>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</si>
  <si>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</si>
  <si>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</si>
  <si>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</si>
  <si>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</si>
  <si>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</si>
  <si>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</si>
  <si>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</si>
  <si>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</si>
  <si>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</si>
  <si>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</si>
  <si>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</si>
  <si>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</si>
  <si>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</si>
  <si>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</si>
  <si>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</si>
  <si>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</si>
  <si>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</si>
  <si>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</si>
  <si>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</si>
  <si>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</si>
  <si>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</si>
  <si>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</si>
  <si>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</si>
  <si>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</si>
  <si>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</si>
  <si>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</si>
  <si>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</si>
  <si>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</si>
  <si>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</si>
  <si>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</si>
  <si>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</si>
  <si>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</si>
  <si>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</si>
  <si>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</si>
  <si>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</si>
  <si>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</si>
  <si>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</si>
  <si>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</si>
  <si>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</si>
  <si>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</si>
  <si>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</si>
  <si>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</si>
  <si>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</si>
  <si>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</si>
  <si>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</si>
  <si>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</si>
  <si>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</si>
  <si>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</si>
  <si>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</si>
  <si>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</si>
  <si>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</si>
  <si>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</si>
  <si>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</si>
  <si>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</si>
  <si>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</si>
  <si>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</si>
  <si>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</si>
  <si>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</si>
  <si>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</si>
  <si>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</si>
  <si>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</si>
  <si>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</si>
  <si>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</si>
  <si>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</si>
  <si>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</si>
  <si>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</si>
  <si>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</si>
  <si>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</si>
  <si>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</si>
  <si>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</si>
  <si>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</si>
  <si>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</si>
  <si>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</si>
  <si>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</si>
  <si>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</si>
  <si>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</si>
  <si>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</si>
  <si>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</si>
  <si>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</si>
  <si>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</si>
  <si>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</si>
  <si>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</si>
  <si>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</si>
  <si>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</si>
  <si>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</si>
  <si>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</si>
  <si>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</si>
  <si>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</si>
  <si>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</si>
  <si>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</si>
  <si>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</si>
  <si>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</si>
  <si>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</si>
  <si>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</si>
  <si>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</si>
  <si>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</si>
  <si>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</si>
  <si>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</si>
  <si>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</si>
  <si>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</si>
  <si>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</si>
  <si>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</si>
  <si>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</si>
  <si>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</si>
  <si>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</si>
  <si>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</si>
  <si>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</si>
  <si>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</si>
  <si>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</si>
  <si>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</si>
  <si>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</si>
  <si>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</si>
  <si>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</si>
  <si>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</si>
  <si>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</si>
  <si>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</si>
  <si>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</si>
  <si>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</si>
  <si>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</si>
  <si>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</si>
  <si>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</si>
  <si>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</si>
  <si>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</si>
  <si>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</si>
  <si>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</si>
  <si>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</si>
  <si>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</si>
  <si>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</si>
  <si>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</si>
  <si>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</si>
  <si>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</si>
  <si>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</si>
  <si>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</si>
  <si>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</si>
  <si>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</si>
  <si>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</si>
  <si>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</si>
  <si>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</si>
  <si>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</si>
  <si>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</si>
  <si>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</si>
  <si>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</si>
  <si>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</si>
  <si>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</si>
  <si>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</si>
  <si>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</si>
  <si>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</si>
  <si>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</si>
  <si>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</si>
  <si>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</si>
  <si>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</si>
  <si>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</si>
  <si>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</si>
  <si>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</si>
  <si>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</si>
  <si>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</si>
  <si>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</si>
  <si>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</si>
  <si>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</si>
  <si>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</si>
  <si>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</si>
  <si>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</si>
  <si>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</si>
  <si>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</si>
  <si>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</si>
  <si>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</si>
  <si>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</si>
  <si>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</si>
  <si>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</si>
  <si>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</si>
  <si>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</si>
  <si>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</si>
  <si>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</si>
  <si>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</si>
  <si>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</si>
  <si>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</si>
  <si>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</si>
  <si>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</si>
  <si>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</si>
  <si>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</si>
  <si>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</si>
  <si>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</si>
  <si>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</si>
  <si>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</si>
  <si>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</si>
  <si>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</si>
  <si>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</si>
  <si>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</si>
  <si>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</si>
  <si>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</si>
  <si>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</si>
  <si>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</si>
  <si>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</si>
  <si>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</si>
  <si>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</si>
  <si>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</si>
  <si>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</si>
  <si>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</si>
  <si>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</si>
  <si>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</si>
  <si>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</si>
  <si>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</si>
  <si>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</si>
  <si>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</si>
  <si>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</si>
  <si>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</si>
  <si>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</si>
  <si>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</si>
  <si>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</si>
  <si>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</si>
  <si>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</si>
  <si>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</si>
  <si>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</si>
  <si>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</si>
  <si>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</si>
  <si>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</si>
  <si>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</si>
  <si>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</si>
  <si>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</si>
  <si>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</si>
  <si>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</si>
  <si>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</si>
  <si>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</si>
  <si>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</si>
  <si>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</si>
  <si>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</si>
  <si>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</si>
  <si>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</si>
  <si>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</si>
  <si>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</si>
  <si>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</si>
  <si>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</si>
  <si>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</si>
  <si>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</si>
  <si>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</si>
  <si>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</si>
  <si>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</si>
  <si>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</si>
  <si>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</si>
  <si>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</si>
  <si>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</si>
  <si>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</si>
  <si>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</si>
  <si>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</si>
  <si>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</si>
  <si>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</si>
  <si>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</si>
  <si>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</si>
  <si>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</si>
  <si>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</si>
  <si>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</si>
  <si>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</si>
  <si>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</si>
  <si>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</si>
  <si>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</si>
  <si>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</si>
  <si>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</si>
  <si>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</si>
  <si>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</si>
  <si>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</si>
  <si>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</si>
  <si>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</si>
  <si>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</si>
  <si>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</si>
  <si>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</si>
  <si>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</si>
  <si>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</si>
  <si>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</si>
  <si>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</si>
  <si>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</si>
  <si>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</si>
  <si>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</si>
  <si>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</si>
  <si>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</si>
  <si>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</si>
  <si>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</si>
  <si>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</si>
  <si>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</si>
  <si>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</si>
  <si>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</si>
  <si>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</si>
  <si>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</si>
  <si>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</si>
  <si>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</si>
  <si>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</si>
  <si>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</si>
  <si>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</si>
  <si>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</si>
  <si>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</si>
  <si>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</si>
  <si>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</si>
  <si>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</si>
  <si>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</si>
  <si>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</si>
  <si>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</si>
  <si>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</si>
  <si>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</si>
  <si>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</si>
  <si>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</si>
  <si>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</si>
  <si>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</si>
  <si>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</si>
  <si>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</si>
  <si>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</si>
  <si>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</si>
  <si>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</si>
  <si>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</si>
  <si>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</si>
  <si>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</si>
  <si>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</si>
  <si>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</si>
  <si>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</si>
  <si>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</si>
  <si>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</si>
  <si>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</si>
  <si>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</si>
  <si>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</si>
  <si>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</si>
  <si>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</si>
  <si>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</si>
  <si>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</si>
  <si>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</si>
  <si>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</si>
  <si>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</si>
  <si>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</si>
  <si>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</si>
  <si>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</si>
  <si>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</si>
  <si>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</si>
  <si>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</si>
  <si>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</si>
  <si>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</si>
  <si>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</si>
  <si>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</si>
  <si>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</si>
  <si>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</si>
  <si>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</si>
  <si>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</si>
  <si>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</si>
  <si>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</si>
  <si>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</si>
  <si>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</si>
  <si>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</si>
  <si>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</si>
  <si>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</si>
  <si>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</si>
  <si>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</si>
  <si>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</si>
  <si>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</si>
  <si>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</si>
  <si>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</si>
  <si>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</si>
  <si>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</si>
  <si>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</si>
  <si>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</si>
  <si>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</si>
  <si>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</si>
  <si>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</si>
  <si>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</si>
  <si>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</si>
  <si>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</si>
  <si>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</si>
  <si>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</si>
  <si>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</si>
  <si>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</si>
  <si>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</si>
  <si>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</si>
  <si>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</si>
  <si>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</si>
  <si>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</si>
  <si>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</si>
  <si>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</si>
  <si>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</si>
  <si>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</si>
  <si>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</si>
  <si>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</si>
  <si>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</si>
  <si>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</si>
  <si>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</si>
  <si>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</si>
  <si>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</si>
  <si>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</si>
  <si>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</si>
  <si>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</si>
  <si>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</si>
  <si>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</si>
  <si>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</si>
  <si>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</si>
  <si>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</si>
  <si>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</si>
  <si>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</si>
  <si>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</si>
  <si>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</si>
  <si>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</si>
  <si>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</si>
  <si>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</si>
  <si>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</si>
  <si>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</si>
  <si>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</si>
  <si>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</si>
  <si>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</si>
  <si>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</si>
  <si>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</si>
  <si>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</si>
  <si>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</si>
  <si>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</si>
  <si>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</si>
  <si>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</si>
  <si>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</si>
  <si>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</si>
  <si>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</si>
  <si>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</si>
  <si>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</si>
  <si>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</si>
  <si>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</si>
  <si>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</si>
  <si>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</si>
  <si>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</si>
  <si>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</si>
  <si>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</si>
  <si>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</si>
  <si>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</si>
  <si>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</si>
  <si>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</si>
  <si>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</si>
  <si>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</si>
  <si>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</si>
  <si>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</si>
  <si>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</si>
  <si>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</si>
  <si>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</si>
  <si>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</si>
  <si>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</si>
  <si>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</si>
  <si>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</si>
  <si>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</si>
  <si>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</si>
  <si>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</si>
  <si>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</si>
  <si>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</si>
  <si>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</si>
  <si>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</si>
  <si>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</si>
  <si>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</si>
  <si>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</si>
  <si>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</si>
  <si>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</si>
  <si>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</si>
  <si>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</si>
  <si>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</si>
  <si>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</si>
  <si>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</si>
  <si>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</si>
  <si>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</si>
  <si>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</si>
  <si>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</si>
  <si>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</si>
  <si>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</si>
  <si>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</si>
  <si>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</si>
  <si>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</si>
  <si>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</si>
  <si>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</si>
  <si>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</si>
  <si>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</si>
  <si>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</si>
  <si>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</si>
  <si>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</si>
  <si>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</si>
  <si>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avg donation</t>
  </si>
  <si>
    <t>Row Labels</t>
  </si>
  <si>
    <t>Grand Total</t>
  </si>
  <si>
    <t>Column Labels</t>
  </si>
  <si>
    <t>(All)</t>
  </si>
  <si>
    <t>Count of outcome</t>
  </si>
  <si>
    <t>date_created_conversion</t>
  </si>
  <si>
    <t>date_ended_conversion</t>
  </si>
  <si>
    <t>parent_category</t>
  </si>
  <si>
    <t>sub_category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</si>
  <si>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</si>
  <si>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</si>
  <si>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</si>
  <si>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</si>
  <si>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</si>
  <si>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</si>
  <si>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</si>
  <si>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</si>
  <si>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</si>
  <si>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</si>
  <si>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</si>
  <si>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</si>
  <si>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</si>
  <si>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</si>
  <si>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</si>
  <si>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</si>
  <si>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</si>
  <si>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</si>
  <si>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</si>
  <si>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</si>
  <si>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</si>
  <si>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</si>
  <si>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</si>
  <si>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</si>
  <si>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</si>
  <si>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</si>
  <si>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</si>
  <si>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</si>
  <si>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</si>
  <si>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</si>
  <si>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</si>
  <si>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</si>
  <si>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</si>
  <si>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</si>
  <si>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</si>
  <si>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</si>
  <si>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</si>
  <si>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</si>
  <si>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</si>
  <si>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</si>
  <si>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</si>
  <si>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</si>
  <si>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</si>
  <si>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</si>
  <si>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</si>
  <si>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</si>
  <si>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</si>
  <si>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</si>
  <si>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</si>
  <si>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</si>
  <si>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</si>
  <si>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</si>
  <si>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</si>
  <si>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</si>
  <si>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</si>
  <si>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</si>
  <si>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</si>
  <si>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</si>
  <si>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</si>
  <si>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</si>
  <si>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</si>
  <si>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</si>
  <si>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</si>
  <si>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45000 to 49999</t>
  </si>
  <si>
    <t>40000 to 44999</t>
  </si>
  <si>
    <t>Greater than or equal to 50000</t>
  </si>
  <si>
    <t>mean</t>
  </si>
  <si>
    <t>median</t>
  </si>
  <si>
    <t>min</t>
  </si>
  <si>
    <t>max</t>
  </si>
  <si>
    <t>variance</t>
  </si>
  <si>
    <t>standard deviation</t>
  </si>
  <si>
    <t>OUTLIERS = ANYTHING ABOVE ABOUT 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</si>
</sst>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pivotButton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9" fontId="0" fillId="0" borderId="0" xfId="42" applyFont="1"/>
    <xf numFmtId="9" fontId="16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D-4C33-B862-2D6D7A2BF62E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D-4C33-B862-2D6D7A2BF62E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4D-4C33-B862-2D6D7A2BF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691455"/>
        <c:axId val="1085693855"/>
      </c:lineChart>
      <c:catAx>
        <c:axId val="108569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693855"/>
        <c:crosses val="autoZero"/>
        <c:auto val="1"/>
        <c:lblAlgn val="ctr"/>
        <c:lblOffset val="100"/>
        <c:noMultiLvlLbl val="0"/>
      </c:catAx>
      <c:valAx>
        <c:axId val="1085693855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69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Abi.xlsx]Seasonality Analysis!PivotTable2</c:name>
    <c:fmtId val="0"/>
  </c:pivotSource>
  <c:chart>
    <c:autoTitleDeleted val="0"/>
    <c:pivotFmts>
      <c:pivotFmt>
        <c:idx val="0"/>
        <c:spPr>
          <a:ln w="28575" cap="rnd">
            <a:solidFill>
              <a:srgbClr val="FFFF00">
                <a:alpha val="95000"/>
              </a:srgb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'Seasonality Analysis'!$B$5:$B$6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>
                  <a:alpha val="9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'Seasonality Analysis'!$A$7:$A$19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'Seasonality Analysis'!$B$7:$B$19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7-4EF7-93AF-B53FB58491B0}"/>
            </c:ext>
          </c:extLst>
        </c:ser>
        <c:ser>
          <c:idx val="1"/>
          <c:order val="1"/>
          <c:tx>
            <c:strRef>
              <c:f>'Seasonality Analysis'!$C$5:$C$6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'Seasonality Analysis'!$A$7:$A$19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'Seasonality Analysis'!$C$7:$C$19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7-4EF7-93AF-B53FB58491B0}"/>
            </c:ext>
          </c:extLst>
        </c:ser>
        <c:ser>
          <c:idx val="2"/>
          <c:order val="2"/>
          <c:tx>
            <c:strRef>
              <c:f>'Seasonality Analysis'!$D$5:$D$6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'Seasonality Analysis'!$A$7:$A$19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'Seasonality Analysis'!$D$7:$D$19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7-4EF7-93AF-B53FB58491B0}"/>
            </c:ext>
          </c:extLst>
        </c:ser>
        <c:ser>
          <c:idx val="3"/>
          <c:order val="3"/>
          <c:tx>
            <c:strRef>
              <c:f>'Seasonality Analysis'!$E$5:$E$6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'Seasonality Analysis'!$A$7:$A$19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'Seasonality Analysis'!$E$7:$E$19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A0-42EC-B6DB-FCB55E16F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9994159"/>
        <c:axId val="826122911"/>
      </c:lineChart>
      <c:catAx>
        <c:axId val="91999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22911"/>
        <c:crosses val="autoZero"/>
        <c:auto val="1"/>
        <c:lblAlgn val="ctr"/>
        <c:lblOffset val="100"/>
        <c:noMultiLvlLbl val="0"/>
      </c:catAx>
      <c:valAx>
        <c:axId val="82612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99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Abi.xlsx]SubCategory Analysis!PivotTable3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Analysis'!$B$6:$B$30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8-40A3-A4E9-D3F99B01CBA3}"/>
            </c:ext>
          </c:extLst>
        </c:ser>
        <c:ser>
          <c:idx val="1"/>
          <c:order val="1"/>
          <c:tx>
            <c:strRef>
              <c:f>'SubCategory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Analysis'!$C$6:$C$30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8-40A3-A4E9-D3F99B01CBA3}"/>
            </c:ext>
          </c:extLst>
        </c:ser>
        <c:ser>
          <c:idx val="2"/>
          <c:order val="2"/>
          <c:tx>
            <c:strRef>
              <c:f>'SubCategory Analysis'!$D$4:$D$5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Analysis'!$D$6:$D$30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8-40A3-A4E9-D3F99B01CBA3}"/>
            </c:ext>
          </c:extLst>
        </c:ser>
        <c:ser>
          <c:idx val="3"/>
          <c:order val="3"/>
          <c:tx>
            <c:strRef>
              <c:f>'SubCategory Analysis'!$E$4:$E$5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Analysis'!$E$6:$E$30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B1-4FC7-A205-4595C8FC1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1345712"/>
        <c:axId val="1251278736"/>
      </c:barChart>
      <c:catAx>
        <c:axId val="100134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278736"/>
        <c:crosses val="autoZero"/>
        <c:auto val="1"/>
        <c:lblAlgn val="ctr"/>
        <c:lblOffset val="100"/>
        <c:noMultiLvlLbl val="0"/>
      </c:catAx>
      <c:valAx>
        <c:axId val="125127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34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Abi.xlsx]Category Analysis!PivotTable1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3-446D-874D-35E3696E1790}"/>
            </c:ext>
          </c:extLst>
        </c:ser>
        <c:ser>
          <c:idx val="1"/>
          <c:order val="1"/>
          <c:tx>
            <c:strRef>
              <c:f>'Category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13-446D-874D-35E3696E1790}"/>
            </c:ext>
          </c:extLst>
        </c:ser>
        <c:ser>
          <c:idx val="2"/>
          <c:order val="2"/>
          <c:tx>
            <c:strRef>
              <c:f>'Category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13-446D-874D-35E3696E1790}"/>
            </c:ext>
          </c:extLst>
        </c:ser>
        <c:ser>
          <c:idx val="3"/>
          <c:order val="3"/>
          <c:tx>
            <c:strRef>
              <c:f>'Category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13-446D-874D-35E3696E1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1001340144"/>
        <c:axId val="1333008480"/>
      </c:barChart>
      <c:catAx>
        <c:axId val="100134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008480"/>
        <c:crosses val="autoZero"/>
        <c:auto val="1"/>
        <c:lblAlgn val="ctr"/>
        <c:lblOffset val="100"/>
        <c:noMultiLvlLbl val="0"/>
      </c:catAx>
      <c:valAx>
        <c:axId val="133300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34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BBA3F3E4-A338-420E-BF2F-07E2C45CF33F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547A9C01-B7A6-434B-9E1D-3FC232568639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7</xdr:row>
      <xdr:rowOff>88900</xdr:rowOff>
    </xdr:from>
    <xdr:to>
      <xdr:col>16</xdr:col>
      <xdr:colOff>622300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3459D38-9AAC-22DE-6769-4F614D348A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6325" y="1485900"/>
              <a:ext cx="4562475" cy="2790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139700</xdr:colOff>
      <xdr:row>7</xdr:row>
      <xdr:rowOff>57150</xdr:rowOff>
    </xdr:from>
    <xdr:to>
      <xdr:col>8</xdr:col>
      <xdr:colOff>552450</xdr:colOff>
      <xdr:row>21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B4307E3-CFC1-B7CB-C71D-C12F8422F6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6100" y="1435100"/>
              <a:ext cx="4978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9072</xdr:rowOff>
    </xdr:from>
    <xdr:to>
      <xdr:col>8</xdr:col>
      <xdr:colOff>0</xdr:colOff>
      <xdr:row>32</xdr:row>
      <xdr:rowOff>154214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7A2C6E-53A5-BBEA-10B3-747FEE2EF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0</xdr:row>
      <xdr:rowOff>95250</xdr:rowOff>
    </xdr:from>
    <xdr:to>
      <xdr:col>11</xdr:col>
      <xdr:colOff>166157</xdr:colOff>
      <xdr:row>17</xdr:row>
      <xdr:rowOff>116770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4796A4-D695-4188-BE06-33DBEDCEA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17462</xdr:colOff>
      <xdr:row>1</xdr:row>
      <xdr:rowOff>3174</xdr:rowOff>
    </xdr:from>
    <xdr:to>
      <xdr:col>20</xdr:col>
      <xdr:colOff>198438</xdr:colOff>
      <xdr:row>29</xdr:row>
      <xdr:rowOff>7937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2EE253-61C7-8ED4-1E07-B4AAED839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15874</xdr:colOff>
      <xdr:row>1</xdr:row>
      <xdr:rowOff>19050</xdr:rowOff>
    </xdr:from>
    <xdr:to>
      <xdr:col>16</xdr:col>
      <xdr:colOff>12699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DD5B6D-6E74-8A86-C04E-A8B77E581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 Leonard" refreshedDate="45020.749806018517" createdVersion="8" refreshedVersion="8" minRefreshableVersion="3" recordCount="1000" xr:uid="{569FD573-A99A-4035-8D7E-12A0473724CA}">
  <cacheSource type="worksheet">
    <worksheetSource ref="A1:T1001" sheet="Crowdfunding 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x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x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x v="2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x v="1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x v="3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x v="3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x v="4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x v="3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x v="3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x v="5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x v="6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x v="3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x v="6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x v="7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x v="7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x v="8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x v="9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x v="10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x v="3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x v="3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x v="6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x v="3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x v="3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x v="4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x v="8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x v="11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x v="3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x v="1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x v="3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x v="12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x v="10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x v="11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x v="4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x v="3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x v="4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x v="6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x v="3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x v="13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x v="14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x v="3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x v="8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x v="1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x v="0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x v="15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x v="13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x v="3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x v="1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x v="3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x v="3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x v="1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x v="16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x v="8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x v="3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x v="6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x v="8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x v="17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x v="8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x v="11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x v="3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x v="3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x v="3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x v="3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x v="2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x v="3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x v="2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x v="3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x v="3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x v="8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x v="3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x v="3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x v="3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x v="3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x v="10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x v="17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x v="16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x v="14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x v="3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x v="10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x v="18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x v="3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x v="11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x v="1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x v="1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x v="5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x v="8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x v="7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x v="3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x v="1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x v="18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x v="3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x v="3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x v="18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x v="1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x v="3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x v="2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x v="4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x v="3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x v="0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x v="11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x v="3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x v="3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x v="5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x v="8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x v="5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x v="7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x v="2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x v="3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x v="3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x v="4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x v="19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x v="0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x v="15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x v="2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x v="0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x v="8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x v="13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x v="3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x v="19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x v="14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x v="4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x v="20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x v="11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x v="13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x v="3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x v="14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x v="3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x v="3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x v="3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x v="1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x v="0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x v="6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x v="2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x v="3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x v="21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x v="4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x v="3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x v="6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x v="9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x v="20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x v="8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x v="4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x v="2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x v="2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x v="7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x v="3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x v="8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x v="3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x v="3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x v="8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x v="7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x v="1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x v="5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x v="7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x v="3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x v="7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x v="3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x v="1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x v="14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x v="1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x v="3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x v="8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x v="2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x v="1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x v="14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x v="3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x v="2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x v="14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x v="3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x v="7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x v="12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x v="7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x v="18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x v="4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x v="3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x v="8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x v="3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x v="3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x v="3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x v="0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x v="3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x v="8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x v="2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x v="3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x v="1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x v="3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x v="19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x v="3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x v="12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x v="3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x v="3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x v="3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x v="3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x v="1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x v="7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x v="16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x v="5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x v="8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x v="6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x v="5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x v="1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x v="3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x v="2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x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x v="3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x v="17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x v="3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x v="13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x v="1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x v="4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x v="4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x v="22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x v="3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x v="3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x v="7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x v="1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x v="3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x v="3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x v="22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x v="12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x v="10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x v="3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x v="0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x v="14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x v="3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x v="22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x v="1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x v="14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x v="20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x v="10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x v="20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x v="11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x v="3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x v="3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x v="10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x v="11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x v="10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x v="1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x v="10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x v="3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x v="8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x v="3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x v="9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x v="1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x v="3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x v="3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x v="3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x v="2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x v="13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x v="20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x v="18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x v="1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x v="3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x v="3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x v="6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x v="9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x v="1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x v="1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x v="3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x v="3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x v="14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x v="1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x v="1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x v="7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x v="14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x v="3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x v="3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x v="17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x v="3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x v="4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x v="19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x v="11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x v="14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x v="3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x v="3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x v="3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x v="18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x v="11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x v="3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x v="2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x v="3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x v="10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x v="3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x v="19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x v="1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x v="2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x v="3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x v="3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x v="5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x v="16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x v="3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x v="4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x v="2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x v="0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x v="3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x v="3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x v="3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x v="3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x v="3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x v="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x v="0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x v="9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x v="4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x v="3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x v="7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x v="4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x v="3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x v="3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x v="13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x v="3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x v="7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x v="11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x v="3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x v="3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x v="1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x v="4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x v="3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x v="0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x v="3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x v="1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x v="2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x v="13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x v="12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x v="3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x v="4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x v="3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x v="3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x v="10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x v="3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x v="1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x v="11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x v="4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x v="0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x v="8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x v="3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x v="1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x v="1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x v="1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x v="3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x v="3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x v="3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x v="14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x v="7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x v="3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x v="3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x v="11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x v="6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x v="7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x v="2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x v="0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x v="3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x v="17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x v="1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x v="3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x v="3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x v="4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x v="8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x v="3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x v="11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x v="14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x v="10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x v="3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x v="3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x v="1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x v="1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x v="7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x v="3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x v="3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x v="3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x v="4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x v="19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x v="3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x v="3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x v="4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x v="3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x v="4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x v="7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x v="1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x v="3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x v="4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x v="3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x v="3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x v="3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x v="14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x v="0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x v="4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x v="9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x v="3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x v="8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x v="7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x v="3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x v="14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x v="9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x v="8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x v="17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x v="4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x v="3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x v="6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x v="1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x v="10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x v="7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x v="14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x v="3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x v="12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x v="3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x v="3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x v="3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x v="4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x v="3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x v="4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x v="1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x v="20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x v="3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x v="13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x v="10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x v="0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x v="3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x v="4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x v="3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x v="4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x v="2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x v="3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x v="8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x v="3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x v="0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x v="7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x v="14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x v="3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x v="3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x v="10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x v="14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x v="3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x v="3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x v="3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x v="4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x v="3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x v="3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x v="17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x v="10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x v="3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x v="22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x v="19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x v="8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x v="3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x v="3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x v="7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x v="3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x v="8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x v="19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x v="1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x v="11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x v="10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x v="1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x v="6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x v="22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x v="6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x v="3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x v="7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x v="3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x v="3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x v="4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x v="3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x v="6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x v="20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x v="10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x v="3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x v="18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x v="8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x v="2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x v="3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x v="6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x v="8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x v="0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x v="1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x v="5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x v="19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x v="18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x v="13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x v="22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x v="8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x v="0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x v="14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x v="3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x v="13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x v="3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x v="0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x v="3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x v="18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x v="3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x v="3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x v="8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x v="23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x v="0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x v="12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x v="14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x v="8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x v="3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x v="10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x v="8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x v="2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x v="3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x v="4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x v="11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x v="6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x v="1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x v="15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x v="3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x v="2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x v="3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x v="3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x v="6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x v="3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x v="11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x v="19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x v="1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x v="3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x v="9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x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x v="10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x v="1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x v="3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x v="6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x v="12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x v="12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x v="3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x v="8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x v="3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x v="10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x v="7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x v="11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x v="13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x v="11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x v="3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x v="7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x v="6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x v="3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x v="13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x v="4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x v="20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x v="0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x v="14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x v="20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x v="7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x v="11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x v="1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x v="3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x v="3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x v="6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x v="3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x v="8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x v="7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x v="2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x v="3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x v="1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x v="7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x v="1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x v="18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x v="22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x v="3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x v="3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x v="10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x v="3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x v="1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x v="4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x v="3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x v="3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x v="5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x v="1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x v="3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x v="10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x v="1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x v="12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x v="1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x v="23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x v="0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x v="3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x v="3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x v="17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x v="22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x v="17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x v="3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x v="2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x v="11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x v="4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x v="2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x v="18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x v="1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x v="0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x v="3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x v="4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x v="15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x v="11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x v="3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x v="10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x v="3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x v="3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x v="6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x v="3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x v="1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x v="4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x v="0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x v="8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x v="3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x v="3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x v="3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x v="9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x v="1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x v="0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x v="17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x v="22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x v="3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x v="3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x v="5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x v="3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x v="3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x v="3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x v="7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x v="3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x v="9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x v="3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x v="14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x v="3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x v="7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x v="3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x v="14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x v="3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x v="3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x v="0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x v="7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x v="3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x v="3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x v="3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x v="3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x v="10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x v="19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x v="19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x v="10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x v="3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x v="3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x v="6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x v="3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x v="3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x v="8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x v="3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x v="3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x v="1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x v="11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x v="18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x v="0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x v="3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x v="17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x v="12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x v="2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x v="2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x v="16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x v="14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x v="0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x v="22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x v="1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x v="4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x v="3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x v="17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x v="3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x v="3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x v="17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x v="4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x v="3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x v="23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x v="3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x v="3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x v="7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x v="3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x v="3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x v="7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x v="14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x v="23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x v="14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x v="13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x v="6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x v="0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x v="20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x v="3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x v="3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x v="3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x v="9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x v="3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x v="8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x v="3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x v="19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x v="2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x v="4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x v="4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x v="1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x v="3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x v="3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x v="1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x v="3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x v="5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x v="8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x v="6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x v="8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x v="3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x v="8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x v="18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x v="10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x v="9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x v="2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x v="6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x v="3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x v="3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x v="3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x v="3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x v="3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x v="15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x v="1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x v="20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x v="3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x v="4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x v="8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x v="13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x v="3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x v="1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x v="4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x v="3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x v="3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x v="20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x v="3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x v="2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x v="3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x v="6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x v="8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x v="2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x v="1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x v="16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x v="3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x v="14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x v="9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x v="7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x v="3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x v="7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x v="3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x v="3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x v="5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x v="3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x v="3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x v="8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x v="2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x v="3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x v="10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x v="8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x v="5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x v="9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x v="3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x v="14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x v="3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x v="3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x v="3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x v="6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x v="1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x v="5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x v="11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x v="1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x v="17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x v="3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x v="1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x v="7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x v="22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x v="18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x v="3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x v="11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x v="3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x v="3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x v="7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x v="3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x v="2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x v="1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x v="3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x v="3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x v="10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x v="3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x v="6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x v="3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x v="10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x v="1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x v="2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x v="10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x v="17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x v="1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x v="10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x v="3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x v="3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x v="0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x v="3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x v="9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x v="1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x v="6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x v="20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x v="2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x v="3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x v="3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x v="1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x v="14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x v="14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x v="3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x v="1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x v="4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x v="6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x v="3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x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x v="4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x v="3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x v="1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x v="9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x v="11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x v="1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x v="1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x v="3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x v="9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x v="3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x v="11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x v="1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x v="4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x v="1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x v="1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x v="9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x v="12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x v="3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x v="6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x v="3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x v="3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x v="3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x v="14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x v="18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x v="18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x v="3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x v="2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x v="7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x v="17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x v="3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x v="4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x v="3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x v="2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x v="8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x v="14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x v="4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x v="2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x v="2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x v="0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x v="6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x v="7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x v="1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x v="5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x v="11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x v="7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x v="13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x v="3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x v="0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x v="12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x v="0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x v="3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x v="8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x v="3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x v="3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x v="19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x v="12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x v="3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x v="14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x v="0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x v="3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x v="6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x v="3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x v="3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x v="22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x v="14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x v="14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x v="1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x v="14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x v="0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x v="16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x v="9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x v="5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x v="3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x v="3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x v="12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x v="3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x v="3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x v="7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x v="3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x v="3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x v="5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x v="7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x v="4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x v="18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x v="4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x v="19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x v="3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x v="0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x v="3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x v="4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x v="17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x v="2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x v="1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x v="2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x v="9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x v="15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x v="3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x v="4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x v="3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x v="11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x v="3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x v="3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x v="2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x v="6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x v="6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x v="3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x v="19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x v="14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x v="12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x v="15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x v="3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x v="10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x v="2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x v="2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x v="3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x v="3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x v="3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x v="0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x v="3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x v="2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x v="3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x v="3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x v="3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x v="1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x v="3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x v="3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x v="3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x v="3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x v="4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x v="13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x v="11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x v="2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x v="3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x v="3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x v="0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x v="14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x v="14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x v="3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x v="3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x v="4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x v="2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x v="3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x v="1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x v="4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x v="22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x v="2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x v="3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x v="22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x v="3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x v="10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x v="18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x v="2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x v="18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x v="0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x v="14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x v="3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x v="1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x v="3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x v="21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x v="0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x v="3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x v="3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x v="19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x v="2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x v="3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x v="7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x v="3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x v="3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x v="0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x v="11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x v="3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x v="9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x v="2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x v="4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x v="4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x v="3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x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x v="1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x v="4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x v="15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x v="18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x v="6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x v="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x v="6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x v="14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x v="18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x v="0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x v="3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x v="3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x v="7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FECB8-032A-4128-AD04-E8E86B8E3E9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19" firstHeaderRow="1" firstDataRow="2" firstDataCol="1" rowPageCount="3" colPageCount="1"/>
  <pivotFields count="22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3">
    <pageField fld="9" hier="-1"/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09FC0E-A596-458A-807B-4188F54EE28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D1920-002A-4356-9CF8-6918EB18B54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B23B-D00A-445F-BEB6-BA3725D873AA}">
  <dimension ref="A1:N566"/>
  <sheetViews>
    <sheetView zoomScale="80" zoomScaleNormal="80" workbookViewId="0"/>
  </sheetViews>
  <sheetFormatPr defaultRowHeight="15.5" x14ac:dyDescent="0.35"/>
  <cols>
    <col min="1" max="1" width="8.9140625" bestFit="1" customWidth="1"/>
    <col min="2" max="2" width="13.08203125" bestFit="1" customWidth="1"/>
    <col min="3" max="3" width="8.6640625" customWidth="1"/>
    <col min="4" max="4" width="16.58203125" bestFit="1" customWidth="1"/>
    <col min="5" max="8" width="8.6640625" customWidth="1"/>
    <col min="10" max="10" width="8.1640625" bestFit="1" customWidth="1"/>
    <col min="11" max="11" width="13.08203125" bestFit="1" customWidth="1"/>
    <col min="13" max="13" width="16.58203125" bestFit="1" customWidth="1"/>
    <col min="14" max="14" width="11.75" bestFit="1" customWidth="1"/>
  </cols>
  <sheetData>
    <row r="1" spans="1:14" s="10" customFormat="1" x14ac:dyDescent="0.35">
      <c r="A1" s="10" t="s">
        <v>4</v>
      </c>
      <c r="B1" s="10" t="s">
        <v>5</v>
      </c>
      <c r="J1" s="10" t="s">
        <v>4</v>
      </c>
      <c r="K1" s="10" t="s">
        <v>5</v>
      </c>
    </row>
    <row r="2" spans="1:14" x14ac:dyDescent="0.35">
      <c r="A2" t="s">
        <v>20</v>
      </c>
      <c r="B2">
        <v>158</v>
      </c>
      <c r="D2" s="10" t="s">
        <v>2106</v>
      </c>
      <c r="E2">
        <f>AVERAGE(B:B)</f>
        <v>851.14690265486729</v>
      </c>
      <c r="J2" t="s">
        <v>14</v>
      </c>
      <c r="K2">
        <v>0</v>
      </c>
      <c r="M2" s="10" t="s">
        <v>2106</v>
      </c>
      <c r="N2">
        <f>AVERAGE(K:K)</f>
        <v>585.61538461538464</v>
      </c>
    </row>
    <row r="3" spans="1:14" x14ac:dyDescent="0.35">
      <c r="A3" t="s">
        <v>20</v>
      </c>
      <c r="B3">
        <v>1425</v>
      </c>
      <c r="D3" s="10" t="s">
        <v>2107</v>
      </c>
      <c r="E3">
        <f>MEDIAN(B:B)</f>
        <v>201</v>
      </c>
      <c r="J3" t="s">
        <v>14</v>
      </c>
      <c r="K3">
        <v>24</v>
      </c>
      <c r="M3" s="10" t="s">
        <v>2107</v>
      </c>
      <c r="N3">
        <f>MEDIAN(K:K)</f>
        <v>114.5</v>
      </c>
    </row>
    <row r="4" spans="1:14" x14ac:dyDescent="0.35">
      <c r="A4" t="s">
        <v>20</v>
      </c>
      <c r="B4">
        <v>174</v>
      </c>
      <c r="D4" s="10" t="s">
        <v>2108</v>
      </c>
      <c r="E4">
        <f>MIN(B:B)</f>
        <v>16</v>
      </c>
      <c r="J4" t="s">
        <v>14</v>
      </c>
      <c r="K4">
        <v>53</v>
      </c>
      <c r="M4" s="10" t="s">
        <v>2108</v>
      </c>
      <c r="N4">
        <f>MIN(K:K)</f>
        <v>0</v>
      </c>
    </row>
    <row r="5" spans="1:14" x14ac:dyDescent="0.35">
      <c r="A5" t="s">
        <v>20</v>
      </c>
      <c r="B5">
        <v>227</v>
      </c>
      <c r="D5" s="10" t="s">
        <v>2109</v>
      </c>
      <c r="E5">
        <f>MAX(B:B)</f>
        <v>7295</v>
      </c>
      <c r="J5" t="s">
        <v>14</v>
      </c>
      <c r="K5">
        <v>18</v>
      </c>
      <c r="M5" s="10" t="s">
        <v>2109</v>
      </c>
      <c r="N5">
        <f>MAX(K:K)</f>
        <v>6080</v>
      </c>
    </row>
    <row r="6" spans="1:14" x14ac:dyDescent="0.35">
      <c r="A6" t="s">
        <v>20</v>
      </c>
      <c r="B6">
        <v>220</v>
      </c>
      <c r="D6" s="10" t="s">
        <v>2110</v>
      </c>
      <c r="E6">
        <f>VARP(B:B)</f>
        <v>1603373.7324019109</v>
      </c>
      <c r="J6" t="s">
        <v>14</v>
      </c>
      <c r="K6">
        <v>44</v>
      </c>
      <c r="M6" s="10" t="s">
        <v>2110</v>
      </c>
      <c r="N6">
        <f>VARP(K:K)</f>
        <v>921574.68174133555</v>
      </c>
    </row>
    <row r="7" spans="1:14" x14ac:dyDescent="0.35">
      <c r="A7" t="s">
        <v>20</v>
      </c>
      <c r="B7">
        <v>98</v>
      </c>
      <c r="D7" s="10" t="s">
        <v>2111</v>
      </c>
      <c r="E7">
        <f>_xlfn.STDEV.P(B:B)</f>
        <v>1266.2439466397898</v>
      </c>
      <c r="J7" t="s">
        <v>14</v>
      </c>
      <c r="K7">
        <v>27</v>
      </c>
      <c r="M7" s="10" t="s">
        <v>2111</v>
      </c>
      <c r="N7">
        <f>_xlfn.STDEV.P(K:K)</f>
        <v>959.98681331637863</v>
      </c>
    </row>
    <row r="8" spans="1:14" x14ac:dyDescent="0.35">
      <c r="A8" t="s">
        <v>20</v>
      </c>
      <c r="B8">
        <v>100</v>
      </c>
      <c r="J8" t="s">
        <v>14</v>
      </c>
      <c r="K8">
        <v>55</v>
      </c>
    </row>
    <row r="9" spans="1:14" x14ac:dyDescent="0.35">
      <c r="A9" t="s">
        <v>20</v>
      </c>
      <c r="B9">
        <v>1249</v>
      </c>
      <c r="J9" t="s">
        <v>14</v>
      </c>
      <c r="K9">
        <v>200</v>
      </c>
    </row>
    <row r="10" spans="1:14" x14ac:dyDescent="0.35">
      <c r="A10" t="s">
        <v>20</v>
      </c>
      <c r="B10">
        <v>1396</v>
      </c>
      <c r="D10" s="10" t="s">
        <v>2112</v>
      </c>
      <c r="J10" t="s">
        <v>14</v>
      </c>
      <c r="K10">
        <v>452</v>
      </c>
    </row>
    <row r="11" spans="1:14" x14ac:dyDescent="0.35">
      <c r="A11" t="s">
        <v>20</v>
      </c>
      <c r="B11">
        <v>890</v>
      </c>
      <c r="J11" t="s">
        <v>14</v>
      </c>
      <c r="K11">
        <v>674</v>
      </c>
    </row>
    <row r="12" spans="1:14" x14ac:dyDescent="0.35">
      <c r="A12" t="s">
        <v>20</v>
      </c>
      <c r="B12">
        <v>142</v>
      </c>
      <c r="J12" t="s">
        <v>14</v>
      </c>
      <c r="K12">
        <v>558</v>
      </c>
    </row>
    <row r="13" spans="1:14" x14ac:dyDescent="0.35">
      <c r="A13" t="s">
        <v>20</v>
      </c>
      <c r="B13">
        <v>2673</v>
      </c>
      <c r="J13" t="s">
        <v>14</v>
      </c>
      <c r="K13">
        <v>15</v>
      </c>
    </row>
    <row r="14" spans="1:14" x14ac:dyDescent="0.35">
      <c r="A14" t="s">
        <v>20</v>
      </c>
      <c r="B14">
        <v>163</v>
      </c>
      <c r="J14" t="s">
        <v>14</v>
      </c>
      <c r="K14">
        <v>2307</v>
      </c>
    </row>
    <row r="15" spans="1:14" x14ac:dyDescent="0.35">
      <c r="A15" t="s">
        <v>20</v>
      </c>
      <c r="B15">
        <v>2220</v>
      </c>
      <c r="J15" t="s">
        <v>14</v>
      </c>
      <c r="K15">
        <v>88</v>
      </c>
    </row>
    <row r="16" spans="1:14" x14ac:dyDescent="0.35">
      <c r="A16" t="s">
        <v>20</v>
      </c>
      <c r="B16">
        <v>1606</v>
      </c>
      <c r="J16" t="s">
        <v>14</v>
      </c>
      <c r="K16">
        <v>48</v>
      </c>
    </row>
    <row r="17" spans="1:11" x14ac:dyDescent="0.35">
      <c r="A17" t="s">
        <v>20</v>
      </c>
      <c r="B17">
        <v>129</v>
      </c>
      <c r="J17" t="s">
        <v>14</v>
      </c>
      <c r="K17">
        <v>1</v>
      </c>
    </row>
    <row r="18" spans="1:11" x14ac:dyDescent="0.35">
      <c r="A18" t="s">
        <v>20</v>
      </c>
      <c r="B18">
        <v>226</v>
      </c>
      <c r="J18" t="s">
        <v>14</v>
      </c>
      <c r="K18">
        <v>1467</v>
      </c>
    </row>
    <row r="19" spans="1:11" x14ac:dyDescent="0.35">
      <c r="A19" t="s">
        <v>20</v>
      </c>
      <c r="B19">
        <v>5419</v>
      </c>
      <c r="J19" t="s">
        <v>14</v>
      </c>
      <c r="K19">
        <v>75</v>
      </c>
    </row>
    <row r="20" spans="1:11" x14ac:dyDescent="0.35">
      <c r="A20" t="s">
        <v>20</v>
      </c>
      <c r="B20">
        <v>165</v>
      </c>
      <c r="J20" t="s">
        <v>14</v>
      </c>
      <c r="K20">
        <v>120</v>
      </c>
    </row>
    <row r="21" spans="1:11" x14ac:dyDescent="0.35">
      <c r="A21" t="s">
        <v>20</v>
      </c>
      <c r="B21">
        <v>1965</v>
      </c>
      <c r="J21" t="s">
        <v>14</v>
      </c>
      <c r="K21">
        <v>2253</v>
      </c>
    </row>
    <row r="22" spans="1:11" x14ac:dyDescent="0.35">
      <c r="A22" t="s">
        <v>20</v>
      </c>
      <c r="B22">
        <v>16</v>
      </c>
      <c r="J22" t="s">
        <v>14</v>
      </c>
      <c r="K22">
        <v>5</v>
      </c>
    </row>
    <row r="23" spans="1:11" x14ac:dyDescent="0.35">
      <c r="A23" t="s">
        <v>20</v>
      </c>
      <c r="B23">
        <v>107</v>
      </c>
      <c r="J23" t="s">
        <v>14</v>
      </c>
      <c r="K23">
        <v>38</v>
      </c>
    </row>
    <row r="24" spans="1:11" x14ac:dyDescent="0.35">
      <c r="A24" t="s">
        <v>20</v>
      </c>
      <c r="B24">
        <v>134</v>
      </c>
      <c r="J24" t="s">
        <v>14</v>
      </c>
      <c r="K24">
        <v>12</v>
      </c>
    </row>
    <row r="25" spans="1:11" x14ac:dyDescent="0.35">
      <c r="A25" t="s">
        <v>20</v>
      </c>
      <c r="B25">
        <v>198</v>
      </c>
      <c r="J25" t="s">
        <v>14</v>
      </c>
      <c r="K25">
        <v>1684</v>
      </c>
    </row>
    <row r="26" spans="1:11" x14ac:dyDescent="0.35">
      <c r="A26" t="s">
        <v>20</v>
      </c>
      <c r="B26">
        <v>111</v>
      </c>
      <c r="J26" t="s">
        <v>14</v>
      </c>
      <c r="K26">
        <v>56</v>
      </c>
    </row>
    <row r="27" spans="1:11" x14ac:dyDescent="0.35">
      <c r="A27" t="s">
        <v>20</v>
      </c>
      <c r="B27">
        <v>222</v>
      </c>
      <c r="J27" t="s">
        <v>14</v>
      </c>
      <c r="K27">
        <v>838</v>
      </c>
    </row>
    <row r="28" spans="1:11" x14ac:dyDescent="0.35">
      <c r="A28" t="s">
        <v>20</v>
      </c>
      <c r="B28">
        <v>6212</v>
      </c>
      <c r="J28" t="s">
        <v>14</v>
      </c>
      <c r="K28">
        <v>1000</v>
      </c>
    </row>
    <row r="29" spans="1:11" x14ac:dyDescent="0.35">
      <c r="A29" t="s">
        <v>20</v>
      </c>
      <c r="B29">
        <v>98</v>
      </c>
      <c r="J29" t="s">
        <v>14</v>
      </c>
      <c r="K29">
        <v>1482</v>
      </c>
    </row>
    <row r="30" spans="1:11" x14ac:dyDescent="0.35">
      <c r="A30" t="s">
        <v>20</v>
      </c>
      <c r="B30">
        <v>92</v>
      </c>
      <c r="J30" t="s">
        <v>14</v>
      </c>
      <c r="K30">
        <v>106</v>
      </c>
    </row>
    <row r="31" spans="1:11" x14ac:dyDescent="0.35">
      <c r="A31" t="s">
        <v>20</v>
      </c>
      <c r="B31">
        <v>149</v>
      </c>
      <c r="J31" t="s">
        <v>14</v>
      </c>
      <c r="K31">
        <v>679</v>
      </c>
    </row>
    <row r="32" spans="1:11" x14ac:dyDescent="0.35">
      <c r="A32" t="s">
        <v>20</v>
      </c>
      <c r="B32">
        <v>2431</v>
      </c>
      <c r="J32" t="s">
        <v>14</v>
      </c>
      <c r="K32">
        <v>1220</v>
      </c>
    </row>
    <row r="33" spans="1:11" x14ac:dyDescent="0.35">
      <c r="A33" t="s">
        <v>20</v>
      </c>
      <c r="B33">
        <v>303</v>
      </c>
      <c r="J33" t="s">
        <v>14</v>
      </c>
      <c r="K33">
        <v>1</v>
      </c>
    </row>
    <row r="34" spans="1:11" x14ac:dyDescent="0.35">
      <c r="A34" t="s">
        <v>20</v>
      </c>
      <c r="B34">
        <v>209</v>
      </c>
      <c r="J34" t="s">
        <v>14</v>
      </c>
      <c r="K34">
        <v>37</v>
      </c>
    </row>
    <row r="35" spans="1:11" x14ac:dyDescent="0.35">
      <c r="A35" t="s">
        <v>20</v>
      </c>
      <c r="B35">
        <v>131</v>
      </c>
      <c r="J35" t="s">
        <v>14</v>
      </c>
      <c r="K35">
        <v>60</v>
      </c>
    </row>
    <row r="36" spans="1:11" x14ac:dyDescent="0.35">
      <c r="A36" t="s">
        <v>20</v>
      </c>
      <c r="B36">
        <v>164</v>
      </c>
      <c r="J36" t="s">
        <v>14</v>
      </c>
      <c r="K36">
        <v>296</v>
      </c>
    </row>
    <row r="37" spans="1:11" x14ac:dyDescent="0.35">
      <c r="A37" t="s">
        <v>20</v>
      </c>
      <c r="B37">
        <v>201</v>
      </c>
      <c r="J37" t="s">
        <v>14</v>
      </c>
      <c r="K37">
        <v>3304</v>
      </c>
    </row>
    <row r="38" spans="1:11" x14ac:dyDescent="0.35">
      <c r="A38" t="s">
        <v>20</v>
      </c>
      <c r="B38">
        <v>211</v>
      </c>
      <c r="J38" t="s">
        <v>14</v>
      </c>
      <c r="K38">
        <v>73</v>
      </c>
    </row>
    <row r="39" spans="1:11" x14ac:dyDescent="0.35">
      <c r="A39" t="s">
        <v>20</v>
      </c>
      <c r="B39">
        <v>128</v>
      </c>
      <c r="J39" t="s">
        <v>14</v>
      </c>
      <c r="K39">
        <v>3387</v>
      </c>
    </row>
    <row r="40" spans="1:11" x14ac:dyDescent="0.35">
      <c r="A40" t="s">
        <v>20</v>
      </c>
      <c r="B40">
        <v>1600</v>
      </c>
      <c r="J40" t="s">
        <v>14</v>
      </c>
      <c r="K40">
        <v>662</v>
      </c>
    </row>
    <row r="41" spans="1:11" x14ac:dyDescent="0.35">
      <c r="A41" t="s">
        <v>20</v>
      </c>
      <c r="B41">
        <v>249</v>
      </c>
      <c r="J41" t="s">
        <v>14</v>
      </c>
      <c r="K41">
        <v>774</v>
      </c>
    </row>
    <row r="42" spans="1:11" x14ac:dyDescent="0.35">
      <c r="A42" t="s">
        <v>20</v>
      </c>
      <c r="B42">
        <v>236</v>
      </c>
      <c r="J42" t="s">
        <v>14</v>
      </c>
      <c r="K42">
        <v>672</v>
      </c>
    </row>
    <row r="43" spans="1:11" x14ac:dyDescent="0.35">
      <c r="A43" t="s">
        <v>20</v>
      </c>
      <c r="B43">
        <v>4065</v>
      </c>
      <c r="J43" t="s">
        <v>14</v>
      </c>
      <c r="K43">
        <v>940</v>
      </c>
    </row>
    <row r="44" spans="1:11" x14ac:dyDescent="0.35">
      <c r="A44" t="s">
        <v>20</v>
      </c>
      <c r="B44">
        <v>246</v>
      </c>
      <c r="J44" t="s">
        <v>14</v>
      </c>
      <c r="K44">
        <v>117</v>
      </c>
    </row>
    <row r="45" spans="1:11" x14ac:dyDescent="0.35">
      <c r="A45" t="s">
        <v>20</v>
      </c>
      <c r="B45">
        <v>2475</v>
      </c>
      <c r="J45" t="s">
        <v>14</v>
      </c>
      <c r="K45">
        <v>115</v>
      </c>
    </row>
    <row r="46" spans="1:11" x14ac:dyDescent="0.35">
      <c r="A46" t="s">
        <v>20</v>
      </c>
      <c r="B46">
        <v>76</v>
      </c>
      <c r="J46" t="s">
        <v>14</v>
      </c>
      <c r="K46">
        <v>326</v>
      </c>
    </row>
    <row r="47" spans="1:11" x14ac:dyDescent="0.35">
      <c r="A47" t="s">
        <v>20</v>
      </c>
      <c r="B47">
        <v>54</v>
      </c>
      <c r="J47" t="s">
        <v>14</v>
      </c>
      <c r="K47">
        <v>1</v>
      </c>
    </row>
    <row r="48" spans="1:11" x14ac:dyDescent="0.35">
      <c r="A48" t="s">
        <v>20</v>
      </c>
      <c r="B48">
        <v>88</v>
      </c>
      <c r="J48" t="s">
        <v>14</v>
      </c>
      <c r="K48">
        <v>1467</v>
      </c>
    </row>
    <row r="49" spans="1:11" x14ac:dyDescent="0.35">
      <c r="A49" t="s">
        <v>20</v>
      </c>
      <c r="B49">
        <v>85</v>
      </c>
      <c r="J49" t="s">
        <v>14</v>
      </c>
      <c r="K49">
        <v>5681</v>
      </c>
    </row>
    <row r="50" spans="1:11" x14ac:dyDescent="0.35">
      <c r="A50" t="s">
        <v>20</v>
      </c>
      <c r="B50">
        <v>170</v>
      </c>
      <c r="J50" t="s">
        <v>14</v>
      </c>
      <c r="K50">
        <v>1059</v>
      </c>
    </row>
    <row r="51" spans="1:11" x14ac:dyDescent="0.35">
      <c r="A51" t="s">
        <v>20</v>
      </c>
      <c r="B51">
        <v>330</v>
      </c>
      <c r="J51" t="s">
        <v>14</v>
      </c>
      <c r="K51">
        <v>1194</v>
      </c>
    </row>
    <row r="52" spans="1:11" x14ac:dyDescent="0.35">
      <c r="A52" t="s">
        <v>20</v>
      </c>
      <c r="B52">
        <v>127</v>
      </c>
      <c r="J52" t="s">
        <v>14</v>
      </c>
      <c r="K52">
        <v>30</v>
      </c>
    </row>
    <row r="53" spans="1:11" x14ac:dyDescent="0.35">
      <c r="A53" t="s">
        <v>20</v>
      </c>
      <c r="B53">
        <v>411</v>
      </c>
      <c r="J53" t="s">
        <v>14</v>
      </c>
      <c r="K53">
        <v>75</v>
      </c>
    </row>
    <row r="54" spans="1:11" x14ac:dyDescent="0.35">
      <c r="A54" t="s">
        <v>20</v>
      </c>
      <c r="B54">
        <v>180</v>
      </c>
      <c r="J54" t="s">
        <v>14</v>
      </c>
      <c r="K54">
        <v>955</v>
      </c>
    </row>
    <row r="55" spans="1:11" x14ac:dyDescent="0.35">
      <c r="A55" t="s">
        <v>20</v>
      </c>
      <c r="B55">
        <v>374</v>
      </c>
      <c r="J55" t="s">
        <v>14</v>
      </c>
      <c r="K55">
        <v>67</v>
      </c>
    </row>
    <row r="56" spans="1:11" x14ac:dyDescent="0.35">
      <c r="A56" t="s">
        <v>20</v>
      </c>
      <c r="B56">
        <v>71</v>
      </c>
      <c r="J56" t="s">
        <v>14</v>
      </c>
      <c r="K56">
        <v>5</v>
      </c>
    </row>
    <row r="57" spans="1:11" x14ac:dyDescent="0.35">
      <c r="A57" t="s">
        <v>20</v>
      </c>
      <c r="B57">
        <v>203</v>
      </c>
      <c r="J57" t="s">
        <v>14</v>
      </c>
      <c r="K57">
        <v>26</v>
      </c>
    </row>
    <row r="58" spans="1:11" x14ac:dyDescent="0.35">
      <c r="A58" t="s">
        <v>20</v>
      </c>
      <c r="B58">
        <v>113</v>
      </c>
      <c r="J58" t="s">
        <v>14</v>
      </c>
      <c r="K58">
        <v>1130</v>
      </c>
    </row>
    <row r="59" spans="1:11" x14ac:dyDescent="0.35">
      <c r="A59" t="s">
        <v>20</v>
      </c>
      <c r="B59">
        <v>96</v>
      </c>
      <c r="J59" t="s">
        <v>14</v>
      </c>
      <c r="K59">
        <v>782</v>
      </c>
    </row>
    <row r="60" spans="1:11" x14ac:dyDescent="0.35">
      <c r="A60" t="s">
        <v>20</v>
      </c>
      <c r="B60">
        <v>498</v>
      </c>
      <c r="J60" t="s">
        <v>14</v>
      </c>
      <c r="K60">
        <v>210</v>
      </c>
    </row>
    <row r="61" spans="1:11" x14ac:dyDescent="0.35">
      <c r="A61" t="s">
        <v>20</v>
      </c>
      <c r="B61">
        <v>180</v>
      </c>
      <c r="J61" t="s">
        <v>14</v>
      </c>
      <c r="K61">
        <v>136</v>
      </c>
    </row>
    <row r="62" spans="1:11" x14ac:dyDescent="0.35">
      <c r="A62" t="s">
        <v>20</v>
      </c>
      <c r="B62">
        <v>27</v>
      </c>
      <c r="J62" t="s">
        <v>14</v>
      </c>
      <c r="K62">
        <v>86</v>
      </c>
    </row>
    <row r="63" spans="1:11" x14ac:dyDescent="0.35">
      <c r="A63" t="s">
        <v>20</v>
      </c>
      <c r="B63">
        <v>2331</v>
      </c>
      <c r="J63" t="s">
        <v>14</v>
      </c>
      <c r="K63">
        <v>19</v>
      </c>
    </row>
    <row r="64" spans="1:11" x14ac:dyDescent="0.35">
      <c r="A64" t="s">
        <v>20</v>
      </c>
      <c r="B64">
        <v>113</v>
      </c>
      <c r="J64" t="s">
        <v>14</v>
      </c>
      <c r="K64">
        <v>886</v>
      </c>
    </row>
    <row r="65" spans="1:11" x14ac:dyDescent="0.35">
      <c r="A65" t="s">
        <v>20</v>
      </c>
      <c r="B65">
        <v>164</v>
      </c>
      <c r="J65" t="s">
        <v>14</v>
      </c>
      <c r="K65">
        <v>35</v>
      </c>
    </row>
    <row r="66" spans="1:11" x14ac:dyDescent="0.35">
      <c r="A66" t="s">
        <v>20</v>
      </c>
      <c r="B66">
        <v>164</v>
      </c>
      <c r="J66" t="s">
        <v>14</v>
      </c>
      <c r="K66">
        <v>24</v>
      </c>
    </row>
    <row r="67" spans="1:11" x14ac:dyDescent="0.35">
      <c r="A67" t="s">
        <v>20</v>
      </c>
      <c r="B67">
        <v>336</v>
      </c>
      <c r="J67" t="s">
        <v>14</v>
      </c>
      <c r="K67">
        <v>86</v>
      </c>
    </row>
    <row r="68" spans="1:11" x14ac:dyDescent="0.35">
      <c r="A68" t="s">
        <v>20</v>
      </c>
      <c r="B68">
        <v>1917</v>
      </c>
      <c r="J68" t="s">
        <v>14</v>
      </c>
      <c r="K68">
        <v>243</v>
      </c>
    </row>
    <row r="69" spans="1:11" x14ac:dyDescent="0.35">
      <c r="A69" t="s">
        <v>20</v>
      </c>
      <c r="B69">
        <v>95</v>
      </c>
      <c r="J69" t="s">
        <v>14</v>
      </c>
      <c r="K69">
        <v>65</v>
      </c>
    </row>
    <row r="70" spans="1:11" x14ac:dyDescent="0.35">
      <c r="A70" t="s">
        <v>20</v>
      </c>
      <c r="B70">
        <v>147</v>
      </c>
      <c r="J70" t="s">
        <v>14</v>
      </c>
      <c r="K70">
        <v>100</v>
      </c>
    </row>
    <row r="71" spans="1:11" x14ac:dyDescent="0.35">
      <c r="A71" t="s">
        <v>20</v>
      </c>
      <c r="B71">
        <v>86</v>
      </c>
      <c r="J71" t="s">
        <v>14</v>
      </c>
      <c r="K71">
        <v>168</v>
      </c>
    </row>
    <row r="72" spans="1:11" x14ac:dyDescent="0.35">
      <c r="A72" t="s">
        <v>20</v>
      </c>
      <c r="B72">
        <v>83</v>
      </c>
      <c r="J72" t="s">
        <v>14</v>
      </c>
      <c r="K72">
        <v>13</v>
      </c>
    </row>
    <row r="73" spans="1:11" x14ac:dyDescent="0.35">
      <c r="A73" t="s">
        <v>20</v>
      </c>
      <c r="B73">
        <v>676</v>
      </c>
      <c r="J73" t="s">
        <v>14</v>
      </c>
      <c r="K73">
        <v>1</v>
      </c>
    </row>
    <row r="74" spans="1:11" x14ac:dyDescent="0.35">
      <c r="A74" t="s">
        <v>20</v>
      </c>
      <c r="B74">
        <v>361</v>
      </c>
      <c r="J74" t="s">
        <v>14</v>
      </c>
      <c r="K74">
        <v>40</v>
      </c>
    </row>
    <row r="75" spans="1:11" x14ac:dyDescent="0.35">
      <c r="A75" t="s">
        <v>20</v>
      </c>
      <c r="B75">
        <v>131</v>
      </c>
      <c r="J75" t="s">
        <v>14</v>
      </c>
      <c r="K75">
        <v>226</v>
      </c>
    </row>
    <row r="76" spans="1:11" x14ac:dyDescent="0.35">
      <c r="A76" t="s">
        <v>20</v>
      </c>
      <c r="B76">
        <v>126</v>
      </c>
      <c r="J76" t="s">
        <v>14</v>
      </c>
      <c r="K76">
        <v>1625</v>
      </c>
    </row>
    <row r="77" spans="1:11" x14ac:dyDescent="0.35">
      <c r="A77" t="s">
        <v>20</v>
      </c>
      <c r="B77">
        <v>275</v>
      </c>
      <c r="J77" t="s">
        <v>14</v>
      </c>
      <c r="K77">
        <v>143</v>
      </c>
    </row>
    <row r="78" spans="1:11" x14ac:dyDescent="0.35">
      <c r="A78" t="s">
        <v>20</v>
      </c>
      <c r="B78">
        <v>67</v>
      </c>
      <c r="J78" t="s">
        <v>14</v>
      </c>
      <c r="K78">
        <v>934</v>
      </c>
    </row>
    <row r="79" spans="1:11" x14ac:dyDescent="0.35">
      <c r="A79" t="s">
        <v>20</v>
      </c>
      <c r="B79">
        <v>154</v>
      </c>
      <c r="J79" t="s">
        <v>14</v>
      </c>
      <c r="K79">
        <v>17</v>
      </c>
    </row>
    <row r="80" spans="1:11" x14ac:dyDescent="0.35">
      <c r="A80" t="s">
        <v>20</v>
      </c>
      <c r="B80">
        <v>1782</v>
      </c>
      <c r="J80" t="s">
        <v>14</v>
      </c>
      <c r="K80">
        <v>2179</v>
      </c>
    </row>
    <row r="81" spans="1:11" x14ac:dyDescent="0.35">
      <c r="A81" t="s">
        <v>20</v>
      </c>
      <c r="B81">
        <v>903</v>
      </c>
      <c r="J81" t="s">
        <v>14</v>
      </c>
      <c r="K81">
        <v>931</v>
      </c>
    </row>
    <row r="82" spans="1:11" x14ac:dyDescent="0.35">
      <c r="A82" t="s">
        <v>20</v>
      </c>
      <c r="B82">
        <v>94</v>
      </c>
      <c r="J82" t="s">
        <v>14</v>
      </c>
      <c r="K82">
        <v>92</v>
      </c>
    </row>
    <row r="83" spans="1:11" x14ac:dyDescent="0.35">
      <c r="A83" t="s">
        <v>20</v>
      </c>
      <c r="B83">
        <v>180</v>
      </c>
      <c r="J83" t="s">
        <v>14</v>
      </c>
      <c r="K83">
        <v>57</v>
      </c>
    </row>
    <row r="84" spans="1:11" x14ac:dyDescent="0.35">
      <c r="A84" t="s">
        <v>20</v>
      </c>
      <c r="B84">
        <v>533</v>
      </c>
      <c r="J84" t="s">
        <v>14</v>
      </c>
      <c r="K84">
        <v>41</v>
      </c>
    </row>
    <row r="85" spans="1:11" x14ac:dyDescent="0.35">
      <c r="A85" t="s">
        <v>20</v>
      </c>
      <c r="B85">
        <v>2443</v>
      </c>
      <c r="J85" t="s">
        <v>14</v>
      </c>
      <c r="K85">
        <v>1</v>
      </c>
    </row>
    <row r="86" spans="1:11" x14ac:dyDescent="0.35">
      <c r="A86" t="s">
        <v>20</v>
      </c>
      <c r="B86">
        <v>89</v>
      </c>
      <c r="J86" t="s">
        <v>14</v>
      </c>
      <c r="K86">
        <v>101</v>
      </c>
    </row>
    <row r="87" spans="1:11" x14ac:dyDescent="0.35">
      <c r="A87" t="s">
        <v>20</v>
      </c>
      <c r="B87">
        <v>159</v>
      </c>
      <c r="J87" t="s">
        <v>14</v>
      </c>
      <c r="K87">
        <v>1335</v>
      </c>
    </row>
    <row r="88" spans="1:11" x14ac:dyDescent="0.35">
      <c r="A88" t="s">
        <v>20</v>
      </c>
      <c r="B88">
        <v>50</v>
      </c>
      <c r="J88" t="s">
        <v>14</v>
      </c>
      <c r="K88">
        <v>15</v>
      </c>
    </row>
    <row r="89" spans="1:11" x14ac:dyDescent="0.35">
      <c r="A89" t="s">
        <v>20</v>
      </c>
      <c r="B89">
        <v>186</v>
      </c>
      <c r="J89" t="s">
        <v>14</v>
      </c>
      <c r="K89">
        <v>454</v>
      </c>
    </row>
    <row r="90" spans="1:11" x14ac:dyDescent="0.35">
      <c r="A90" t="s">
        <v>20</v>
      </c>
      <c r="B90">
        <v>1071</v>
      </c>
      <c r="J90" t="s">
        <v>14</v>
      </c>
      <c r="K90">
        <v>3182</v>
      </c>
    </row>
    <row r="91" spans="1:11" x14ac:dyDescent="0.35">
      <c r="A91" t="s">
        <v>20</v>
      </c>
      <c r="B91">
        <v>117</v>
      </c>
      <c r="J91" t="s">
        <v>14</v>
      </c>
      <c r="K91">
        <v>15</v>
      </c>
    </row>
    <row r="92" spans="1:11" x14ac:dyDescent="0.35">
      <c r="A92" t="s">
        <v>20</v>
      </c>
      <c r="B92">
        <v>70</v>
      </c>
      <c r="J92" t="s">
        <v>14</v>
      </c>
      <c r="K92">
        <v>133</v>
      </c>
    </row>
    <row r="93" spans="1:11" x14ac:dyDescent="0.35">
      <c r="A93" t="s">
        <v>20</v>
      </c>
      <c r="B93">
        <v>135</v>
      </c>
      <c r="J93" t="s">
        <v>14</v>
      </c>
      <c r="K93">
        <v>2062</v>
      </c>
    </row>
    <row r="94" spans="1:11" x14ac:dyDescent="0.35">
      <c r="A94" t="s">
        <v>20</v>
      </c>
      <c r="B94">
        <v>768</v>
      </c>
      <c r="J94" t="s">
        <v>14</v>
      </c>
      <c r="K94">
        <v>29</v>
      </c>
    </row>
    <row r="95" spans="1:11" x14ac:dyDescent="0.35">
      <c r="A95" t="s">
        <v>20</v>
      </c>
      <c r="B95">
        <v>199</v>
      </c>
      <c r="J95" t="s">
        <v>14</v>
      </c>
      <c r="K95">
        <v>132</v>
      </c>
    </row>
    <row r="96" spans="1:11" x14ac:dyDescent="0.35">
      <c r="A96" t="s">
        <v>20</v>
      </c>
      <c r="B96">
        <v>107</v>
      </c>
      <c r="J96" t="s">
        <v>14</v>
      </c>
      <c r="K96">
        <v>137</v>
      </c>
    </row>
    <row r="97" spans="1:11" x14ac:dyDescent="0.35">
      <c r="A97" t="s">
        <v>20</v>
      </c>
      <c r="B97">
        <v>195</v>
      </c>
      <c r="J97" t="s">
        <v>14</v>
      </c>
      <c r="K97">
        <v>908</v>
      </c>
    </row>
    <row r="98" spans="1:11" x14ac:dyDescent="0.35">
      <c r="A98" t="s">
        <v>20</v>
      </c>
      <c r="B98">
        <v>3376</v>
      </c>
      <c r="J98" t="s">
        <v>14</v>
      </c>
      <c r="K98">
        <v>10</v>
      </c>
    </row>
    <row r="99" spans="1:11" x14ac:dyDescent="0.35">
      <c r="A99" t="s">
        <v>20</v>
      </c>
      <c r="B99">
        <v>41</v>
      </c>
      <c r="J99" t="s">
        <v>14</v>
      </c>
      <c r="K99">
        <v>1910</v>
      </c>
    </row>
    <row r="100" spans="1:11" x14ac:dyDescent="0.35">
      <c r="A100" t="s">
        <v>20</v>
      </c>
      <c r="B100">
        <v>1821</v>
      </c>
      <c r="J100" t="s">
        <v>14</v>
      </c>
      <c r="K100">
        <v>38</v>
      </c>
    </row>
    <row r="101" spans="1:11" x14ac:dyDescent="0.35">
      <c r="A101" t="s">
        <v>20</v>
      </c>
      <c r="B101">
        <v>164</v>
      </c>
      <c r="J101" t="s">
        <v>14</v>
      </c>
      <c r="K101">
        <v>104</v>
      </c>
    </row>
    <row r="102" spans="1:11" x14ac:dyDescent="0.35">
      <c r="A102" t="s">
        <v>20</v>
      </c>
      <c r="B102">
        <v>157</v>
      </c>
      <c r="J102" t="s">
        <v>14</v>
      </c>
      <c r="K102">
        <v>49</v>
      </c>
    </row>
    <row r="103" spans="1:11" x14ac:dyDescent="0.35">
      <c r="A103" t="s">
        <v>20</v>
      </c>
      <c r="B103">
        <v>246</v>
      </c>
      <c r="J103" t="s">
        <v>14</v>
      </c>
      <c r="K103">
        <v>1</v>
      </c>
    </row>
    <row r="104" spans="1:11" x14ac:dyDescent="0.35">
      <c r="A104" t="s">
        <v>20</v>
      </c>
      <c r="B104">
        <v>1396</v>
      </c>
      <c r="J104" t="s">
        <v>14</v>
      </c>
      <c r="K104">
        <v>245</v>
      </c>
    </row>
    <row r="105" spans="1:11" x14ac:dyDescent="0.35">
      <c r="A105" t="s">
        <v>20</v>
      </c>
      <c r="B105">
        <v>2506</v>
      </c>
      <c r="J105" t="s">
        <v>14</v>
      </c>
      <c r="K105">
        <v>32</v>
      </c>
    </row>
    <row r="106" spans="1:11" x14ac:dyDescent="0.35">
      <c r="A106" t="s">
        <v>20</v>
      </c>
      <c r="B106">
        <v>244</v>
      </c>
      <c r="J106" t="s">
        <v>14</v>
      </c>
      <c r="K106">
        <v>7</v>
      </c>
    </row>
    <row r="107" spans="1:11" x14ac:dyDescent="0.35">
      <c r="A107" t="s">
        <v>20</v>
      </c>
      <c r="B107">
        <v>146</v>
      </c>
      <c r="J107" t="s">
        <v>14</v>
      </c>
      <c r="K107">
        <v>803</v>
      </c>
    </row>
    <row r="108" spans="1:11" x14ac:dyDescent="0.35">
      <c r="A108" t="s">
        <v>20</v>
      </c>
      <c r="B108">
        <v>1267</v>
      </c>
      <c r="J108" t="s">
        <v>14</v>
      </c>
      <c r="K108">
        <v>16</v>
      </c>
    </row>
    <row r="109" spans="1:11" x14ac:dyDescent="0.35">
      <c r="A109" t="s">
        <v>20</v>
      </c>
      <c r="B109">
        <v>1561</v>
      </c>
      <c r="J109" t="s">
        <v>14</v>
      </c>
      <c r="K109">
        <v>31</v>
      </c>
    </row>
    <row r="110" spans="1:11" x14ac:dyDescent="0.35">
      <c r="A110" t="s">
        <v>20</v>
      </c>
      <c r="B110">
        <v>48</v>
      </c>
      <c r="J110" t="s">
        <v>14</v>
      </c>
      <c r="K110">
        <v>108</v>
      </c>
    </row>
    <row r="111" spans="1:11" x14ac:dyDescent="0.35">
      <c r="A111" t="s">
        <v>20</v>
      </c>
      <c r="B111">
        <v>2739</v>
      </c>
      <c r="J111" t="s">
        <v>14</v>
      </c>
      <c r="K111">
        <v>30</v>
      </c>
    </row>
    <row r="112" spans="1:11" x14ac:dyDescent="0.35">
      <c r="A112" t="s">
        <v>20</v>
      </c>
      <c r="B112">
        <v>3537</v>
      </c>
      <c r="J112" t="s">
        <v>14</v>
      </c>
      <c r="K112">
        <v>17</v>
      </c>
    </row>
    <row r="113" spans="1:11" x14ac:dyDescent="0.35">
      <c r="A113" t="s">
        <v>20</v>
      </c>
      <c r="B113">
        <v>2107</v>
      </c>
      <c r="J113" t="s">
        <v>14</v>
      </c>
      <c r="K113">
        <v>80</v>
      </c>
    </row>
    <row r="114" spans="1:11" x14ac:dyDescent="0.35">
      <c r="A114" t="s">
        <v>20</v>
      </c>
      <c r="B114">
        <v>3318</v>
      </c>
      <c r="J114" t="s">
        <v>14</v>
      </c>
      <c r="K114">
        <v>2468</v>
      </c>
    </row>
    <row r="115" spans="1:11" x14ac:dyDescent="0.35">
      <c r="A115" t="s">
        <v>20</v>
      </c>
      <c r="B115">
        <v>340</v>
      </c>
      <c r="J115" t="s">
        <v>14</v>
      </c>
      <c r="K115">
        <v>26</v>
      </c>
    </row>
    <row r="116" spans="1:11" x14ac:dyDescent="0.35">
      <c r="A116" t="s">
        <v>20</v>
      </c>
      <c r="B116">
        <v>1442</v>
      </c>
      <c r="J116" t="s">
        <v>14</v>
      </c>
      <c r="K116">
        <v>73</v>
      </c>
    </row>
    <row r="117" spans="1:11" x14ac:dyDescent="0.35">
      <c r="A117" t="s">
        <v>20</v>
      </c>
      <c r="B117">
        <v>126</v>
      </c>
      <c r="J117" t="s">
        <v>14</v>
      </c>
      <c r="K117">
        <v>128</v>
      </c>
    </row>
    <row r="118" spans="1:11" x14ac:dyDescent="0.35">
      <c r="A118" t="s">
        <v>20</v>
      </c>
      <c r="B118">
        <v>524</v>
      </c>
      <c r="J118" t="s">
        <v>14</v>
      </c>
      <c r="K118">
        <v>33</v>
      </c>
    </row>
    <row r="119" spans="1:11" x14ac:dyDescent="0.35">
      <c r="A119" t="s">
        <v>20</v>
      </c>
      <c r="B119">
        <v>1989</v>
      </c>
      <c r="J119" t="s">
        <v>14</v>
      </c>
      <c r="K119">
        <v>1072</v>
      </c>
    </row>
    <row r="120" spans="1:11" x14ac:dyDescent="0.35">
      <c r="A120" t="s">
        <v>20</v>
      </c>
      <c r="B120">
        <v>157</v>
      </c>
      <c r="J120" t="s">
        <v>14</v>
      </c>
      <c r="K120">
        <v>393</v>
      </c>
    </row>
    <row r="121" spans="1:11" x14ac:dyDescent="0.35">
      <c r="A121" t="s">
        <v>20</v>
      </c>
      <c r="B121">
        <v>4498</v>
      </c>
      <c r="J121" t="s">
        <v>14</v>
      </c>
      <c r="K121">
        <v>1257</v>
      </c>
    </row>
    <row r="122" spans="1:11" x14ac:dyDescent="0.35">
      <c r="A122" t="s">
        <v>20</v>
      </c>
      <c r="B122">
        <v>80</v>
      </c>
      <c r="J122" t="s">
        <v>14</v>
      </c>
      <c r="K122">
        <v>328</v>
      </c>
    </row>
    <row r="123" spans="1:11" x14ac:dyDescent="0.35">
      <c r="A123" t="s">
        <v>20</v>
      </c>
      <c r="B123">
        <v>43</v>
      </c>
      <c r="J123" t="s">
        <v>14</v>
      </c>
      <c r="K123">
        <v>147</v>
      </c>
    </row>
    <row r="124" spans="1:11" x14ac:dyDescent="0.35">
      <c r="A124" t="s">
        <v>20</v>
      </c>
      <c r="B124">
        <v>2053</v>
      </c>
      <c r="J124" t="s">
        <v>14</v>
      </c>
      <c r="K124">
        <v>830</v>
      </c>
    </row>
    <row r="125" spans="1:11" x14ac:dyDescent="0.35">
      <c r="A125" t="s">
        <v>20</v>
      </c>
      <c r="B125">
        <v>168</v>
      </c>
      <c r="J125" t="s">
        <v>14</v>
      </c>
      <c r="K125">
        <v>331</v>
      </c>
    </row>
    <row r="126" spans="1:11" x14ac:dyDescent="0.35">
      <c r="A126" t="s">
        <v>20</v>
      </c>
      <c r="B126">
        <v>4289</v>
      </c>
      <c r="J126" t="s">
        <v>14</v>
      </c>
      <c r="K126">
        <v>25</v>
      </c>
    </row>
    <row r="127" spans="1:11" x14ac:dyDescent="0.35">
      <c r="A127" t="s">
        <v>20</v>
      </c>
      <c r="B127">
        <v>165</v>
      </c>
      <c r="J127" t="s">
        <v>14</v>
      </c>
      <c r="K127">
        <v>3483</v>
      </c>
    </row>
    <row r="128" spans="1:11" x14ac:dyDescent="0.35">
      <c r="A128" t="s">
        <v>20</v>
      </c>
      <c r="B128">
        <v>1815</v>
      </c>
      <c r="J128" t="s">
        <v>14</v>
      </c>
      <c r="K128">
        <v>923</v>
      </c>
    </row>
    <row r="129" spans="1:11" x14ac:dyDescent="0.35">
      <c r="A129" t="s">
        <v>20</v>
      </c>
      <c r="B129">
        <v>397</v>
      </c>
      <c r="J129" t="s">
        <v>14</v>
      </c>
      <c r="K129">
        <v>1</v>
      </c>
    </row>
    <row r="130" spans="1:11" x14ac:dyDescent="0.35">
      <c r="A130" t="s">
        <v>20</v>
      </c>
      <c r="B130">
        <v>1539</v>
      </c>
      <c r="J130" t="s">
        <v>14</v>
      </c>
      <c r="K130">
        <v>33</v>
      </c>
    </row>
    <row r="131" spans="1:11" x14ac:dyDescent="0.35">
      <c r="A131" t="s">
        <v>20</v>
      </c>
      <c r="B131">
        <v>138</v>
      </c>
      <c r="J131" t="s">
        <v>14</v>
      </c>
      <c r="K131">
        <v>40</v>
      </c>
    </row>
    <row r="132" spans="1:11" x14ac:dyDescent="0.35">
      <c r="A132" t="s">
        <v>20</v>
      </c>
      <c r="B132">
        <v>3594</v>
      </c>
      <c r="J132" t="s">
        <v>14</v>
      </c>
      <c r="K132">
        <v>23</v>
      </c>
    </row>
    <row r="133" spans="1:11" x14ac:dyDescent="0.35">
      <c r="A133" t="s">
        <v>20</v>
      </c>
      <c r="B133">
        <v>5880</v>
      </c>
      <c r="J133" t="s">
        <v>14</v>
      </c>
      <c r="K133">
        <v>75</v>
      </c>
    </row>
    <row r="134" spans="1:11" x14ac:dyDescent="0.35">
      <c r="A134" t="s">
        <v>20</v>
      </c>
      <c r="B134">
        <v>112</v>
      </c>
      <c r="J134" t="s">
        <v>14</v>
      </c>
      <c r="K134">
        <v>2176</v>
      </c>
    </row>
    <row r="135" spans="1:11" x14ac:dyDescent="0.35">
      <c r="A135" t="s">
        <v>20</v>
      </c>
      <c r="B135">
        <v>943</v>
      </c>
      <c r="J135" t="s">
        <v>14</v>
      </c>
      <c r="K135">
        <v>441</v>
      </c>
    </row>
    <row r="136" spans="1:11" x14ac:dyDescent="0.35">
      <c r="A136" t="s">
        <v>20</v>
      </c>
      <c r="B136">
        <v>2468</v>
      </c>
      <c r="J136" t="s">
        <v>14</v>
      </c>
      <c r="K136">
        <v>25</v>
      </c>
    </row>
    <row r="137" spans="1:11" x14ac:dyDescent="0.35">
      <c r="A137" t="s">
        <v>20</v>
      </c>
      <c r="B137">
        <v>2551</v>
      </c>
      <c r="J137" t="s">
        <v>14</v>
      </c>
      <c r="K137">
        <v>127</v>
      </c>
    </row>
    <row r="138" spans="1:11" x14ac:dyDescent="0.35">
      <c r="A138" t="s">
        <v>20</v>
      </c>
      <c r="B138">
        <v>101</v>
      </c>
      <c r="J138" t="s">
        <v>14</v>
      </c>
      <c r="K138">
        <v>355</v>
      </c>
    </row>
    <row r="139" spans="1:11" x14ac:dyDescent="0.35">
      <c r="A139" t="s">
        <v>20</v>
      </c>
      <c r="B139">
        <v>92</v>
      </c>
      <c r="J139" t="s">
        <v>14</v>
      </c>
      <c r="K139">
        <v>44</v>
      </c>
    </row>
    <row r="140" spans="1:11" x14ac:dyDescent="0.35">
      <c r="A140" t="s">
        <v>20</v>
      </c>
      <c r="B140">
        <v>62</v>
      </c>
      <c r="J140" t="s">
        <v>14</v>
      </c>
      <c r="K140">
        <v>67</v>
      </c>
    </row>
    <row r="141" spans="1:11" x14ac:dyDescent="0.35">
      <c r="A141" t="s">
        <v>20</v>
      </c>
      <c r="B141">
        <v>149</v>
      </c>
      <c r="J141" t="s">
        <v>14</v>
      </c>
      <c r="K141">
        <v>1068</v>
      </c>
    </row>
    <row r="142" spans="1:11" x14ac:dyDescent="0.35">
      <c r="A142" t="s">
        <v>20</v>
      </c>
      <c r="B142">
        <v>329</v>
      </c>
      <c r="J142" t="s">
        <v>14</v>
      </c>
      <c r="K142">
        <v>424</v>
      </c>
    </row>
    <row r="143" spans="1:11" x14ac:dyDescent="0.35">
      <c r="A143" t="s">
        <v>20</v>
      </c>
      <c r="B143">
        <v>97</v>
      </c>
      <c r="J143" t="s">
        <v>14</v>
      </c>
      <c r="K143">
        <v>151</v>
      </c>
    </row>
    <row r="144" spans="1:11" x14ac:dyDescent="0.35">
      <c r="A144" t="s">
        <v>20</v>
      </c>
      <c r="B144">
        <v>1784</v>
      </c>
      <c r="J144" t="s">
        <v>14</v>
      </c>
      <c r="K144">
        <v>1608</v>
      </c>
    </row>
    <row r="145" spans="1:11" x14ac:dyDescent="0.35">
      <c r="A145" t="s">
        <v>20</v>
      </c>
      <c r="B145">
        <v>1684</v>
      </c>
      <c r="J145" t="s">
        <v>14</v>
      </c>
      <c r="K145">
        <v>941</v>
      </c>
    </row>
    <row r="146" spans="1:11" x14ac:dyDescent="0.35">
      <c r="A146" t="s">
        <v>20</v>
      </c>
      <c r="B146">
        <v>250</v>
      </c>
      <c r="J146" t="s">
        <v>14</v>
      </c>
      <c r="K146">
        <v>1</v>
      </c>
    </row>
    <row r="147" spans="1:11" x14ac:dyDescent="0.35">
      <c r="A147" t="s">
        <v>20</v>
      </c>
      <c r="B147">
        <v>238</v>
      </c>
      <c r="J147" t="s">
        <v>14</v>
      </c>
      <c r="K147">
        <v>40</v>
      </c>
    </row>
    <row r="148" spans="1:11" x14ac:dyDescent="0.35">
      <c r="A148" t="s">
        <v>20</v>
      </c>
      <c r="B148">
        <v>53</v>
      </c>
      <c r="J148" t="s">
        <v>14</v>
      </c>
      <c r="K148">
        <v>3015</v>
      </c>
    </row>
    <row r="149" spans="1:11" x14ac:dyDescent="0.35">
      <c r="A149" t="s">
        <v>20</v>
      </c>
      <c r="B149">
        <v>214</v>
      </c>
      <c r="J149" t="s">
        <v>14</v>
      </c>
      <c r="K149">
        <v>435</v>
      </c>
    </row>
    <row r="150" spans="1:11" x14ac:dyDescent="0.35">
      <c r="A150" t="s">
        <v>20</v>
      </c>
      <c r="B150">
        <v>222</v>
      </c>
      <c r="J150" t="s">
        <v>14</v>
      </c>
      <c r="K150">
        <v>714</v>
      </c>
    </row>
    <row r="151" spans="1:11" x14ac:dyDescent="0.35">
      <c r="A151" t="s">
        <v>20</v>
      </c>
      <c r="B151">
        <v>1884</v>
      </c>
      <c r="J151" t="s">
        <v>14</v>
      </c>
      <c r="K151">
        <v>5497</v>
      </c>
    </row>
    <row r="152" spans="1:11" x14ac:dyDescent="0.35">
      <c r="A152" t="s">
        <v>20</v>
      </c>
      <c r="B152">
        <v>218</v>
      </c>
      <c r="J152" t="s">
        <v>14</v>
      </c>
      <c r="K152">
        <v>418</v>
      </c>
    </row>
    <row r="153" spans="1:11" x14ac:dyDescent="0.35">
      <c r="A153" t="s">
        <v>20</v>
      </c>
      <c r="B153">
        <v>6465</v>
      </c>
      <c r="J153" t="s">
        <v>14</v>
      </c>
      <c r="K153">
        <v>1439</v>
      </c>
    </row>
    <row r="154" spans="1:11" x14ac:dyDescent="0.35">
      <c r="A154" t="s">
        <v>20</v>
      </c>
      <c r="B154">
        <v>59</v>
      </c>
      <c r="J154" t="s">
        <v>14</v>
      </c>
      <c r="K154">
        <v>15</v>
      </c>
    </row>
    <row r="155" spans="1:11" x14ac:dyDescent="0.35">
      <c r="A155" t="s">
        <v>20</v>
      </c>
      <c r="B155">
        <v>88</v>
      </c>
      <c r="J155" t="s">
        <v>14</v>
      </c>
      <c r="K155">
        <v>1999</v>
      </c>
    </row>
    <row r="156" spans="1:11" x14ac:dyDescent="0.35">
      <c r="A156" t="s">
        <v>20</v>
      </c>
      <c r="B156">
        <v>1697</v>
      </c>
      <c r="J156" t="s">
        <v>14</v>
      </c>
      <c r="K156">
        <v>118</v>
      </c>
    </row>
    <row r="157" spans="1:11" x14ac:dyDescent="0.35">
      <c r="A157" t="s">
        <v>20</v>
      </c>
      <c r="B157">
        <v>92</v>
      </c>
      <c r="J157" t="s">
        <v>14</v>
      </c>
      <c r="K157">
        <v>162</v>
      </c>
    </row>
    <row r="158" spans="1:11" x14ac:dyDescent="0.35">
      <c r="A158" t="s">
        <v>20</v>
      </c>
      <c r="B158">
        <v>186</v>
      </c>
      <c r="J158" t="s">
        <v>14</v>
      </c>
      <c r="K158">
        <v>83</v>
      </c>
    </row>
    <row r="159" spans="1:11" x14ac:dyDescent="0.35">
      <c r="A159" t="s">
        <v>20</v>
      </c>
      <c r="B159">
        <v>138</v>
      </c>
      <c r="J159" t="s">
        <v>14</v>
      </c>
      <c r="K159">
        <v>747</v>
      </c>
    </row>
    <row r="160" spans="1:11" x14ac:dyDescent="0.35">
      <c r="A160" t="s">
        <v>20</v>
      </c>
      <c r="B160">
        <v>261</v>
      </c>
      <c r="J160" t="s">
        <v>14</v>
      </c>
      <c r="K160">
        <v>84</v>
      </c>
    </row>
    <row r="161" spans="1:11" x14ac:dyDescent="0.35">
      <c r="A161" t="s">
        <v>20</v>
      </c>
      <c r="B161">
        <v>107</v>
      </c>
      <c r="J161" t="s">
        <v>14</v>
      </c>
      <c r="K161">
        <v>91</v>
      </c>
    </row>
    <row r="162" spans="1:11" x14ac:dyDescent="0.35">
      <c r="A162" t="s">
        <v>20</v>
      </c>
      <c r="B162">
        <v>199</v>
      </c>
      <c r="J162" t="s">
        <v>14</v>
      </c>
      <c r="K162">
        <v>792</v>
      </c>
    </row>
    <row r="163" spans="1:11" x14ac:dyDescent="0.35">
      <c r="A163" t="s">
        <v>20</v>
      </c>
      <c r="B163">
        <v>5512</v>
      </c>
      <c r="J163" t="s">
        <v>14</v>
      </c>
      <c r="K163">
        <v>32</v>
      </c>
    </row>
    <row r="164" spans="1:11" x14ac:dyDescent="0.35">
      <c r="A164" t="s">
        <v>20</v>
      </c>
      <c r="B164">
        <v>86</v>
      </c>
      <c r="J164" t="s">
        <v>14</v>
      </c>
      <c r="K164">
        <v>186</v>
      </c>
    </row>
    <row r="165" spans="1:11" x14ac:dyDescent="0.35">
      <c r="A165" t="s">
        <v>20</v>
      </c>
      <c r="B165">
        <v>2768</v>
      </c>
      <c r="J165" t="s">
        <v>14</v>
      </c>
      <c r="K165">
        <v>605</v>
      </c>
    </row>
    <row r="166" spans="1:11" x14ac:dyDescent="0.35">
      <c r="A166" t="s">
        <v>20</v>
      </c>
      <c r="B166">
        <v>48</v>
      </c>
      <c r="J166" t="s">
        <v>14</v>
      </c>
      <c r="K166">
        <v>1</v>
      </c>
    </row>
    <row r="167" spans="1:11" x14ac:dyDescent="0.35">
      <c r="A167" t="s">
        <v>20</v>
      </c>
      <c r="B167">
        <v>87</v>
      </c>
      <c r="J167" t="s">
        <v>14</v>
      </c>
      <c r="K167">
        <v>31</v>
      </c>
    </row>
    <row r="168" spans="1:11" x14ac:dyDescent="0.35">
      <c r="A168" t="s">
        <v>20</v>
      </c>
      <c r="B168">
        <v>1894</v>
      </c>
      <c r="J168" t="s">
        <v>14</v>
      </c>
      <c r="K168">
        <v>1181</v>
      </c>
    </row>
    <row r="169" spans="1:11" x14ac:dyDescent="0.35">
      <c r="A169" t="s">
        <v>20</v>
      </c>
      <c r="B169">
        <v>282</v>
      </c>
      <c r="J169" t="s">
        <v>14</v>
      </c>
      <c r="K169">
        <v>39</v>
      </c>
    </row>
    <row r="170" spans="1:11" x14ac:dyDescent="0.35">
      <c r="A170" t="s">
        <v>20</v>
      </c>
      <c r="B170">
        <v>116</v>
      </c>
      <c r="J170" t="s">
        <v>14</v>
      </c>
      <c r="K170">
        <v>46</v>
      </c>
    </row>
    <row r="171" spans="1:11" x14ac:dyDescent="0.35">
      <c r="A171" t="s">
        <v>20</v>
      </c>
      <c r="B171">
        <v>83</v>
      </c>
      <c r="J171" t="s">
        <v>14</v>
      </c>
      <c r="K171">
        <v>105</v>
      </c>
    </row>
    <row r="172" spans="1:11" x14ac:dyDescent="0.35">
      <c r="A172" t="s">
        <v>20</v>
      </c>
      <c r="B172">
        <v>91</v>
      </c>
      <c r="J172" t="s">
        <v>14</v>
      </c>
      <c r="K172">
        <v>535</v>
      </c>
    </row>
    <row r="173" spans="1:11" x14ac:dyDescent="0.35">
      <c r="A173" t="s">
        <v>20</v>
      </c>
      <c r="B173">
        <v>546</v>
      </c>
      <c r="J173" t="s">
        <v>14</v>
      </c>
      <c r="K173">
        <v>16</v>
      </c>
    </row>
    <row r="174" spans="1:11" x14ac:dyDescent="0.35">
      <c r="A174" t="s">
        <v>20</v>
      </c>
      <c r="B174">
        <v>393</v>
      </c>
      <c r="J174" t="s">
        <v>14</v>
      </c>
      <c r="K174">
        <v>575</v>
      </c>
    </row>
    <row r="175" spans="1:11" x14ac:dyDescent="0.35">
      <c r="A175" t="s">
        <v>20</v>
      </c>
      <c r="B175">
        <v>133</v>
      </c>
      <c r="J175" t="s">
        <v>14</v>
      </c>
      <c r="K175">
        <v>1120</v>
      </c>
    </row>
    <row r="176" spans="1:11" x14ac:dyDescent="0.35">
      <c r="A176" t="s">
        <v>20</v>
      </c>
      <c r="B176">
        <v>254</v>
      </c>
      <c r="J176" t="s">
        <v>14</v>
      </c>
      <c r="K176">
        <v>113</v>
      </c>
    </row>
    <row r="177" spans="1:11" x14ac:dyDescent="0.35">
      <c r="A177" t="s">
        <v>20</v>
      </c>
      <c r="B177">
        <v>176</v>
      </c>
      <c r="J177" t="s">
        <v>14</v>
      </c>
      <c r="K177">
        <v>1538</v>
      </c>
    </row>
    <row r="178" spans="1:11" x14ac:dyDescent="0.35">
      <c r="A178" t="s">
        <v>20</v>
      </c>
      <c r="B178">
        <v>337</v>
      </c>
      <c r="J178" t="s">
        <v>14</v>
      </c>
      <c r="K178">
        <v>9</v>
      </c>
    </row>
    <row r="179" spans="1:11" x14ac:dyDescent="0.35">
      <c r="A179" t="s">
        <v>20</v>
      </c>
      <c r="B179">
        <v>107</v>
      </c>
      <c r="J179" t="s">
        <v>14</v>
      </c>
      <c r="K179">
        <v>554</v>
      </c>
    </row>
    <row r="180" spans="1:11" x14ac:dyDescent="0.35">
      <c r="A180" t="s">
        <v>20</v>
      </c>
      <c r="B180">
        <v>183</v>
      </c>
      <c r="J180" t="s">
        <v>14</v>
      </c>
      <c r="K180">
        <v>648</v>
      </c>
    </row>
    <row r="181" spans="1:11" x14ac:dyDescent="0.35">
      <c r="A181" t="s">
        <v>20</v>
      </c>
      <c r="B181">
        <v>72</v>
      </c>
      <c r="J181" t="s">
        <v>14</v>
      </c>
      <c r="K181">
        <v>21</v>
      </c>
    </row>
    <row r="182" spans="1:11" x14ac:dyDescent="0.35">
      <c r="A182" t="s">
        <v>20</v>
      </c>
      <c r="B182">
        <v>295</v>
      </c>
      <c r="J182" t="s">
        <v>14</v>
      </c>
      <c r="K182">
        <v>54</v>
      </c>
    </row>
    <row r="183" spans="1:11" x14ac:dyDescent="0.35">
      <c r="A183" t="s">
        <v>20</v>
      </c>
      <c r="B183">
        <v>142</v>
      </c>
      <c r="J183" t="s">
        <v>14</v>
      </c>
      <c r="K183">
        <v>120</v>
      </c>
    </row>
    <row r="184" spans="1:11" x14ac:dyDescent="0.35">
      <c r="A184" t="s">
        <v>20</v>
      </c>
      <c r="B184">
        <v>85</v>
      </c>
      <c r="J184" t="s">
        <v>14</v>
      </c>
      <c r="K184">
        <v>579</v>
      </c>
    </row>
    <row r="185" spans="1:11" x14ac:dyDescent="0.35">
      <c r="A185" t="s">
        <v>20</v>
      </c>
      <c r="B185">
        <v>659</v>
      </c>
      <c r="J185" t="s">
        <v>14</v>
      </c>
      <c r="K185">
        <v>2072</v>
      </c>
    </row>
    <row r="186" spans="1:11" x14ac:dyDescent="0.35">
      <c r="A186" t="s">
        <v>20</v>
      </c>
      <c r="B186">
        <v>121</v>
      </c>
      <c r="J186" t="s">
        <v>14</v>
      </c>
      <c r="K186">
        <v>0</v>
      </c>
    </row>
    <row r="187" spans="1:11" x14ac:dyDescent="0.35">
      <c r="A187" t="s">
        <v>20</v>
      </c>
      <c r="B187">
        <v>3742</v>
      </c>
      <c r="J187" t="s">
        <v>14</v>
      </c>
      <c r="K187">
        <v>1796</v>
      </c>
    </row>
    <row r="188" spans="1:11" x14ac:dyDescent="0.35">
      <c r="A188" t="s">
        <v>20</v>
      </c>
      <c r="B188">
        <v>223</v>
      </c>
      <c r="J188" t="s">
        <v>14</v>
      </c>
      <c r="K188">
        <v>62</v>
      </c>
    </row>
    <row r="189" spans="1:11" x14ac:dyDescent="0.35">
      <c r="A189" t="s">
        <v>20</v>
      </c>
      <c r="B189">
        <v>133</v>
      </c>
      <c r="J189" t="s">
        <v>14</v>
      </c>
      <c r="K189">
        <v>347</v>
      </c>
    </row>
    <row r="190" spans="1:11" x14ac:dyDescent="0.35">
      <c r="A190" t="s">
        <v>20</v>
      </c>
      <c r="B190">
        <v>5168</v>
      </c>
      <c r="J190" t="s">
        <v>14</v>
      </c>
      <c r="K190">
        <v>19</v>
      </c>
    </row>
    <row r="191" spans="1:11" x14ac:dyDescent="0.35">
      <c r="A191" t="s">
        <v>20</v>
      </c>
      <c r="B191">
        <v>307</v>
      </c>
      <c r="J191" t="s">
        <v>14</v>
      </c>
      <c r="K191">
        <v>1258</v>
      </c>
    </row>
    <row r="192" spans="1:11" x14ac:dyDescent="0.35">
      <c r="A192" t="s">
        <v>20</v>
      </c>
      <c r="B192">
        <v>2441</v>
      </c>
      <c r="J192" t="s">
        <v>14</v>
      </c>
      <c r="K192">
        <v>362</v>
      </c>
    </row>
    <row r="193" spans="1:11" x14ac:dyDescent="0.35">
      <c r="A193" t="s">
        <v>20</v>
      </c>
      <c r="B193">
        <v>1385</v>
      </c>
      <c r="J193" t="s">
        <v>14</v>
      </c>
      <c r="K193">
        <v>133</v>
      </c>
    </row>
    <row r="194" spans="1:11" x14ac:dyDescent="0.35">
      <c r="A194" t="s">
        <v>20</v>
      </c>
      <c r="B194">
        <v>190</v>
      </c>
      <c r="J194" t="s">
        <v>14</v>
      </c>
      <c r="K194">
        <v>846</v>
      </c>
    </row>
    <row r="195" spans="1:11" x14ac:dyDescent="0.35">
      <c r="A195" t="s">
        <v>20</v>
      </c>
      <c r="B195">
        <v>470</v>
      </c>
      <c r="J195" t="s">
        <v>14</v>
      </c>
      <c r="K195">
        <v>10</v>
      </c>
    </row>
    <row r="196" spans="1:11" x14ac:dyDescent="0.35">
      <c r="A196" t="s">
        <v>20</v>
      </c>
      <c r="B196">
        <v>253</v>
      </c>
      <c r="J196" t="s">
        <v>14</v>
      </c>
      <c r="K196">
        <v>191</v>
      </c>
    </row>
    <row r="197" spans="1:11" x14ac:dyDescent="0.35">
      <c r="A197" t="s">
        <v>20</v>
      </c>
      <c r="B197">
        <v>1113</v>
      </c>
      <c r="J197" t="s">
        <v>14</v>
      </c>
      <c r="K197">
        <v>1979</v>
      </c>
    </row>
    <row r="198" spans="1:11" x14ac:dyDescent="0.35">
      <c r="A198" t="s">
        <v>20</v>
      </c>
      <c r="B198">
        <v>2283</v>
      </c>
      <c r="J198" t="s">
        <v>14</v>
      </c>
      <c r="K198">
        <v>63</v>
      </c>
    </row>
    <row r="199" spans="1:11" x14ac:dyDescent="0.35">
      <c r="A199" t="s">
        <v>20</v>
      </c>
      <c r="B199">
        <v>1095</v>
      </c>
      <c r="J199" t="s">
        <v>14</v>
      </c>
      <c r="K199">
        <v>6080</v>
      </c>
    </row>
    <row r="200" spans="1:11" x14ac:dyDescent="0.35">
      <c r="A200" t="s">
        <v>20</v>
      </c>
      <c r="B200">
        <v>1690</v>
      </c>
      <c r="J200" t="s">
        <v>14</v>
      </c>
      <c r="K200">
        <v>80</v>
      </c>
    </row>
    <row r="201" spans="1:11" x14ac:dyDescent="0.35">
      <c r="A201" t="s">
        <v>20</v>
      </c>
      <c r="B201">
        <v>191</v>
      </c>
      <c r="J201" t="s">
        <v>14</v>
      </c>
      <c r="K201">
        <v>9</v>
      </c>
    </row>
    <row r="202" spans="1:11" x14ac:dyDescent="0.35">
      <c r="A202" t="s">
        <v>20</v>
      </c>
      <c r="B202">
        <v>2013</v>
      </c>
      <c r="J202" t="s">
        <v>14</v>
      </c>
      <c r="K202">
        <v>1784</v>
      </c>
    </row>
    <row r="203" spans="1:11" x14ac:dyDescent="0.35">
      <c r="A203" t="s">
        <v>20</v>
      </c>
      <c r="B203">
        <v>1703</v>
      </c>
      <c r="J203" t="s">
        <v>14</v>
      </c>
      <c r="K203">
        <v>243</v>
      </c>
    </row>
    <row r="204" spans="1:11" x14ac:dyDescent="0.35">
      <c r="A204" t="s">
        <v>20</v>
      </c>
      <c r="B204">
        <v>80</v>
      </c>
      <c r="J204" t="s">
        <v>14</v>
      </c>
      <c r="K204">
        <v>1296</v>
      </c>
    </row>
    <row r="205" spans="1:11" x14ac:dyDescent="0.35">
      <c r="A205" t="s">
        <v>20</v>
      </c>
      <c r="B205">
        <v>41</v>
      </c>
      <c r="J205" t="s">
        <v>14</v>
      </c>
      <c r="K205">
        <v>77</v>
      </c>
    </row>
    <row r="206" spans="1:11" x14ac:dyDescent="0.35">
      <c r="A206" t="s">
        <v>20</v>
      </c>
      <c r="B206">
        <v>187</v>
      </c>
      <c r="J206" t="s">
        <v>14</v>
      </c>
      <c r="K206">
        <v>395</v>
      </c>
    </row>
    <row r="207" spans="1:11" x14ac:dyDescent="0.35">
      <c r="A207" t="s">
        <v>20</v>
      </c>
      <c r="B207">
        <v>2875</v>
      </c>
      <c r="J207" t="s">
        <v>14</v>
      </c>
      <c r="K207">
        <v>49</v>
      </c>
    </row>
    <row r="208" spans="1:11" x14ac:dyDescent="0.35">
      <c r="A208" t="s">
        <v>20</v>
      </c>
      <c r="B208">
        <v>88</v>
      </c>
      <c r="J208" t="s">
        <v>14</v>
      </c>
      <c r="K208">
        <v>180</v>
      </c>
    </row>
    <row r="209" spans="1:11" x14ac:dyDescent="0.35">
      <c r="A209" t="s">
        <v>20</v>
      </c>
      <c r="B209">
        <v>191</v>
      </c>
      <c r="J209" t="s">
        <v>14</v>
      </c>
      <c r="K209">
        <v>2690</v>
      </c>
    </row>
    <row r="210" spans="1:11" x14ac:dyDescent="0.35">
      <c r="A210" t="s">
        <v>20</v>
      </c>
      <c r="B210">
        <v>139</v>
      </c>
      <c r="J210" t="s">
        <v>14</v>
      </c>
      <c r="K210">
        <v>2779</v>
      </c>
    </row>
    <row r="211" spans="1:11" x14ac:dyDescent="0.35">
      <c r="A211" t="s">
        <v>20</v>
      </c>
      <c r="B211">
        <v>186</v>
      </c>
      <c r="J211" t="s">
        <v>14</v>
      </c>
      <c r="K211">
        <v>92</v>
      </c>
    </row>
    <row r="212" spans="1:11" x14ac:dyDescent="0.35">
      <c r="A212" t="s">
        <v>20</v>
      </c>
      <c r="B212">
        <v>112</v>
      </c>
      <c r="J212" t="s">
        <v>14</v>
      </c>
      <c r="K212">
        <v>1028</v>
      </c>
    </row>
    <row r="213" spans="1:11" x14ac:dyDescent="0.35">
      <c r="A213" t="s">
        <v>20</v>
      </c>
      <c r="B213">
        <v>101</v>
      </c>
      <c r="J213" t="s">
        <v>14</v>
      </c>
      <c r="K213">
        <v>26</v>
      </c>
    </row>
    <row r="214" spans="1:11" x14ac:dyDescent="0.35">
      <c r="A214" t="s">
        <v>20</v>
      </c>
      <c r="B214">
        <v>206</v>
      </c>
      <c r="J214" t="s">
        <v>14</v>
      </c>
      <c r="K214">
        <v>1790</v>
      </c>
    </row>
    <row r="215" spans="1:11" x14ac:dyDescent="0.35">
      <c r="A215" t="s">
        <v>20</v>
      </c>
      <c r="B215">
        <v>154</v>
      </c>
      <c r="J215" t="s">
        <v>14</v>
      </c>
      <c r="K215">
        <v>37</v>
      </c>
    </row>
    <row r="216" spans="1:11" x14ac:dyDescent="0.35">
      <c r="A216" t="s">
        <v>20</v>
      </c>
      <c r="B216">
        <v>5966</v>
      </c>
      <c r="J216" t="s">
        <v>14</v>
      </c>
      <c r="K216">
        <v>35</v>
      </c>
    </row>
    <row r="217" spans="1:11" x14ac:dyDescent="0.35">
      <c r="A217" t="s">
        <v>20</v>
      </c>
      <c r="B217">
        <v>169</v>
      </c>
      <c r="J217" t="s">
        <v>14</v>
      </c>
      <c r="K217">
        <v>558</v>
      </c>
    </row>
    <row r="218" spans="1:11" x14ac:dyDescent="0.35">
      <c r="A218" t="s">
        <v>20</v>
      </c>
      <c r="B218">
        <v>2106</v>
      </c>
      <c r="J218" t="s">
        <v>14</v>
      </c>
      <c r="K218">
        <v>64</v>
      </c>
    </row>
    <row r="219" spans="1:11" x14ac:dyDescent="0.35">
      <c r="A219" t="s">
        <v>20</v>
      </c>
      <c r="B219">
        <v>131</v>
      </c>
      <c r="J219" t="s">
        <v>14</v>
      </c>
      <c r="K219">
        <v>245</v>
      </c>
    </row>
    <row r="220" spans="1:11" x14ac:dyDescent="0.35">
      <c r="A220" t="s">
        <v>20</v>
      </c>
      <c r="B220">
        <v>84</v>
      </c>
      <c r="J220" t="s">
        <v>14</v>
      </c>
      <c r="K220">
        <v>71</v>
      </c>
    </row>
    <row r="221" spans="1:11" x14ac:dyDescent="0.35">
      <c r="A221" t="s">
        <v>20</v>
      </c>
      <c r="B221">
        <v>155</v>
      </c>
      <c r="J221" t="s">
        <v>14</v>
      </c>
      <c r="K221">
        <v>42</v>
      </c>
    </row>
    <row r="222" spans="1:11" x14ac:dyDescent="0.35">
      <c r="A222" t="s">
        <v>20</v>
      </c>
      <c r="B222">
        <v>189</v>
      </c>
      <c r="J222" t="s">
        <v>14</v>
      </c>
      <c r="K222">
        <v>156</v>
      </c>
    </row>
    <row r="223" spans="1:11" x14ac:dyDescent="0.35">
      <c r="A223" t="s">
        <v>20</v>
      </c>
      <c r="B223">
        <v>4799</v>
      </c>
      <c r="J223" t="s">
        <v>14</v>
      </c>
      <c r="K223">
        <v>1368</v>
      </c>
    </row>
    <row r="224" spans="1:11" x14ac:dyDescent="0.35">
      <c r="A224" t="s">
        <v>20</v>
      </c>
      <c r="B224">
        <v>1137</v>
      </c>
      <c r="J224" t="s">
        <v>14</v>
      </c>
      <c r="K224">
        <v>102</v>
      </c>
    </row>
    <row r="225" spans="1:11" x14ac:dyDescent="0.35">
      <c r="A225" t="s">
        <v>20</v>
      </c>
      <c r="B225">
        <v>1152</v>
      </c>
      <c r="J225" t="s">
        <v>14</v>
      </c>
      <c r="K225">
        <v>86</v>
      </c>
    </row>
    <row r="226" spans="1:11" x14ac:dyDescent="0.35">
      <c r="A226" t="s">
        <v>20</v>
      </c>
      <c r="B226">
        <v>50</v>
      </c>
      <c r="J226" t="s">
        <v>14</v>
      </c>
      <c r="K226">
        <v>253</v>
      </c>
    </row>
    <row r="227" spans="1:11" x14ac:dyDescent="0.35">
      <c r="A227" t="s">
        <v>20</v>
      </c>
      <c r="B227">
        <v>3059</v>
      </c>
      <c r="J227" t="s">
        <v>14</v>
      </c>
      <c r="K227">
        <v>157</v>
      </c>
    </row>
    <row r="228" spans="1:11" x14ac:dyDescent="0.35">
      <c r="A228" t="s">
        <v>20</v>
      </c>
      <c r="B228">
        <v>34</v>
      </c>
      <c r="J228" t="s">
        <v>14</v>
      </c>
      <c r="K228">
        <v>183</v>
      </c>
    </row>
    <row r="229" spans="1:11" x14ac:dyDescent="0.35">
      <c r="A229" t="s">
        <v>20</v>
      </c>
      <c r="B229">
        <v>220</v>
      </c>
      <c r="J229" t="s">
        <v>14</v>
      </c>
      <c r="K229">
        <v>82</v>
      </c>
    </row>
    <row r="230" spans="1:11" x14ac:dyDescent="0.35">
      <c r="A230" t="s">
        <v>20</v>
      </c>
      <c r="B230">
        <v>1604</v>
      </c>
      <c r="J230" t="s">
        <v>14</v>
      </c>
      <c r="K230">
        <v>1</v>
      </c>
    </row>
    <row r="231" spans="1:11" x14ac:dyDescent="0.35">
      <c r="A231" t="s">
        <v>20</v>
      </c>
      <c r="B231">
        <v>454</v>
      </c>
      <c r="J231" t="s">
        <v>14</v>
      </c>
      <c r="K231">
        <v>1198</v>
      </c>
    </row>
    <row r="232" spans="1:11" x14ac:dyDescent="0.35">
      <c r="A232" t="s">
        <v>20</v>
      </c>
      <c r="B232">
        <v>123</v>
      </c>
      <c r="J232" t="s">
        <v>14</v>
      </c>
      <c r="K232">
        <v>648</v>
      </c>
    </row>
    <row r="233" spans="1:11" x14ac:dyDescent="0.35">
      <c r="A233" t="s">
        <v>20</v>
      </c>
      <c r="B233">
        <v>299</v>
      </c>
      <c r="J233" t="s">
        <v>14</v>
      </c>
      <c r="K233">
        <v>64</v>
      </c>
    </row>
    <row r="234" spans="1:11" x14ac:dyDescent="0.35">
      <c r="A234" t="s">
        <v>20</v>
      </c>
      <c r="B234">
        <v>2237</v>
      </c>
      <c r="J234" t="s">
        <v>14</v>
      </c>
      <c r="K234">
        <v>62</v>
      </c>
    </row>
    <row r="235" spans="1:11" x14ac:dyDescent="0.35">
      <c r="A235" t="s">
        <v>20</v>
      </c>
      <c r="B235">
        <v>645</v>
      </c>
      <c r="J235" t="s">
        <v>14</v>
      </c>
      <c r="K235">
        <v>750</v>
      </c>
    </row>
    <row r="236" spans="1:11" x14ac:dyDescent="0.35">
      <c r="A236" t="s">
        <v>20</v>
      </c>
      <c r="B236">
        <v>484</v>
      </c>
      <c r="J236" t="s">
        <v>14</v>
      </c>
      <c r="K236">
        <v>105</v>
      </c>
    </row>
    <row r="237" spans="1:11" x14ac:dyDescent="0.35">
      <c r="A237" t="s">
        <v>20</v>
      </c>
      <c r="B237">
        <v>154</v>
      </c>
      <c r="J237" t="s">
        <v>14</v>
      </c>
      <c r="K237">
        <v>2604</v>
      </c>
    </row>
    <row r="238" spans="1:11" x14ac:dyDescent="0.35">
      <c r="A238" t="s">
        <v>20</v>
      </c>
      <c r="B238">
        <v>82</v>
      </c>
      <c r="J238" t="s">
        <v>14</v>
      </c>
      <c r="K238">
        <v>65</v>
      </c>
    </row>
    <row r="239" spans="1:11" x14ac:dyDescent="0.35">
      <c r="A239" t="s">
        <v>20</v>
      </c>
      <c r="B239">
        <v>134</v>
      </c>
      <c r="J239" t="s">
        <v>14</v>
      </c>
      <c r="K239">
        <v>94</v>
      </c>
    </row>
    <row r="240" spans="1:11" x14ac:dyDescent="0.35">
      <c r="A240" t="s">
        <v>20</v>
      </c>
      <c r="B240">
        <v>5203</v>
      </c>
      <c r="J240" t="s">
        <v>14</v>
      </c>
      <c r="K240">
        <v>257</v>
      </c>
    </row>
    <row r="241" spans="1:11" x14ac:dyDescent="0.35">
      <c r="A241" t="s">
        <v>20</v>
      </c>
      <c r="B241">
        <v>94</v>
      </c>
      <c r="J241" t="s">
        <v>14</v>
      </c>
      <c r="K241">
        <v>2928</v>
      </c>
    </row>
    <row r="242" spans="1:11" x14ac:dyDescent="0.35">
      <c r="A242" t="s">
        <v>20</v>
      </c>
      <c r="B242">
        <v>205</v>
      </c>
      <c r="J242" t="s">
        <v>14</v>
      </c>
      <c r="K242">
        <v>4697</v>
      </c>
    </row>
    <row r="243" spans="1:11" x14ac:dyDescent="0.35">
      <c r="A243" t="s">
        <v>20</v>
      </c>
      <c r="B243">
        <v>92</v>
      </c>
      <c r="J243" t="s">
        <v>14</v>
      </c>
      <c r="K243">
        <v>2915</v>
      </c>
    </row>
    <row r="244" spans="1:11" x14ac:dyDescent="0.35">
      <c r="A244" t="s">
        <v>20</v>
      </c>
      <c r="B244">
        <v>219</v>
      </c>
      <c r="J244" t="s">
        <v>14</v>
      </c>
      <c r="K244">
        <v>18</v>
      </c>
    </row>
    <row r="245" spans="1:11" x14ac:dyDescent="0.35">
      <c r="A245" t="s">
        <v>20</v>
      </c>
      <c r="B245">
        <v>2526</v>
      </c>
      <c r="J245" t="s">
        <v>14</v>
      </c>
      <c r="K245">
        <v>602</v>
      </c>
    </row>
    <row r="246" spans="1:11" x14ac:dyDescent="0.35">
      <c r="A246" t="s">
        <v>20</v>
      </c>
      <c r="B246">
        <v>94</v>
      </c>
      <c r="J246" t="s">
        <v>14</v>
      </c>
      <c r="K246">
        <v>1</v>
      </c>
    </row>
    <row r="247" spans="1:11" x14ac:dyDescent="0.35">
      <c r="A247" t="s">
        <v>20</v>
      </c>
      <c r="B247">
        <v>1713</v>
      </c>
      <c r="J247" t="s">
        <v>14</v>
      </c>
      <c r="K247">
        <v>3868</v>
      </c>
    </row>
    <row r="248" spans="1:11" x14ac:dyDescent="0.35">
      <c r="A248" t="s">
        <v>20</v>
      </c>
      <c r="B248">
        <v>249</v>
      </c>
      <c r="J248" t="s">
        <v>14</v>
      </c>
      <c r="K248">
        <v>504</v>
      </c>
    </row>
    <row r="249" spans="1:11" x14ac:dyDescent="0.35">
      <c r="A249" t="s">
        <v>20</v>
      </c>
      <c r="B249">
        <v>192</v>
      </c>
      <c r="J249" t="s">
        <v>14</v>
      </c>
      <c r="K249">
        <v>14</v>
      </c>
    </row>
    <row r="250" spans="1:11" x14ac:dyDescent="0.35">
      <c r="A250" t="s">
        <v>20</v>
      </c>
      <c r="B250">
        <v>247</v>
      </c>
      <c r="J250" t="s">
        <v>14</v>
      </c>
      <c r="K250">
        <v>750</v>
      </c>
    </row>
    <row r="251" spans="1:11" x14ac:dyDescent="0.35">
      <c r="A251" t="s">
        <v>20</v>
      </c>
      <c r="B251">
        <v>2293</v>
      </c>
      <c r="J251" t="s">
        <v>14</v>
      </c>
      <c r="K251">
        <v>77</v>
      </c>
    </row>
    <row r="252" spans="1:11" x14ac:dyDescent="0.35">
      <c r="A252" t="s">
        <v>20</v>
      </c>
      <c r="B252">
        <v>3131</v>
      </c>
      <c r="J252" t="s">
        <v>14</v>
      </c>
      <c r="K252">
        <v>752</v>
      </c>
    </row>
    <row r="253" spans="1:11" x14ac:dyDescent="0.35">
      <c r="A253" t="s">
        <v>20</v>
      </c>
      <c r="B253">
        <v>143</v>
      </c>
      <c r="J253" t="s">
        <v>14</v>
      </c>
      <c r="K253">
        <v>131</v>
      </c>
    </row>
    <row r="254" spans="1:11" x14ac:dyDescent="0.35">
      <c r="A254" t="s">
        <v>20</v>
      </c>
      <c r="B254">
        <v>296</v>
      </c>
      <c r="J254" t="s">
        <v>14</v>
      </c>
      <c r="K254">
        <v>87</v>
      </c>
    </row>
    <row r="255" spans="1:11" x14ac:dyDescent="0.35">
      <c r="A255" t="s">
        <v>20</v>
      </c>
      <c r="B255">
        <v>170</v>
      </c>
      <c r="J255" t="s">
        <v>14</v>
      </c>
      <c r="K255">
        <v>1063</v>
      </c>
    </row>
    <row r="256" spans="1:11" x14ac:dyDescent="0.35">
      <c r="A256" t="s">
        <v>20</v>
      </c>
      <c r="B256">
        <v>86</v>
      </c>
      <c r="J256" t="s">
        <v>14</v>
      </c>
      <c r="K256">
        <v>76</v>
      </c>
    </row>
    <row r="257" spans="1:11" x14ac:dyDescent="0.35">
      <c r="A257" t="s">
        <v>20</v>
      </c>
      <c r="B257">
        <v>6286</v>
      </c>
      <c r="J257" t="s">
        <v>14</v>
      </c>
      <c r="K257">
        <v>4428</v>
      </c>
    </row>
    <row r="258" spans="1:11" x14ac:dyDescent="0.35">
      <c r="A258" t="s">
        <v>20</v>
      </c>
      <c r="B258">
        <v>3727</v>
      </c>
      <c r="J258" t="s">
        <v>14</v>
      </c>
      <c r="K258">
        <v>58</v>
      </c>
    </row>
    <row r="259" spans="1:11" x14ac:dyDescent="0.35">
      <c r="A259" t="s">
        <v>20</v>
      </c>
      <c r="B259">
        <v>1605</v>
      </c>
      <c r="J259" t="s">
        <v>14</v>
      </c>
      <c r="K259">
        <v>111</v>
      </c>
    </row>
    <row r="260" spans="1:11" x14ac:dyDescent="0.35">
      <c r="A260" t="s">
        <v>20</v>
      </c>
      <c r="B260">
        <v>2120</v>
      </c>
      <c r="J260" t="s">
        <v>14</v>
      </c>
      <c r="K260">
        <v>2955</v>
      </c>
    </row>
    <row r="261" spans="1:11" x14ac:dyDescent="0.35">
      <c r="A261" t="s">
        <v>20</v>
      </c>
      <c r="B261">
        <v>50</v>
      </c>
      <c r="J261" t="s">
        <v>14</v>
      </c>
      <c r="K261">
        <v>1657</v>
      </c>
    </row>
    <row r="262" spans="1:11" x14ac:dyDescent="0.35">
      <c r="A262" t="s">
        <v>20</v>
      </c>
      <c r="B262">
        <v>2080</v>
      </c>
      <c r="J262" t="s">
        <v>14</v>
      </c>
      <c r="K262">
        <v>926</v>
      </c>
    </row>
    <row r="263" spans="1:11" x14ac:dyDescent="0.35">
      <c r="A263" t="s">
        <v>20</v>
      </c>
      <c r="B263">
        <v>2105</v>
      </c>
      <c r="J263" t="s">
        <v>14</v>
      </c>
      <c r="K263">
        <v>77</v>
      </c>
    </row>
    <row r="264" spans="1:11" x14ac:dyDescent="0.35">
      <c r="A264" t="s">
        <v>20</v>
      </c>
      <c r="B264">
        <v>2436</v>
      </c>
      <c r="J264" t="s">
        <v>14</v>
      </c>
      <c r="K264">
        <v>1748</v>
      </c>
    </row>
    <row r="265" spans="1:11" x14ac:dyDescent="0.35">
      <c r="A265" t="s">
        <v>20</v>
      </c>
      <c r="B265">
        <v>80</v>
      </c>
      <c r="J265" t="s">
        <v>14</v>
      </c>
      <c r="K265">
        <v>79</v>
      </c>
    </row>
    <row r="266" spans="1:11" x14ac:dyDescent="0.35">
      <c r="A266" t="s">
        <v>20</v>
      </c>
      <c r="B266">
        <v>42</v>
      </c>
      <c r="J266" t="s">
        <v>14</v>
      </c>
      <c r="K266">
        <v>889</v>
      </c>
    </row>
    <row r="267" spans="1:11" x14ac:dyDescent="0.35">
      <c r="A267" t="s">
        <v>20</v>
      </c>
      <c r="B267">
        <v>139</v>
      </c>
      <c r="J267" t="s">
        <v>14</v>
      </c>
      <c r="K267">
        <v>56</v>
      </c>
    </row>
    <row r="268" spans="1:11" x14ac:dyDescent="0.35">
      <c r="A268" t="s">
        <v>20</v>
      </c>
      <c r="B268">
        <v>159</v>
      </c>
      <c r="J268" t="s">
        <v>14</v>
      </c>
      <c r="K268">
        <v>1</v>
      </c>
    </row>
    <row r="269" spans="1:11" x14ac:dyDescent="0.35">
      <c r="A269" t="s">
        <v>20</v>
      </c>
      <c r="B269">
        <v>381</v>
      </c>
      <c r="J269" t="s">
        <v>14</v>
      </c>
      <c r="K269">
        <v>83</v>
      </c>
    </row>
    <row r="270" spans="1:11" x14ac:dyDescent="0.35">
      <c r="A270" t="s">
        <v>20</v>
      </c>
      <c r="B270">
        <v>194</v>
      </c>
      <c r="J270" t="s">
        <v>14</v>
      </c>
      <c r="K270">
        <v>2025</v>
      </c>
    </row>
    <row r="271" spans="1:11" x14ac:dyDescent="0.35">
      <c r="A271" t="s">
        <v>20</v>
      </c>
      <c r="B271">
        <v>106</v>
      </c>
      <c r="J271" t="s">
        <v>14</v>
      </c>
      <c r="K271">
        <v>14</v>
      </c>
    </row>
    <row r="272" spans="1:11" x14ac:dyDescent="0.35">
      <c r="A272" t="s">
        <v>20</v>
      </c>
      <c r="B272">
        <v>142</v>
      </c>
      <c r="J272" t="s">
        <v>14</v>
      </c>
      <c r="K272">
        <v>656</v>
      </c>
    </row>
    <row r="273" spans="1:11" x14ac:dyDescent="0.35">
      <c r="A273" t="s">
        <v>20</v>
      </c>
      <c r="B273">
        <v>211</v>
      </c>
      <c r="J273" t="s">
        <v>14</v>
      </c>
      <c r="K273">
        <v>1596</v>
      </c>
    </row>
    <row r="274" spans="1:11" x14ac:dyDescent="0.35">
      <c r="A274" t="s">
        <v>20</v>
      </c>
      <c r="B274">
        <v>2756</v>
      </c>
      <c r="J274" t="s">
        <v>14</v>
      </c>
      <c r="K274">
        <v>10</v>
      </c>
    </row>
    <row r="275" spans="1:11" x14ac:dyDescent="0.35">
      <c r="A275" t="s">
        <v>20</v>
      </c>
      <c r="B275">
        <v>173</v>
      </c>
      <c r="J275" t="s">
        <v>14</v>
      </c>
      <c r="K275">
        <v>1121</v>
      </c>
    </row>
    <row r="276" spans="1:11" x14ac:dyDescent="0.35">
      <c r="A276" t="s">
        <v>20</v>
      </c>
      <c r="B276">
        <v>87</v>
      </c>
      <c r="J276" t="s">
        <v>14</v>
      </c>
      <c r="K276">
        <v>15</v>
      </c>
    </row>
    <row r="277" spans="1:11" x14ac:dyDescent="0.35">
      <c r="A277" t="s">
        <v>20</v>
      </c>
      <c r="B277">
        <v>1572</v>
      </c>
      <c r="J277" t="s">
        <v>14</v>
      </c>
      <c r="K277">
        <v>191</v>
      </c>
    </row>
    <row r="278" spans="1:11" x14ac:dyDescent="0.35">
      <c r="A278" t="s">
        <v>20</v>
      </c>
      <c r="B278">
        <v>2346</v>
      </c>
      <c r="J278" t="s">
        <v>14</v>
      </c>
      <c r="K278">
        <v>16</v>
      </c>
    </row>
    <row r="279" spans="1:11" x14ac:dyDescent="0.35">
      <c r="A279" t="s">
        <v>20</v>
      </c>
      <c r="B279">
        <v>115</v>
      </c>
      <c r="J279" t="s">
        <v>14</v>
      </c>
      <c r="K279">
        <v>17</v>
      </c>
    </row>
    <row r="280" spans="1:11" x14ac:dyDescent="0.35">
      <c r="A280" t="s">
        <v>20</v>
      </c>
      <c r="B280">
        <v>85</v>
      </c>
      <c r="J280" t="s">
        <v>14</v>
      </c>
      <c r="K280">
        <v>34</v>
      </c>
    </row>
    <row r="281" spans="1:11" x14ac:dyDescent="0.35">
      <c r="A281" t="s">
        <v>20</v>
      </c>
      <c r="B281">
        <v>144</v>
      </c>
      <c r="J281" t="s">
        <v>14</v>
      </c>
      <c r="K281">
        <v>1</v>
      </c>
    </row>
    <row r="282" spans="1:11" x14ac:dyDescent="0.35">
      <c r="A282" t="s">
        <v>20</v>
      </c>
      <c r="B282">
        <v>2443</v>
      </c>
      <c r="J282" t="s">
        <v>14</v>
      </c>
      <c r="K282">
        <v>1274</v>
      </c>
    </row>
    <row r="283" spans="1:11" x14ac:dyDescent="0.35">
      <c r="A283" t="s">
        <v>20</v>
      </c>
      <c r="B283">
        <v>64</v>
      </c>
      <c r="J283" t="s">
        <v>14</v>
      </c>
      <c r="K283">
        <v>210</v>
      </c>
    </row>
    <row r="284" spans="1:11" x14ac:dyDescent="0.35">
      <c r="A284" t="s">
        <v>20</v>
      </c>
      <c r="B284">
        <v>268</v>
      </c>
      <c r="J284" t="s">
        <v>14</v>
      </c>
      <c r="K284">
        <v>248</v>
      </c>
    </row>
    <row r="285" spans="1:11" x14ac:dyDescent="0.35">
      <c r="A285" t="s">
        <v>20</v>
      </c>
      <c r="B285">
        <v>195</v>
      </c>
      <c r="J285" t="s">
        <v>14</v>
      </c>
      <c r="K285">
        <v>513</v>
      </c>
    </row>
    <row r="286" spans="1:11" x14ac:dyDescent="0.35">
      <c r="A286" t="s">
        <v>20</v>
      </c>
      <c r="B286">
        <v>186</v>
      </c>
      <c r="J286" t="s">
        <v>14</v>
      </c>
      <c r="K286">
        <v>3410</v>
      </c>
    </row>
    <row r="287" spans="1:11" x14ac:dyDescent="0.35">
      <c r="A287" t="s">
        <v>20</v>
      </c>
      <c r="B287">
        <v>460</v>
      </c>
      <c r="J287" t="s">
        <v>14</v>
      </c>
      <c r="K287">
        <v>10</v>
      </c>
    </row>
    <row r="288" spans="1:11" x14ac:dyDescent="0.35">
      <c r="A288" t="s">
        <v>20</v>
      </c>
      <c r="B288">
        <v>2528</v>
      </c>
      <c r="J288" t="s">
        <v>14</v>
      </c>
      <c r="K288">
        <v>2201</v>
      </c>
    </row>
    <row r="289" spans="1:11" x14ac:dyDescent="0.35">
      <c r="A289" t="s">
        <v>20</v>
      </c>
      <c r="B289">
        <v>3657</v>
      </c>
      <c r="J289" t="s">
        <v>14</v>
      </c>
      <c r="K289">
        <v>676</v>
      </c>
    </row>
    <row r="290" spans="1:11" x14ac:dyDescent="0.35">
      <c r="A290" t="s">
        <v>20</v>
      </c>
      <c r="B290">
        <v>131</v>
      </c>
      <c r="J290" t="s">
        <v>14</v>
      </c>
      <c r="K290">
        <v>831</v>
      </c>
    </row>
    <row r="291" spans="1:11" x14ac:dyDescent="0.35">
      <c r="A291" t="s">
        <v>20</v>
      </c>
      <c r="B291">
        <v>239</v>
      </c>
      <c r="J291" t="s">
        <v>14</v>
      </c>
      <c r="K291">
        <v>859</v>
      </c>
    </row>
    <row r="292" spans="1:11" x14ac:dyDescent="0.35">
      <c r="A292" t="s">
        <v>20</v>
      </c>
      <c r="B292">
        <v>78</v>
      </c>
      <c r="J292" t="s">
        <v>14</v>
      </c>
      <c r="K292">
        <v>45</v>
      </c>
    </row>
    <row r="293" spans="1:11" x14ac:dyDescent="0.35">
      <c r="A293" t="s">
        <v>20</v>
      </c>
      <c r="B293">
        <v>1773</v>
      </c>
      <c r="J293" t="s">
        <v>14</v>
      </c>
      <c r="K293">
        <v>6</v>
      </c>
    </row>
    <row r="294" spans="1:11" x14ac:dyDescent="0.35">
      <c r="A294" t="s">
        <v>20</v>
      </c>
      <c r="B294">
        <v>32</v>
      </c>
      <c r="J294" t="s">
        <v>14</v>
      </c>
      <c r="K294">
        <v>7</v>
      </c>
    </row>
    <row r="295" spans="1:11" x14ac:dyDescent="0.35">
      <c r="A295" t="s">
        <v>20</v>
      </c>
      <c r="B295">
        <v>369</v>
      </c>
      <c r="J295" t="s">
        <v>14</v>
      </c>
      <c r="K295">
        <v>31</v>
      </c>
    </row>
    <row r="296" spans="1:11" x14ac:dyDescent="0.35">
      <c r="A296" t="s">
        <v>20</v>
      </c>
      <c r="B296">
        <v>89</v>
      </c>
      <c r="J296" t="s">
        <v>14</v>
      </c>
      <c r="K296">
        <v>78</v>
      </c>
    </row>
    <row r="297" spans="1:11" x14ac:dyDescent="0.35">
      <c r="A297" t="s">
        <v>20</v>
      </c>
      <c r="B297">
        <v>147</v>
      </c>
      <c r="J297" t="s">
        <v>14</v>
      </c>
      <c r="K297">
        <v>1225</v>
      </c>
    </row>
    <row r="298" spans="1:11" x14ac:dyDescent="0.35">
      <c r="A298" t="s">
        <v>20</v>
      </c>
      <c r="B298">
        <v>126</v>
      </c>
      <c r="J298" t="s">
        <v>14</v>
      </c>
      <c r="K298">
        <v>1</v>
      </c>
    </row>
    <row r="299" spans="1:11" x14ac:dyDescent="0.35">
      <c r="A299" t="s">
        <v>20</v>
      </c>
      <c r="B299">
        <v>2218</v>
      </c>
      <c r="J299" t="s">
        <v>14</v>
      </c>
      <c r="K299">
        <v>67</v>
      </c>
    </row>
    <row r="300" spans="1:11" x14ac:dyDescent="0.35">
      <c r="A300" t="s">
        <v>20</v>
      </c>
      <c r="B300">
        <v>202</v>
      </c>
      <c r="J300" t="s">
        <v>14</v>
      </c>
      <c r="K300">
        <v>19</v>
      </c>
    </row>
    <row r="301" spans="1:11" x14ac:dyDescent="0.35">
      <c r="A301" t="s">
        <v>20</v>
      </c>
      <c r="B301">
        <v>140</v>
      </c>
      <c r="J301" t="s">
        <v>14</v>
      </c>
      <c r="K301">
        <v>2108</v>
      </c>
    </row>
    <row r="302" spans="1:11" x14ac:dyDescent="0.35">
      <c r="A302" t="s">
        <v>20</v>
      </c>
      <c r="B302">
        <v>1052</v>
      </c>
      <c r="J302" t="s">
        <v>14</v>
      </c>
      <c r="K302">
        <v>679</v>
      </c>
    </row>
    <row r="303" spans="1:11" x14ac:dyDescent="0.35">
      <c r="A303" t="s">
        <v>20</v>
      </c>
      <c r="B303">
        <v>247</v>
      </c>
      <c r="J303" t="s">
        <v>14</v>
      </c>
      <c r="K303">
        <v>36</v>
      </c>
    </row>
    <row r="304" spans="1:11" x14ac:dyDescent="0.35">
      <c r="A304" t="s">
        <v>20</v>
      </c>
      <c r="B304">
        <v>84</v>
      </c>
      <c r="J304" t="s">
        <v>14</v>
      </c>
      <c r="K304">
        <v>47</v>
      </c>
    </row>
    <row r="305" spans="1:11" x14ac:dyDescent="0.35">
      <c r="A305" t="s">
        <v>20</v>
      </c>
      <c r="B305">
        <v>88</v>
      </c>
      <c r="J305" t="s">
        <v>14</v>
      </c>
      <c r="K305">
        <v>70</v>
      </c>
    </row>
    <row r="306" spans="1:11" x14ac:dyDescent="0.35">
      <c r="A306" t="s">
        <v>20</v>
      </c>
      <c r="B306">
        <v>156</v>
      </c>
      <c r="J306" t="s">
        <v>14</v>
      </c>
      <c r="K306">
        <v>154</v>
      </c>
    </row>
    <row r="307" spans="1:11" x14ac:dyDescent="0.35">
      <c r="A307" t="s">
        <v>20</v>
      </c>
      <c r="B307">
        <v>2985</v>
      </c>
      <c r="J307" t="s">
        <v>14</v>
      </c>
      <c r="K307">
        <v>22</v>
      </c>
    </row>
    <row r="308" spans="1:11" x14ac:dyDescent="0.35">
      <c r="A308" t="s">
        <v>20</v>
      </c>
      <c r="B308">
        <v>762</v>
      </c>
      <c r="J308" t="s">
        <v>14</v>
      </c>
      <c r="K308">
        <v>1758</v>
      </c>
    </row>
    <row r="309" spans="1:11" x14ac:dyDescent="0.35">
      <c r="A309" t="s">
        <v>20</v>
      </c>
      <c r="B309">
        <v>554</v>
      </c>
      <c r="J309" t="s">
        <v>14</v>
      </c>
      <c r="K309">
        <v>94</v>
      </c>
    </row>
    <row r="310" spans="1:11" x14ac:dyDescent="0.35">
      <c r="A310" t="s">
        <v>20</v>
      </c>
      <c r="B310">
        <v>135</v>
      </c>
      <c r="J310" t="s">
        <v>14</v>
      </c>
      <c r="K310">
        <v>33</v>
      </c>
    </row>
    <row r="311" spans="1:11" x14ac:dyDescent="0.35">
      <c r="A311" t="s">
        <v>20</v>
      </c>
      <c r="B311">
        <v>122</v>
      </c>
      <c r="J311" t="s">
        <v>14</v>
      </c>
      <c r="K311">
        <v>1</v>
      </c>
    </row>
    <row r="312" spans="1:11" x14ac:dyDescent="0.35">
      <c r="A312" t="s">
        <v>20</v>
      </c>
      <c r="B312">
        <v>221</v>
      </c>
      <c r="J312" t="s">
        <v>14</v>
      </c>
      <c r="K312">
        <v>31</v>
      </c>
    </row>
    <row r="313" spans="1:11" x14ac:dyDescent="0.35">
      <c r="A313" t="s">
        <v>20</v>
      </c>
      <c r="B313">
        <v>126</v>
      </c>
      <c r="J313" t="s">
        <v>14</v>
      </c>
      <c r="K313">
        <v>35</v>
      </c>
    </row>
    <row r="314" spans="1:11" x14ac:dyDescent="0.35">
      <c r="A314" t="s">
        <v>20</v>
      </c>
      <c r="B314">
        <v>1022</v>
      </c>
      <c r="J314" t="s">
        <v>14</v>
      </c>
      <c r="K314">
        <v>63</v>
      </c>
    </row>
    <row r="315" spans="1:11" x14ac:dyDescent="0.35">
      <c r="A315" t="s">
        <v>20</v>
      </c>
      <c r="B315">
        <v>3177</v>
      </c>
      <c r="J315" t="s">
        <v>14</v>
      </c>
      <c r="K315">
        <v>526</v>
      </c>
    </row>
    <row r="316" spans="1:11" x14ac:dyDescent="0.35">
      <c r="A316" t="s">
        <v>20</v>
      </c>
      <c r="B316">
        <v>198</v>
      </c>
      <c r="J316" t="s">
        <v>14</v>
      </c>
      <c r="K316">
        <v>121</v>
      </c>
    </row>
    <row r="317" spans="1:11" x14ac:dyDescent="0.35">
      <c r="A317" t="s">
        <v>20</v>
      </c>
      <c r="B317">
        <v>85</v>
      </c>
      <c r="J317" t="s">
        <v>14</v>
      </c>
      <c r="K317">
        <v>67</v>
      </c>
    </row>
    <row r="318" spans="1:11" x14ac:dyDescent="0.35">
      <c r="A318" t="s">
        <v>20</v>
      </c>
      <c r="B318">
        <v>3596</v>
      </c>
      <c r="J318" t="s">
        <v>14</v>
      </c>
      <c r="K318">
        <v>57</v>
      </c>
    </row>
    <row r="319" spans="1:11" x14ac:dyDescent="0.35">
      <c r="A319" t="s">
        <v>20</v>
      </c>
      <c r="B319">
        <v>244</v>
      </c>
      <c r="J319" t="s">
        <v>14</v>
      </c>
      <c r="K319">
        <v>1229</v>
      </c>
    </row>
    <row r="320" spans="1:11" x14ac:dyDescent="0.35">
      <c r="A320" t="s">
        <v>20</v>
      </c>
      <c r="B320">
        <v>5180</v>
      </c>
      <c r="J320" t="s">
        <v>14</v>
      </c>
      <c r="K320">
        <v>12</v>
      </c>
    </row>
    <row r="321" spans="1:11" x14ac:dyDescent="0.35">
      <c r="A321" t="s">
        <v>20</v>
      </c>
      <c r="B321">
        <v>589</v>
      </c>
      <c r="J321" t="s">
        <v>14</v>
      </c>
      <c r="K321">
        <v>452</v>
      </c>
    </row>
    <row r="322" spans="1:11" x14ac:dyDescent="0.35">
      <c r="A322" t="s">
        <v>20</v>
      </c>
      <c r="B322">
        <v>2725</v>
      </c>
      <c r="J322" t="s">
        <v>14</v>
      </c>
      <c r="K322">
        <v>1886</v>
      </c>
    </row>
    <row r="323" spans="1:11" x14ac:dyDescent="0.35">
      <c r="A323" t="s">
        <v>20</v>
      </c>
      <c r="B323">
        <v>300</v>
      </c>
      <c r="J323" t="s">
        <v>14</v>
      </c>
      <c r="K323">
        <v>1825</v>
      </c>
    </row>
    <row r="324" spans="1:11" x14ac:dyDescent="0.35">
      <c r="A324" t="s">
        <v>20</v>
      </c>
      <c r="B324">
        <v>144</v>
      </c>
      <c r="J324" t="s">
        <v>14</v>
      </c>
      <c r="K324">
        <v>31</v>
      </c>
    </row>
    <row r="325" spans="1:11" x14ac:dyDescent="0.35">
      <c r="A325" t="s">
        <v>20</v>
      </c>
      <c r="B325">
        <v>87</v>
      </c>
      <c r="J325" t="s">
        <v>14</v>
      </c>
      <c r="K325">
        <v>107</v>
      </c>
    </row>
    <row r="326" spans="1:11" x14ac:dyDescent="0.35">
      <c r="A326" t="s">
        <v>20</v>
      </c>
      <c r="B326">
        <v>3116</v>
      </c>
      <c r="J326" t="s">
        <v>14</v>
      </c>
      <c r="K326">
        <v>27</v>
      </c>
    </row>
    <row r="327" spans="1:11" x14ac:dyDescent="0.35">
      <c r="A327" t="s">
        <v>20</v>
      </c>
      <c r="B327">
        <v>909</v>
      </c>
      <c r="J327" t="s">
        <v>14</v>
      </c>
      <c r="K327">
        <v>1221</v>
      </c>
    </row>
    <row r="328" spans="1:11" x14ac:dyDescent="0.35">
      <c r="A328" t="s">
        <v>20</v>
      </c>
      <c r="B328">
        <v>1613</v>
      </c>
      <c r="J328" t="s">
        <v>14</v>
      </c>
      <c r="K328">
        <v>1</v>
      </c>
    </row>
    <row r="329" spans="1:11" x14ac:dyDescent="0.35">
      <c r="A329" t="s">
        <v>20</v>
      </c>
      <c r="B329">
        <v>136</v>
      </c>
      <c r="J329" t="s">
        <v>14</v>
      </c>
      <c r="K329">
        <v>16</v>
      </c>
    </row>
    <row r="330" spans="1:11" x14ac:dyDescent="0.35">
      <c r="A330" t="s">
        <v>20</v>
      </c>
      <c r="B330">
        <v>130</v>
      </c>
      <c r="J330" t="s">
        <v>14</v>
      </c>
      <c r="K330">
        <v>41</v>
      </c>
    </row>
    <row r="331" spans="1:11" x14ac:dyDescent="0.35">
      <c r="A331" t="s">
        <v>20</v>
      </c>
      <c r="B331">
        <v>102</v>
      </c>
      <c r="J331" t="s">
        <v>14</v>
      </c>
      <c r="K331">
        <v>523</v>
      </c>
    </row>
    <row r="332" spans="1:11" x14ac:dyDescent="0.35">
      <c r="A332" t="s">
        <v>20</v>
      </c>
      <c r="B332">
        <v>4006</v>
      </c>
      <c r="J332" t="s">
        <v>14</v>
      </c>
      <c r="K332">
        <v>141</v>
      </c>
    </row>
    <row r="333" spans="1:11" x14ac:dyDescent="0.35">
      <c r="A333" t="s">
        <v>20</v>
      </c>
      <c r="B333">
        <v>1629</v>
      </c>
      <c r="J333" t="s">
        <v>14</v>
      </c>
      <c r="K333">
        <v>52</v>
      </c>
    </row>
    <row r="334" spans="1:11" x14ac:dyDescent="0.35">
      <c r="A334" t="s">
        <v>20</v>
      </c>
      <c r="B334">
        <v>2188</v>
      </c>
      <c r="J334" t="s">
        <v>14</v>
      </c>
      <c r="K334">
        <v>225</v>
      </c>
    </row>
    <row r="335" spans="1:11" x14ac:dyDescent="0.35">
      <c r="A335" t="s">
        <v>20</v>
      </c>
      <c r="B335">
        <v>2409</v>
      </c>
      <c r="J335" t="s">
        <v>14</v>
      </c>
      <c r="K335">
        <v>38</v>
      </c>
    </row>
    <row r="336" spans="1:11" x14ac:dyDescent="0.35">
      <c r="A336" t="s">
        <v>20</v>
      </c>
      <c r="B336">
        <v>194</v>
      </c>
      <c r="J336" t="s">
        <v>14</v>
      </c>
      <c r="K336">
        <v>15</v>
      </c>
    </row>
    <row r="337" spans="1:11" x14ac:dyDescent="0.35">
      <c r="A337" t="s">
        <v>20</v>
      </c>
      <c r="B337">
        <v>1140</v>
      </c>
      <c r="J337" t="s">
        <v>14</v>
      </c>
      <c r="K337">
        <v>37</v>
      </c>
    </row>
    <row r="338" spans="1:11" x14ac:dyDescent="0.35">
      <c r="A338" t="s">
        <v>20</v>
      </c>
      <c r="B338">
        <v>102</v>
      </c>
      <c r="J338" t="s">
        <v>14</v>
      </c>
      <c r="K338">
        <v>112</v>
      </c>
    </row>
    <row r="339" spans="1:11" x14ac:dyDescent="0.35">
      <c r="A339" t="s">
        <v>20</v>
      </c>
      <c r="B339">
        <v>2857</v>
      </c>
      <c r="J339" t="s">
        <v>14</v>
      </c>
      <c r="K339">
        <v>21</v>
      </c>
    </row>
    <row r="340" spans="1:11" x14ac:dyDescent="0.35">
      <c r="A340" t="s">
        <v>20</v>
      </c>
      <c r="B340">
        <v>107</v>
      </c>
      <c r="J340" t="s">
        <v>14</v>
      </c>
      <c r="K340">
        <v>67</v>
      </c>
    </row>
    <row r="341" spans="1:11" x14ac:dyDescent="0.35">
      <c r="A341" t="s">
        <v>20</v>
      </c>
      <c r="B341">
        <v>160</v>
      </c>
      <c r="J341" t="s">
        <v>14</v>
      </c>
      <c r="K341">
        <v>78</v>
      </c>
    </row>
    <row r="342" spans="1:11" x14ac:dyDescent="0.35">
      <c r="A342" t="s">
        <v>20</v>
      </c>
      <c r="B342">
        <v>2230</v>
      </c>
      <c r="J342" t="s">
        <v>14</v>
      </c>
      <c r="K342">
        <v>67</v>
      </c>
    </row>
    <row r="343" spans="1:11" x14ac:dyDescent="0.35">
      <c r="A343" t="s">
        <v>20</v>
      </c>
      <c r="B343">
        <v>316</v>
      </c>
      <c r="J343" t="s">
        <v>14</v>
      </c>
      <c r="K343">
        <v>263</v>
      </c>
    </row>
    <row r="344" spans="1:11" x14ac:dyDescent="0.35">
      <c r="A344" t="s">
        <v>20</v>
      </c>
      <c r="B344">
        <v>117</v>
      </c>
      <c r="J344" t="s">
        <v>14</v>
      </c>
      <c r="K344">
        <v>1691</v>
      </c>
    </row>
    <row r="345" spans="1:11" x14ac:dyDescent="0.35">
      <c r="A345" t="s">
        <v>20</v>
      </c>
      <c r="B345">
        <v>6406</v>
      </c>
      <c r="J345" t="s">
        <v>14</v>
      </c>
      <c r="K345">
        <v>181</v>
      </c>
    </row>
    <row r="346" spans="1:11" x14ac:dyDescent="0.35">
      <c r="A346" t="s">
        <v>20</v>
      </c>
      <c r="B346">
        <v>192</v>
      </c>
      <c r="J346" t="s">
        <v>14</v>
      </c>
      <c r="K346">
        <v>13</v>
      </c>
    </row>
    <row r="347" spans="1:11" x14ac:dyDescent="0.35">
      <c r="A347" t="s">
        <v>20</v>
      </c>
      <c r="B347">
        <v>26</v>
      </c>
      <c r="J347" t="s">
        <v>14</v>
      </c>
      <c r="K347">
        <v>1</v>
      </c>
    </row>
    <row r="348" spans="1:11" x14ac:dyDescent="0.35">
      <c r="A348" t="s">
        <v>20</v>
      </c>
      <c r="B348">
        <v>723</v>
      </c>
      <c r="J348" t="s">
        <v>14</v>
      </c>
      <c r="K348">
        <v>21</v>
      </c>
    </row>
    <row r="349" spans="1:11" x14ac:dyDescent="0.35">
      <c r="A349" t="s">
        <v>20</v>
      </c>
      <c r="B349">
        <v>170</v>
      </c>
      <c r="J349" t="s">
        <v>14</v>
      </c>
      <c r="K349">
        <v>830</v>
      </c>
    </row>
    <row r="350" spans="1:11" x14ac:dyDescent="0.35">
      <c r="A350" t="s">
        <v>20</v>
      </c>
      <c r="B350">
        <v>238</v>
      </c>
      <c r="J350" t="s">
        <v>14</v>
      </c>
      <c r="K350">
        <v>130</v>
      </c>
    </row>
    <row r="351" spans="1:11" x14ac:dyDescent="0.35">
      <c r="A351" t="s">
        <v>20</v>
      </c>
      <c r="B351">
        <v>55</v>
      </c>
      <c r="J351" t="s">
        <v>14</v>
      </c>
      <c r="K351">
        <v>55</v>
      </c>
    </row>
    <row r="352" spans="1:11" x14ac:dyDescent="0.35">
      <c r="A352" t="s">
        <v>20</v>
      </c>
      <c r="B352">
        <v>128</v>
      </c>
      <c r="J352" t="s">
        <v>14</v>
      </c>
      <c r="K352">
        <v>114</v>
      </c>
    </row>
    <row r="353" spans="1:11" x14ac:dyDescent="0.35">
      <c r="A353" t="s">
        <v>20</v>
      </c>
      <c r="B353">
        <v>2144</v>
      </c>
      <c r="J353" t="s">
        <v>14</v>
      </c>
      <c r="K353">
        <v>594</v>
      </c>
    </row>
    <row r="354" spans="1:11" x14ac:dyDescent="0.35">
      <c r="A354" t="s">
        <v>20</v>
      </c>
      <c r="B354">
        <v>2693</v>
      </c>
      <c r="J354" t="s">
        <v>14</v>
      </c>
      <c r="K354">
        <v>24</v>
      </c>
    </row>
    <row r="355" spans="1:11" x14ac:dyDescent="0.35">
      <c r="A355" t="s">
        <v>20</v>
      </c>
      <c r="B355">
        <v>432</v>
      </c>
      <c r="J355" t="s">
        <v>14</v>
      </c>
      <c r="K355">
        <v>252</v>
      </c>
    </row>
    <row r="356" spans="1:11" x14ac:dyDescent="0.35">
      <c r="A356" t="s">
        <v>20</v>
      </c>
      <c r="B356">
        <v>189</v>
      </c>
      <c r="J356" t="s">
        <v>14</v>
      </c>
      <c r="K356">
        <v>67</v>
      </c>
    </row>
    <row r="357" spans="1:11" x14ac:dyDescent="0.35">
      <c r="A357" t="s">
        <v>20</v>
      </c>
      <c r="B357">
        <v>154</v>
      </c>
      <c r="J357" t="s">
        <v>14</v>
      </c>
      <c r="K357">
        <v>742</v>
      </c>
    </row>
    <row r="358" spans="1:11" x14ac:dyDescent="0.35">
      <c r="A358" t="s">
        <v>20</v>
      </c>
      <c r="B358">
        <v>96</v>
      </c>
      <c r="J358" t="s">
        <v>14</v>
      </c>
      <c r="K358">
        <v>75</v>
      </c>
    </row>
    <row r="359" spans="1:11" x14ac:dyDescent="0.35">
      <c r="A359" t="s">
        <v>20</v>
      </c>
      <c r="B359">
        <v>3063</v>
      </c>
      <c r="J359" t="s">
        <v>14</v>
      </c>
      <c r="K359">
        <v>4405</v>
      </c>
    </row>
    <row r="360" spans="1:11" x14ac:dyDescent="0.35">
      <c r="A360" t="s">
        <v>20</v>
      </c>
      <c r="B360">
        <v>2266</v>
      </c>
      <c r="J360" t="s">
        <v>14</v>
      </c>
      <c r="K360">
        <v>92</v>
      </c>
    </row>
    <row r="361" spans="1:11" x14ac:dyDescent="0.35">
      <c r="A361" t="s">
        <v>20</v>
      </c>
      <c r="B361">
        <v>194</v>
      </c>
      <c r="J361" t="s">
        <v>14</v>
      </c>
      <c r="K361">
        <v>64</v>
      </c>
    </row>
    <row r="362" spans="1:11" x14ac:dyDescent="0.35">
      <c r="A362" t="s">
        <v>20</v>
      </c>
      <c r="B362">
        <v>129</v>
      </c>
      <c r="J362" t="s">
        <v>14</v>
      </c>
      <c r="K362">
        <v>64</v>
      </c>
    </row>
    <row r="363" spans="1:11" x14ac:dyDescent="0.35">
      <c r="A363" t="s">
        <v>20</v>
      </c>
      <c r="B363">
        <v>375</v>
      </c>
      <c r="J363" t="s">
        <v>14</v>
      </c>
      <c r="K363">
        <v>842</v>
      </c>
    </row>
    <row r="364" spans="1:11" x14ac:dyDescent="0.35">
      <c r="A364" t="s">
        <v>20</v>
      </c>
      <c r="B364">
        <v>409</v>
      </c>
      <c r="J364" t="s">
        <v>14</v>
      </c>
      <c r="K364">
        <v>112</v>
      </c>
    </row>
    <row r="365" spans="1:11" x14ac:dyDescent="0.35">
      <c r="A365" t="s">
        <v>20</v>
      </c>
      <c r="B365">
        <v>234</v>
      </c>
      <c r="J365" t="s">
        <v>14</v>
      </c>
      <c r="K365">
        <v>374</v>
      </c>
    </row>
    <row r="366" spans="1:11" x14ac:dyDescent="0.35">
      <c r="A366" t="s">
        <v>20</v>
      </c>
      <c r="B366">
        <v>3016</v>
      </c>
    </row>
    <row r="367" spans="1:11" x14ac:dyDescent="0.35">
      <c r="A367" t="s">
        <v>20</v>
      </c>
      <c r="B367">
        <v>264</v>
      </c>
    </row>
    <row r="368" spans="1:11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2:A566">
    <cfRule type="cellIs" dxfId="11" priority="5" operator="equal">
      <formula>"live"</formula>
    </cfRule>
    <cfRule type="cellIs" dxfId="10" priority="6" operator="equal">
      <formula>"canceled"</formula>
    </cfRule>
    <cfRule type="cellIs" dxfId="9" priority="7" operator="equal">
      <formula>"successful"</formula>
    </cfRule>
    <cfRule type="cellIs" dxfId="8" priority="8" operator="equal">
      <formula>"failed"</formula>
    </cfRule>
  </conditionalFormatting>
  <conditionalFormatting sqref="J2:J365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"successful"</formula>
    </cfRule>
    <cfRule type="cellIs" dxfId="4" priority="4" operator="equal">
      <formula>"failed"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BBAF-4902-432B-BC96-BB90932B00CF}">
  <dimension ref="A1:H13"/>
  <sheetViews>
    <sheetView zoomScale="70" zoomScaleNormal="70" workbookViewId="0"/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.83203125" style="11" bestFit="1" customWidth="1"/>
    <col min="7" max="7" width="15.4140625" style="11" bestFit="1" customWidth="1"/>
    <col min="8" max="8" width="18.08203125" style="11" bestFit="1" customWidth="1"/>
  </cols>
  <sheetData>
    <row r="1" spans="1:8" s="10" customFormat="1" x14ac:dyDescent="0.35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2" t="s">
        <v>2091</v>
      </c>
      <c r="G1" s="12" t="s">
        <v>2092</v>
      </c>
      <c r="H1" s="12" t="s">
        <v>2093</v>
      </c>
    </row>
    <row r="2" spans="1:8" x14ac:dyDescent="0.35">
      <c r="A2" t="s">
        <v>2094</v>
      </c>
      <c r="B2">
        <f>COUNTIFS('Crowdfunding Data'!D2:D1001,"&lt;1000", 'Crowdfunding Data'!G2:G1001,"SUCCESSFUL")</f>
        <v>30</v>
      </c>
      <c r="C2">
        <f>COUNTIFS('Crowdfunding Data'!D2:D1001,"&lt;1000", 'Crowdfunding Data'!G2:G1001,"FAILED")</f>
        <v>20</v>
      </c>
      <c r="D2">
        <f>COUNTIFS('Crowdfunding Data'!D2:D1001,"&lt;1000", 'Crowdfunding Data'!G2:G1001,"CANCELED")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5">
      <c r="A3" t="s">
        <v>2095</v>
      </c>
      <c r="B3">
        <f>COUNTIFS('Crowdfunding Data'!D2:D1001,"&gt;=1000", 'Crowdfunding Data'!D2:D1001,"&lt;5000", 'Crowdfunding Data'!G2:G1001,"SUCCESSFUL")</f>
        <v>191</v>
      </c>
      <c r="C3">
        <f>COUNTIFS('Crowdfunding Data'!D2:D1001,"&gt;=1000", 'Crowdfunding Data'!D2:D1001,"&lt;5000", 'Crowdfunding Data'!G2:G1001,"FAILED")</f>
        <v>38</v>
      </c>
      <c r="D3">
        <f>COUNTIFS('Crowdfunding Data'!D2:D1001,"&gt;=1000", 'Crowdfunding Data'!D2:D1001,"&lt;5000", 'Crowdfunding Data'!G2:G1001,"CANCELED")</f>
        <v>2</v>
      </c>
      <c r="E3">
        <f>SUM(B3:D3)</f>
        <v>231</v>
      </c>
      <c r="F3" s="11">
        <f t="shared" ref="F3:F13" si="0">B3/E3</f>
        <v>0.82683982683982682</v>
      </c>
      <c r="G3" s="11">
        <f t="shared" ref="G3:G13" si="1">C3/E3</f>
        <v>0.16450216450216451</v>
      </c>
      <c r="H3" s="11">
        <f t="shared" ref="H3:H13" si="2">D3/E3</f>
        <v>8.658008658008658E-3</v>
      </c>
    </row>
    <row r="4" spans="1:8" x14ac:dyDescent="0.35">
      <c r="A4" t="s">
        <v>2096</v>
      </c>
      <c r="B4">
        <f>COUNTIFS('Crowdfunding Data'!D2:D1001,"&gt;=5000", 'Crowdfunding Data'!D2:D1001,"&lt;10000", 'Crowdfunding Data'!G2:G1001,"SUCCESSFUL")</f>
        <v>164</v>
      </c>
      <c r="C4">
        <f>COUNTIFS('Crowdfunding Data'!D2:D1001,"&gt;=5000", 'Crowdfunding Data'!D2:D1001,"&lt;10000", 'Crowdfunding Data'!G2:G1001,"FAILED")</f>
        <v>126</v>
      </c>
      <c r="D4">
        <f>COUNTIFS('Crowdfunding Data'!D2:D1001,"&gt;=5000", 'Crowdfunding Data'!D2:D1001,"&lt;10000", 'Crowdfunding Data'!G2:G1001,"CANCELED")</f>
        <v>25</v>
      </c>
      <c r="E4">
        <f>SUM(B4:D4)</f>
        <v>315</v>
      </c>
      <c r="F4" s="11">
        <f t="shared" si="0"/>
        <v>0.52063492063492067</v>
      </c>
      <c r="G4" s="11">
        <f t="shared" si="1"/>
        <v>0.4</v>
      </c>
      <c r="H4" s="11">
        <f t="shared" si="2"/>
        <v>7.9365079365079361E-2</v>
      </c>
    </row>
    <row r="5" spans="1:8" x14ac:dyDescent="0.35">
      <c r="A5" t="s">
        <v>2097</v>
      </c>
      <c r="B5">
        <f>COUNTIFS('Crowdfunding Data'!D2:D1001,"&gt;=10000", 'Crowdfunding Data'!D2:D1001,"&lt;15000", 'Crowdfunding Data'!G2:G1001,"SUCCESSFUL")</f>
        <v>4</v>
      </c>
      <c r="C5">
        <f>COUNTIFS('Crowdfunding Data'!D2:D1001,"&gt;=10000", 'Crowdfunding Data'!D2:D1001,"&lt;15000", 'Crowdfunding Data'!G2:G1001,"FAILED")</f>
        <v>5</v>
      </c>
      <c r="D5">
        <f>COUNTIFS('Crowdfunding Data'!D2:D1001,"&gt;=10000", 'Crowdfunding Data'!D2:D1001,"&lt;15000", 'Crowdfunding Data'!G2:G1001,"CANCELED")</f>
        <v>0</v>
      </c>
      <c r="E5">
        <f>SUM(B5:D5)</f>
        <v>9</v>
      </c>
      <c r="F5" s="11">
        <f t="shared" si="0"/>
        <v>0.44444444444444442</v>
      </c>
      <c r="G5" s="11">
        <f t="shared" si="1"/>
        <v>0.55555555555555558</v>
      </c>
      <c r="H5" s="11">
        <f t="shared" si="2"/>
        <v>0</v>
      </c>
    </row>
    <row r="6" spans="1:8" x14ac:dyDescent="0.35">
      <c r="A6" t="s">
        <v>2098</v>
      </c>
      <c r="B6">
        <f>COUNTIFS('Crowdfunding Data'!D2:D1001,"&gt;=15000", 'Crowdfunding Data'!D2:D1001,"&lt;20000", 'Crowdfunding Data'!G2:G1001,"SUCCESSFUL")</f>
        <v>10</v>
      </c>
      <c r="C6">
        <f>COUNTIFS('Crowdfunding Data'!D2:D1001,"&gt;=15000", 'Crowdfunding Data'!D2:D1001,"&lt;20000", 'Crowdfunding Data'!G2:G1001,"FAILED")</f>
        <v>0</v>
      </c>
      <c r="D6">
        <f>COUNTIFS('Crowdfunding Data'!D2:D1001,"&gt;=15000", 'Crowdfunding Data'!D2:D1001,"&lt;20000", 'Crowdfunding Data'!G2:G1001,"CANCELED")</f>
        <v>0</v>
      </c>
      <c r="E6">
        <f>SUM(B6:D6)</f>
        <v>10</v>
      </c>
      <c r="F6" s="11">
        <f t="shared" si="0"/>
        <v>1</v>
      </c>
      <c r="G6" s="11">
        <f t="shared" si="1"/>
        <v>0</v>
      </c>
      <c r="H6" s="11">
        <f t="shared" si="2"/>
        <v>0</v>
      </c>
    </row>
    <row r="7" spans="1:8" x14ac:dyDescent="0.35">
      <c r="A7" t="s">
        <v>2099</v>
      </c>
      <c r="B7">
        <f>COUNTIFS('Crowdfunding Data'!D2:D1001,"&gt;=20000", 'Crowdfunding Data'!D2:D1001,"&lt;25000", 'Crowdfunding Data'!G2:G1001,"SUCCESSFUL")</f>
        <v>7</v>
      </c>
      <c r="C7">
        <f>COUNTIFS('Crowdfunding Data'!D2:D1001,"&gt;=20000", 'Crowdfunding Data'!D2:D1001,"&lt;25000", 'Crowdfunding Data'!G2:G1001,"FAILED")</f>
        <v>0</v>
      </c>
      <c r="D7">
        <f>COUNTIFS('Crowdfunding Data'!D2:D1001,"&gt;=20000", 'Crowdfunding Data'!D2:D1001,"&lt;25000", 'Crowdfunding Data'!G2:G1001,"CANCELED")</f>
        <v>0</v>
      </c>
      <c r="E7">
        <f t="shared" ref="E7:E13" si="3">SUM(B7:D7)</f>
        <v>7</v>
      </c>
      <c r="F7" s="11">
        <f t="shared" si="0"/>
        <v>1</v>
      </c>
      <c r="G7" s="11">
        <f t="shared" si="1"/>
        <v>0</v>
      </c>
      <c r="H7" s="11">
        <f t="shared" si="2"/>
        <v>0</v>
      </c>
    </row>
    <row r="8" spans="1:8" x14ac:dyDescent="0.35">
      <c r="A8" t="s">
        <v>2100</v>
      </c>
      <c r="B8">
        <f>COUNTIFS('Crowdfunding Data'!D2:D1001,"&gt;=25000", 'Crowdfunding Data'!D2:D1001,"&lt;30000", 'Crowdfunding Data'!G2:G1001,"SUCCESSFUL")</f>
        <v>11</v>
      </c>
      <c r="C8">
        <f>COUNTIFS('Crowdfunding Data'!D2:D1001,"&gt;=25000", 'Crowdfunding Data'!D2:D1001,"&lt;30000", 'Crowdfunding Data'!G2:G1001,"FAILED")</f>
        <v>3</v>
      </c>
      <c r="D8">
        <f>COUNTIFS('Crowdfunding Data'!D2:D1001,"&gt;=25000", 'Crowdfunding Data'!D2:D1001,"&lt;30000", 'Crowdfunding Data'!G2:G1001,"CANCELED")</f>
        <v>0</v>
      </c>
      <c r="E8">
        <f t="shared" si="3"/>
        <v>14</v>
      </c>
      <c r="F8" s="11">
        <f t="shared" si="0"/>
        <v>0.7857142857142857</v>
      </c>
      <c r="G8" s="11">
        <f t="shared" si="1"/>
        <v>0.21428571428571427</v>
      </c>
      <c r="H8" s="11">
        <f t="shared" si="2"/>
        <v>0</v>
      </c>
    </row>
    <row r="9" spans="1:8" x14ac:dyDescent="0.35">
      <c r="A9" t="s">
        <v>2101</v>
      </c>
      <c r="B9">
        <f>COUNTIFS('Crowdfunding Data'!D2:D1001,"&gt;=30000", 'Crowdfunding Data'!D2:D1001,"&lt;35000", 'Crowdfunding Data'!G2:G1001,"SUCCESSFUL")</f>
        <v>7</v>
      </c>
      <c r="C9">
        <f>COUNTIFS('Crowdfunding Data'!D2:D1001,"&gt;=30000", 'Crowdfunding Data'!D2:D1001,"&lt;35000", 'Crowdfunding Data'!D2:D1001,"FAILED")</f>
        <v>0</v>
      </c>
      <c r="D9">
        <f>COUNTIFS('Crowdfunding Data'!D2:D1001,"&gt;=30000", 'Crowdfunding Data'!D2:D1001,"&lt;35000", 'Crowdfunding Data'!G2:G1001,"CANCELED")</f>
        <v>0</v>
      </c>
      <c r="E9">
        <f t="shared" si="3"/>
        <v>7</v>
      </c>
      <c r="F9" s="11">
        <f t="shared" si="0"/>
        <v>1</v>
      </c>
      <c r="G9" s="11">
        <f t="shared" si="1"/>
        <v>0</v>
      </c>
      <c r="H9" s="11">
        <f t="shared" si="2"/>
        <v>0</v>
      </c>
    </row>
    <row r="10" spans="1:8" x14ac:dyDescent="0.35">
      <c r="A10" t="s">
        <v>2102</v>
      </c>
      <c r="B10">
        <f>COUNTIFS('Crowdfunding Data'!D2:D1001,"&gt;=35000", 'Crowdfunding Data'!D2:D1001,"&lt;40000", 'Crowdfunding Data'!G2:G1001,"SUCCESSFUL")</f>
        <v>8</v>
      </c>
      <c r="C10">
        <f>COUNTIFS('Crowdfunding Data'!D2:D1001,"&gt;=35000", 'Crowdfunding Data'!D2:D1001,"&lt;40000", 'Crowdfunding Data'!G2:G1001,"FAILED")</f>
        <v>3</v>
      </c>
      <c r="D10">
        <f>COUNTIFS('Crowdfunding Data'!D2:D1001,"&gt;=35000", 'Crowdfunding Data'!D2:D1001,"&lt;40000", 'Crowdfunding Data'!G2:G1001,"CANCELED")</f>
        <v>1</v>
      </c>
      <c r="E10">
        <f t="shared" si="3"/>
        <v>12</v>
      </c>
      <c r="F10" s="11">
        <f t="shared" si="0"/>
        <v>0.66666666666666663</v>
      </c>
      <c r="G10" s="11">
        <f t="shared" si="1"/>
        <v>0.25</v>
      </c>
      <c r="H10" s="11">
        <f t="shared" si="2"/>
        <v>8.3333333333333329E-2</v>
      </c>
    </row>
    <row r="11" spans="1:8" x14ac:dyDescent="0.35">
      <c r="A11" t="s">
        <v>2104</v>
      </c>
      <c r="B11">
        <f>COUNTIFS('Crowdfunding Data'!D2:D1001,"&gt;=40000", 'Crowdfunding Data'!D2:D1001,"&lt;45000", 'Crowdfunding Data'!G2:G1001,"SUCCESSFUL")</f>
        <v>11</v>
      </c>
      <c r="C11">
        <f>COUNTIFS('Crowdfunding Data'!D2:D1001,"&gt;=40000", 'Crowdfunding Data'!D2:D1001,"&lt;45000", 'Crowdfunding Data'!G2:G1001,"FAILED")</f>
        <v>3</v>
      </c>
      <c r="D11">
        <f>COUNTIFS('Crowdfunding Data'!D2:D1001,"&gt;=40000", 'Crowdfunding Data'!D2:D1001,"&lt;45000", 'Crowdfunding Data'!G2:G1001,"CANCELED")</f>
        <v>0</v>
      </c>
      <c r="E11">
        <f t="shared" si="3"/>
        <v>14</v>
      </c>
      <c r="F11" s="11">
        <f t="shared" si="0"/>
        <v>0.7857142857142857</v>
      </c>
      <c r="G11" s="11">
        <f t="shared" si="1"/>
        <v>0.21428571428571427</v>
      </c>
      <c r="H11" s="11">
        <f t="shared" si="2"/>
        <v>0</v>
      </c>
    </row>
    <row r="12" spans="1:8" x14ac:dyDescent="0.35">
      <c r="A12" t="s">
        <v>2103</v>
      </c>
      <c r="B12">
        <f>COUNTIFS('Crowdfunding Data'!D2:D1001,"&gt;=45000", 'Crowdfunding Data'!D2:D1001,"&lt;50000", 'Crowdfunding Data'!G2:G1001,"SUCCESSFUL")</f>
        <v>8</v>
      </c>
      <c r="C12">
        <f>COUNTIFS('Crowdfunding Data'!D2:D1001,"&gt;=45000", 'Crowdfunding Data'!D2:D1001,"&lt;50000", 'Crowdfunding Data'!G2:G1001,"FAILED")</f>
        <v>3</v>
      </c>
      <c r="D12">
        <f>COUNTIFS('Crowdfunding Data'!D2:D1001,"&gt;=45000", 'Crowdfunding Data'!D2:D1001,"&lt;50000", 'Crowdfunding Data'!G2:G1001,"CANCELED")</f>
        <v>0</v>
      </c>
      <c r="E12">
        <f t="shared" si="3"/>
        <v>11</v>
      </c>
      <c r="F12" s="11">
        <f t="shared" si="0"/>
        <v>0.72727272727272729</v>
      </c>
      <c r="G12" s="11">
        <f t="shared" si="1"/>
        <v>0.27272727272727271</v>
      </c>
      <c r="H12" s="11">
        <f t="shared" si="2"/>
        <v>0</v>
      </c>
    </row>
    <row r="13" spans="1:8" x14ac:dyDescent="0.35">
      <c r="A13" t="s">
        <v>2105</v>
      </c>
      <c r="B13">
        <f>COUNTIFS('Crowdfunding Data'!D2:D1001,"&gt;=50000", 'Crowdfunding Data'!G2:G1001,"SUCCESSFUL")</f>
        <v>114</v>
      </c>
      <c r="C13">
        <f>COUNTIFS('Crowdfunding Data'!D2:D1001,"&gt;=50000", 'Crowdfunding Data'!G2:G1001,"FAILED")</f>
        <v>163</v>
      </c>
      <c r="D13">
        <f>COUNTIFS('Crowdfunding Data'!D2:D1001,"&gt;=50000", 'Crowdfunding Data'!G2:G1001,"CANCELED")</f>
        <v>28</v>
      </c>
      <c r="E13">
        <f t="shared" si="3"/>
        <v>305</v>
      </c>
      <c r="F13" s="11">
        <f t="shared" si="0"/>
        <v>0.3737704918032787</v>
      </c>
      <c r="G13" s="11">
        <f t="shared" si="1"/>
        <v>0.53442622950819674</v>
      </c>
      <c r="H13" s="11">
        <f t="shared" si="2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9DD2-F0A6-45E9-95FE-1026EAC0051F}">
  <dimension ref="A1:F19"/>
  <sheetViews>
    <sheetView zoomScale="90" zoomScaleNormal="90" workbookViewId="0">
      <selection activeCell="E2" sqref="E2"/>
    </sheetView>
  </sheetViews>
  <sheetFormatPr defaultColWidth="15.9140625" defaultRowHeight="15.5" x14ac:dyDescent="0.35"/>
  <cols>
    <col min="1" max="1" width="16" bestFit="1" customWidth="1"/>
    <col min="2" max="2" width="15.25" bestFit="1" customWidth="1"/>
    <col min="3" max="3" width="5.5" bestFit="1" customWidth="1"/>
    <col min="4" max="4" width="3.7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6</v>
      </c>
      <c r="B1" t="s">
        <v>2034</v>
      </c>
    </row>
    <row r="2" spans="1:6" x14ac:dyDescent="0.35">
      <c r="A2" s="6" t="s">
        <v>2038</v>
      </c>
      <c r="B2" t="s">
        <v>2034</v>
      </c>
    </row>
    <row r="3" spans="1:6" x14ac:dyDescent="0.35">
      <c r="A3" s="6" t="s">
        <v>2052</v>
      </c>
      <c r="B3" t="s">
        <v>2034</v>
      </c>
    </row>
    <row r="5" spans="1:6" x14ac:dyDescent="0.35">
      <c r="A5" s="6" t="s">
        <v>2035</v>
      </c>
      <c r="B5" s="6" t="s">
        <v>2033</v>
      </c>
    </row>
    <row r="6" spans="1:6" x14ac:dyDescent="0.35">
      <c r="A6" s="6" t="s">
        <v>2031</v>
      </c>
      <c r="B6" t="s">
        <v>74</v>
      </c>
      <c r="C6" t="s">
        <v>14</v>
      </c>
      <c r="D6" t="s">
        <v>47</v>
      </c>
      <c r="E6" t="s">
        <v>20</v>
      </c>
      <c r="F6" t="s">
        <v>2032</v>
      </c>
    </row>
    <row r="7" spans="1:6" x14ac:dyDescent="0.35">
      <c r="A7" s="8" t="s">
        <v>2040</v>
      </c>
      <c r="B7">
        <v>6</v>
      </c>
      <c r="C7">
        <v>36</v>
      </c>
      <c r="D7">
        <v>1</v>
      </c>
      <c r="E7">
        <v>49</v>
      </c>
      <c r="F7">
        <v>92</v>
      </c>
    </row>
    <row r="8" spans="1:6" x14ac:dyDescent="0.35">
      <c r="A8" s="8" t="s">
        <v>2041</v>
      </c>
      <c r="B8">
        <v>7</v>
      </c>
      <c r="C8">
        <v>28</v>
      </c>
      <c r="E8">
        <v>44</v>
      </c>
      <c r="F8">
        <v>79</v>
      </c>
    </row>
    <row r="9" spans="1:6" x14ac:dyDescent="0.35">
      <c r="A9" s="8" t="s">
        <v>2042</v>
      </c>
      <c r="B9">
        <v>4</v>
      </c>
      <c r="C9">
        <v>33</v>
      </c>
      <c r="E9">
        <v>49</v>
      </c>
      <c r="F9">
        <v>86</v>
      </c>
    </row>
    <row r="10" spans="1:6" x14ac:dyDescent="0.35">
      <c r="A10" s="8" t="s">
        <v>2043</v>
      </c>
      <c r="B10">
        <v>1</v>
      </c>
      <c r="C10">
        <v>30</v>
      </c>
      <c r="D10">
        <v>1</v>
      </c>
      <c r="E10">
        <v>46</v>
      </c>
      <c r="F10">
        <v>78</v>
      </c>
    </row>
    <row r="11" spans="1:6" x14ac:dyDescent="0.35">
      <c r="A11" s="8" t="s">
        <v>2044</v>
      </c>
      <c r="B11">
        <v>3</v>
      </c>
      <c r="C11">
        <v>35</v>
      </c>
      <c r="D11">
        <v>2</v>
      </c>
      <c r="E11">
        <v>46</v>
      </c>
      <c r="F11">
        <v>86</v>
      </c>
    </row>
    <row r="12" spans="1:6" x14ac:dyDescent="0.35">
      <c r="A12" s="8" t="s">
        <v>2045</v>
      </c>
      <c r="B12">
        <v>3</v>
      </c>
      <c r="C12">
        <v>28</v>
      </c>
      <c r="D12">
        <v>1</v>
      </c>
      <c r="E12">
        <v>55</v>
      </c>
      <c r="F12">
        <v>87</v>
      </c>
    </row>
    <row r="13" spans="1:6" x14ac:dyDescent="0.35">
      <c r="A13" s="8" t="s">
        <v>2046</v>
      </c>
      <c r="B13">
        <v>4</v>
      </c>
      <c r="C13">
        <v>31</v>
      </c>
      <c r="D13">
        <v>1</v>
      </c>
      <c r="E13">
        <v>58</v>
      </c>
      <c r="F13">
        <v>94</v>
      </c>
    </row>
    <row r="14" spans="1:6" x14ac:dyDescent="0.35">
      <c r="A14" s="8" t="s">
        <v>2047</v>
      </c>
      <c r="B14">
        <v>8</v>
      </c>
      <c r="C14">
        <v>35</v>
      </c>
      <c r="D14">
        <v>1</v>
      </c>
      <c r="E14">
        <v>41</v>
      </c>
      <c r="F14">
        <v>85</v>
      </c>
    </row>
    <row r="15" spans="1:6" x14ac:dyDescent="0.35">
      <c r="A15" s="8" t="s">
        <v>2048</v>
      </c>
      <c r="B15">
        <v>5</v>
      </c>
      <c r="C15">
        <v>23</v>
      </c>
      <c r="E15">
        <v>45</v>
      </c>
      <c r="F15">
        <v>73</v>
      </c>
    </row>
    <row r="16" spans="1:6" x14ac:dyDescent="0.35">
      <c r="A16" s="8" t="s">
        <v>2049</v>
      </c>
      <c r="B16">
        <v>6</v>
      </c>
      <c r="C16">
        <v>26</v>
      </c>
      <c r="D16">
        <v>1</v>
      </c>
      <c r="E16">
        <v>45</v>
      </c>
      <c r="F16">
        <v>78</v>
      </c>
    </row>
    <row r="17" spans="1:6" x14ac:dyDescent="0.35">
      <c r="A17" s="8" t="s">
        <v>2050</v>
      </c>
      <c r="B17">
        <v>3</v>
      </c>
      <c r="C17">
        <v>27</v>
      </c>
      <c r="D17">
        <v>3</v>
      </c>
      <c r="E17">
        <v>45</v>
      </c>
      <c r="F17">
        <v>78</v>
      </c>
    </row>
    <row r="18" spans="1:6" x14ac:dyDescent="0.35">
      <c r="A18" s="8" t="s">
        <v>2051</v>
      </c>
      <c r="B18">
        <v>7</v>
      </c>
      <c r="C18">
        <v>32</v>
      </c>
      <c r="D18">
        <v>3</v>
      </c>
      <c r="E18">
        <v>42</v>
      </c>
      <c r="F18">
        <v>84</v>
      </c>
    </row>
    <row r="19" spans="1:6" x14ac:dyDescent="0.35">
      <c r="A19" s="8" t="s">
        <v>2032</v>
      </c>
      <c r="B19">
        <v>57</v>
      </c>
      <c r="C19">
        <v>364</v>
      </c>
      <c r="D19">
        <v>14</v>
      </c>
      <c r="E19">
        <v>565</v>
      </c>
      <c r="F1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93A9-8DEE-40C6-B576-8C9A22EB0C8C}">
  <dimension ref="A1:F30"/>
  <sheetViews>
    <sheetView zoomScale="80" zoomScaleNormal="80" workbookViewId="0">
      <selection activeCell="E2" sqref="E2"/>
    </sheetView>
  </sheetViews>
  <sheetFormatPr defaultRowHeight="15.5" x14ac:dyDescent="0.35"/>
  <cols>
    <col min="1" max="1" width="17.75" bestFit="1" customWidth="1"/>
    <col min="2" max="2" width="16.08203125" bestFit="1" customWidth="1"/>
    <col min="3" max="3" width="5.75" bestFit="1" customWidth="1"/>
    <col min="4" max="4" width="4" bestFit="1" customWidth="1"/>
    <col min="5" max="5" width="9.33203125" bestFit="1" customWidth="1"/>
    <col min="6" max="6" width="10.83203125" bestFit="1" customWidth="1"/>
  </cols>
  <sheetData>
    <row r="1" spans="1:6" x14ac:dyDescent="0.35">
      <c r="A1" s="6" t="s">
        <v>6</v>
      </c>
      <c r="B1" t="s">
        <v>2034</v>
      </c>
    </row>
    <row r="2" spans="1:6" x14ac:dyDescent="0.35">
      <c r="A2" s="6" t="s">
        <v>2038</v>
      </c>
      <c r="B2" t="s">
        <v>2034</v>
      </c>
    </row>
    <row r="4" spans="1:6" x14ac:dyDescent="0.35">
      <c r="A4" s="6" t="s">
        <v>2035</v>
      </c>
      <c r="B4" s="6" t="s">
        <v>2033</v>
      </c>
    </row>
    <row r="5" spans="1:6" x14ac:dyDescent="0.35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</row>
    <row r="6" spans="1:6" x14ac:dyDescent="0.35">
      <c r="A6" s="9" t="s">
        <v>2062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9" t="s">
        <v>2063</v>
      </c>
      <c r="E7">
        <v>4</v>
      </c>
      <c r="F7">
        <v>4</v>
      </c>
    </row>
    <row r="8" spans="1:6" x14ac:dyDescent="0.35">
      <c r="A8" s="9" t="s">
        <v>2064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9" t="s">
        <v>2065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9" t="s">
        <v>2066</v>
      </c>
      <c r="C10">
        <v>8</v>
      </c>
      <c r="E10">
        <v>10</v>
      </c>
      <c r="F10">
        <v>18</v>
      </c>
    </row>
    <row r="11" spans="1:6" x14ac:dyDescent="0.35">
      <c r="A11" s="9" t="s">
        <v>2067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9" t="s">
        <v>2068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9" t="s">
        <v>2069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9" t="s">
        <v>2070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9" t="s">
        <v>2071</v>
      </c>
      <c r="C15">
        <v>3</v>
      </c>
      <c r="E15">
        <v>4</v>
      </c>
      <c r="F15">
        <v>7</v>
      </c>
    </row>
    <row r="16" spans="1:6" x14ac:dyDescent="0.35">
      <c r="A16" s="9" t="s">
        <v>2072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9" t="s">
        <v>2073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9" t="s">
        <v>2074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9" t="s">
        <v>2075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9" t="s">
        <v>2076</v>
      </c>
      <c r="C20">
        <v>4</v>
      </c>
      <c r="E20">
        <v>4</v>
      </c>
      <c r="F20">
        <v>8</v>
      </c>
    </row>
    <row r="21" spans="1:6" x14ac:dyDescent="0.35">
      <c r="A21" s="9" t="s">
        <v>2077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9" t="s">
        <v>2078</v>
      </c>
      <c r="C22">
        <v>9</v>
      </c>
      <c r="E22">
        <v>5</v>
      </c>
      <c r="F22">
        <v>14</v>
      </c>
    </row>
    <row r="23" spans="1:6" x14ac:dyDescent="0.35">
      <c r="A23" s="9" t="s">
        <v>2079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9" t="s">
        <v>2080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9" t="s">
        <v>2081</v>
      </c>
      <c r="C25">
        <v>7</v>
      </c>
      <c r="E25">
        <v>14</v>
      </c>
      <c r="F25">
        <v>21</v>
      </c>
    </row>
    <row r="26" spans="1:6" x14ac:dyDescent="0.35">
      <c r="A26" s="9" t="s">
        <v>2082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9" t="s">
        <v>2083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9" t="s">
        <v>2084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9" t="s">
        <v>2085</v>
      </c>
      <c r="E29">
        <v>3</v>
      </c>
      <c r="F29">
        <v>3</v>
      </c>
    </row>
    <row r="30" spans="1:6" x14ac:dyDescent="0.35">
      <c r="A30" s="9" t="s">
        <v>2032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92D-E8B1-4551-A753-38B8068B65D1}">
  <dimension ref="A1:F14"/>
  <sheetViews>
    <sheetView zoomScale="80" zoomScaleNormal="80" workbookViewId="0">
      <selection activeCell="A16" sqref="A16"/>
    </sheetView>
  </sheetViews>
  <sheetFormatPr defaultRowHeight="15.5" x14ac:dyDescent="0.35"/>
  <cols>
    <col min="1" max="1" width="16.75" bestFit="1" customWidth="1"/>
    <col min="2" max="2" width="16.08203125" bestFit="1" customWidth="1"/>
    <col min="3" max="3" width="5.75" bestFit="1" customWidth="1"/>
    <col min="4" max="4" width="4" bestFit="1" customWidth="1"/>
    <col min="5" max="5" width="9.33203125" bestFit="1" customWidth="1"/>
    <col min="6" max="6" width="10.83203125" bestFit="1" customWidth="1"/>
  </cols>
  <sheetData>
    <row r="1" spans="1:6" x14ac:dyDescent="0.35">
      <c r="A1" s="6" t="s">
        <v>6</v>
      </c>
      <c r="B1" t="s">
        <v>2034</v>
      </c>
    </row>
    <row r="3" spans="1:6" x14ac:dyDescent="0.35">
      <c r="A3" s="6" t="s">
        <v>2035</v>
      </c>
      <c r="B3" s="6" t="s">
        <v>2033</v>
      </c>
    </row>
    <row r="4" spans="1:6" x14ac:dyDescent="0.35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</row>
    <row r="5" spans="1:6" x14ac:dyDescent="0.35">
      <c r="A5" s="9" t="s">
        <v>2053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9" t="s">
        <v>2054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9" t="s">
        <v>2055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9" t="s">
        <v>2056</v>
      </c>
      <c r="E8">
        <v>4</v>
      </c>
      <c r="F8">
        <v>4</v>
      </c>
    </row>
    <row r="9" spans="1:6" x14ac:dyDescent="0.35">
      <c r="A9" s="9" t="s">
        <v>2057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9" t="s">
        <v>2058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9" t="s">
        <v>2059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9" t="s">
        <v>2060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9" t="s">
        <v>2061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9" t="s">
        <v>2032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6640625" defaultRowHeight="15.5" x14ac:dyDescent="0.35"/>
  <cols>
    <col min="1" max="1" width="3.83203125" bestFit="1" customWidth="1"/>
    <col min="2" max="2" width="30.58203125" bestFit="1" customWidth="1"/>
    <col min="3" max="3" width="49.08203125" style="3" bestFit="1" customWidth="1"/>
    <col min="4" max="4" width="6.83203125" bestFit="1" customWidth="1"/>
    <col min="5" max="5" width="7.75" bestFit="1" customWidth="1"/>
    <col min="6" max="6" width="14.25" style="5" bestFit="1" customWidth="1"/>
    <col min="7" max="7" width="9.33203125" bestFit="1" customWidth="1"/>
    <col min="8" max="8" width="13.5" bestFit="1" customWidth="1"/>
    <col min="9" max="9" width="12.25" bestFit="1" customWidth="1"/>
    <col min="10" max="10" width="7.58203125" bestFit="1" customWidth="1"/>
    <col min="11" max="11" width="8.33203125" bestFit="1" customWidth="1"/>
    <col min="12" max="12" width="11.5" bestFit="1" customWidth="1"/>
    <col min="13" max="13" width="23" bestFit="1" customWidth="1"/>
    <col min="14" max="14" width="10.83203125" bestFit="1" customWidth="1"/>
    <col min="15" max="15" width="21.83203125" bestFit="1" customWidth="1"/>
    <col min="16" max="16" width="9.08203125" bestFit="1" customWidth="1"/>
    <col min="17" max="17" width="8.5" bestFit="1" customWidth="1"/>
    <col min="18" max="18" width="28.5" bestFit="1" customWidth="1"/>
    <col min="19" max="19" width="15.25" bestFit="1" customWidth="1"/>
    <col min="20" max="20" width="16.91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2036</v>
      </c>
      <c r="N1" s="1" t="s">
        <v>9</v>
      </c>
      <c r="O1" s="1" t="s">
        <v>2037</v>
      </c>
      <c r="P1" s="1" t="s">
        <v>10</v>
      </c>
      <c r="Q1" s="1" t="s">
        <v>11</v>
      </c>
      <c r="R1" s="1" t="s">
        <v>2028</v>
      </c>
      <c r="S1" s="1" t="s">
        <v>2038</v>
      </c>
      <c r="T1" s="1" t="s">
        <v>2039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</f>
        <v>0</v>
      </c>
      <c r="G2" t="s">
        <v>14</v>
      </c>
      <c r="H2">
        <v>0</v>
      </c>
      <c r="I2">
        <f t="shared" ref="I2:I65" si="1">IF(H2=0,0, E2/H2)</f>
        <v>0</v>
      </c>
      <c r="J2" t="s">
        <v>15</v>
      </c>
      <c r="K2" t="s">
        <v>16</v>
      </c>
      <c r="L2">
        <v>1448690400</v>
      </c>
      <c r="M2" s="7">
        <f t="shared" ref="M2:M65" si="2">(((L2/60)/60)/24)+DATE(1970,1,1)</f>
        <v>42336.25</v>
      </c>
      <c r="N2">
        <v>1450159200</v>
      </c>
      <c r="O2" s="7">
        <f t="shared" ref="O2:O65" si="3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10.4</v>
      </c>
      <c r="G3" t="s">
        <v>20</v>
      </c>
      <c r="H3">
        <v>158</v>
      </c>
      <c r="I3">
        <f t="shared" si="1"/>
        <v>92.151898734177209</v>
      </c>
      <c r="J3" t="s">
        <v>21</v>
      </c>
      <c r="K3" t="s">
        <v>22</v>
      </c>
      <c r="L3">
        <v>1408424400</v>
      </c>
      <c r="M3" s="7">
        <f t="shared" si="2"/>
        <v>41870.208333333336</v>
      </c>
      <c r="N3">
        <v>1408597200</v>
      </c>
      <c r="O3" s="7">
        <f t="shared" si="3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>
        <f t="shared" si="1"/>
        <v>100.01614035087719</v>
      </c>
      <c r="J4" t="s">
        <v>26</v>
      </c>
      <c r="K4" t="s">
        <v>27</v>
      </c>
      <c r="L4">
        <v>1384668000</v>
      </c>
      <c r="M4" s="7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>
        <f t="shared" si="1"/>
        <v>103.20833333333333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>
        <f t="shared" si="1"/>
        <v>99.339622641509436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>
        <f t="shared" si="1"/>
        <v>75.833333333333329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>
        <f t="shared" si="1"/>
        <v>60.555555555555557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>
        <f t="shared" si="1"/>
        <v>64.93832599118943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>
        <f t="shared" si="1"/>
        <v>30.997175141242938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>
        <f t="shared" si="1"/>
        <v>72.909090909090907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>
        <f t="shared" si="1"/>
        <v>112.22222222222223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>
        <f t="shared" si="1"/>
        <v>102.34545454545454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>
        <f t="shared" si="1"/>
        <v>105.05102040816327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>
        <f t="shared" si="1"/>
        <v>94.144999999999996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>
        <f t="shared" si="1"/>
        <v>84.986725663716811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>
        <f t="shared" si="1"/>
        <v>107.96236989591674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>
        <f t="shared" si="1"/>
        <v>45.103703703703701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>
        <f t="shared" si="1"/>
        <v>45.001483679525222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>
        <f t="shared" si="1"/>
        <v>105.97134670487107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>
        <f t="shared" si="1"/>
        <v>69.055555555555557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>
        <f t="shared" si="1"/>
        <v>85.044943820224717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>
        <f t="shared" si="1"/>
        <v>105.22535211267606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>
        <f t="shared" si="1"/>
        <v>39.003741114852225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>
        <f t="shared" si="1"/>
        <v>73.030674846625772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>
        <f t="shared" si="1"/>
        <v>35.009459459459457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>
        <f t="shared" si="1"/>
        <v>61.997747747747745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>
        <f t="shared" si="1"/>
        <v>94.000622665006233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>
        <f t="shared" si="1"/>
        <v>112.05426356589147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>
        <f t="shared" si="1"/>
        <v>48.008849557522126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>
        <f t="shared" si="1"/>
        <v>38.004334633723452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>
        <f t="shared" si="1"/>
        <v>35.000184535892231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>
        <f t="shared" si="1"/>
        <v>95.993893129770996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>
        <f t="shared" si="1"/>
        <v>68.8125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>
        <f t="shared" si="1"/>
        <v>105.97196261682242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>
        <f t="shared" si="1"/>
        <v>75.261194029850742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>
        <f t="shared" si="1"/>
        <v>57.125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>
        <f t="shared" si="1"/>
        <v>75.141414141414145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>
        <f t="shared" si="1"/>
        <v>107.42342342342343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>
        <f t="shared" si="1"/>
        <v>35.995495495495497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>
        <f t="shared" si="1"/>
        <v>26.998873148744366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>
        <f t="shared" si="1"/>
        <v>107.56122448979592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>
        <f t="shared" si="1"/>
        <v>94.375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>
        <f t="shared" si="1"/>
        <v>46.163043478260867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>
        <f t="shared" si="1"/>
        <v>47.845637583892618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>
        <f t="shared" si="1"/>
        <v>53.007815713698065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>
        <f t="shared" si="1"/>
        <v>45.059405940594061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>
        <f t="shared" si="1"/>
        <v>99.006816632583508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>
        <f t="shared" si="1"/>
        <v>32.786666666666669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>
        <f t="shared" si="1"/>
        <v>59.119617224880386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>
        <f t="shared" si="1"/>
        <v>44.93333333333333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>
        <f t="shared" si="1"/>
        <v>89.664122137404576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>
        <f t="shared" si="1"/>
        <v>70.079268292682926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>
        <f t="shared" si="1"/>
        <v>31.059701492537314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>
        <f t="shared" si="1"/>
        <v>29.061611374407583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>
        <f t="shared" si="1"/>
        <v>30.0859375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>
        <f t="shared" si="1"/>
        <v>58.040160642570278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E66/D66</f>
        <v>0.97642857142857142</v>
      </c>
      <c r="G66" t="s">
        <v>14</v>
      </c>
      <c r="H66">
        <v>38</v>
      </c>
      <c r="I66">
        <f t="shared" ref="I66:I129" si="5">IF(H66=0,0, E66/H66)</f>
        <v>71.94736842105263</v>
      </c>
      <c r="J66" t="s">
        <v>21</v>
      </c>
      <c r="K66" t="s">
        <v>22</v>
      </c>
      <c r="L66">
        <v>1530507600</v>
      </c>
      <c r="M66" s="7">
        <f t="shared" ref="M66:M129" si="6">(((L66/60)/60)/24)+DATE(1970,1,1)</f>
        <v>43283.208333333328</v>
      </c>
      <c r="N66">
        <v>1531803600</v>
      </c>
      <c r="O66" s="7">
        <f t="shared" ref="O66:O129" si="7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2.3614754098360655</v>
      </c>
      <c r="G67" t="s">
        <v>20</v>
      </c>
      <c r="H67">
        <v>236</v>
      </c>
      <c r="I67">
        <f t="shared" si="5"/>
        <v>61.038135593220339</v>
      </c>
      <c r="J67" t="s">
        <v>21</v>
      </c>
      <c r="K67" t="s">
        <v>22</v>
      </c>
      <c r="L67">
        <v>1296108000</v>
      </c>
      <c r="M67" s="7">
        <f t="shared" si="6"/>
        <v>40570.25</v>
      </c>
      <c r="N67">
        <v>1296712800</v>
      </c>
      <c r="O67" s="7">
        <f t="shared" si="7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>
        <f t="shared" si="5"/>
        <v>108.91666666666667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>
        <f t="shared" si="5"/>
        <v>29.001722017220171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>
        <f t="shared" si="5"/>
        <v>58.975609756097562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>
        <f t="shared" si="5"/>
        <v>111.82352941176471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>
        <f t="shared" si="5"/>
        <v>63.995555555555555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>
        <f t="shared" si="5"/>
        <v>85.315789473684205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>
        <f t="shared" si="5"/>
        <v>74.481481481481481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>
        <f t="shared" si="5"/>
        <v>105.14772727272727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>
        <f t="shared" si="5"/>
        <v>56.188235294117646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>
        <f t="shared" si="5"/>
        <v>85.917647058823533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>
        <f t="shared" si="5"/>
        <v>57.00296912114014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>
        <f t="shared" si="5"/>
        <v>79.642857142857139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>
        <f t="shared" si="5"/>
        <v>41.018181818181816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>
        <f t="shared" si="5"/>
        <v>48.004773269689736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>
        <f t="shared" si="5"/>
        <v>55.212598425196852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>
        <f t="shared" si="5"/>
        <v>92.109489051094897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>
        <f t="shared" si="5"/>
        <v>83.183333333333337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>
        <f t="shared" si="5"/>
        <v>39.996000000000002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>
        <f t="shared" si="5"/>
        <v>111.1336898395722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>
        <f t="shared" si="5"/>
        <v>90.563380281690144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>
        <f t="shared" si="5"/>
        <v>61.108374384236456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>
        <f t="shared" si="5"/>
        <v>83.022941970310384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>
        <f t="shared" si="5"/>
        <v>110.76106194690266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>
        <f t="shared" si="5"/>
        <v>89.458333333333329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>
        <f t="shared" si="5"/>
        <v>57.849056603773583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>
        <f t="shared" si="5"/>
        <v>109.99705449189985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>
        <f t="shared" si="5"/>
        <v>103.96586345381526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>
        <f t="shared" si="5"/>
        <v>107.99508196721311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>
        <f t="shared" si="5"/>
        <v>48.927777777777777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>
        <f t="shared" si="5"/>
        <v>37.666666666666664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>
        <f t="shared" si="5"/>
        <v>64.999141999141997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>
        <f t="shared" si="5"/>
        <v>106.61061946902655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>
        <f t="shared" si="5"/>
        <v>27.009016393442622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>
        <f t="shared" si="5"/>
        <v>91.16463414634147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>
        <f t="shared" si="5"/>
        <v>56.054878048780488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>
        <f t="shared" si="5"/>
        <v>31.017857142857142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>
        <f t="shared" si="5"/>
        <v>66.513513513513516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>
        <f t="shared" si="5"/>
        <v>89.005216484089729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>
        <f t="shared" si="5"/>
        <v>103.46315789473684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>
        <f t="shared" si="5"/>
        <v>95.278911564625844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>
        <f t="shared" si="5"/>
        <v>75.895348837209298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>
        <f t="shared" si="5"/>
        <v>107.57831325301204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>
        <f t="shared" si="5"/>
        <v>51.31666666666667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>
        <f t="shared" si="5"/>
        <v>71.983108108108112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>
        <f t="shared" si="5"/>
        <v>108.95414201183432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>
        <f t="shared" si="5"/>
        <v>94.938931297709928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>
        <f t="shared" si="5"/>
        <v>109.65079365079364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>
        <f t="shared" si="5"/>
        <v>44.001815980629537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>
        <f t="shared" si="5"/>
        <v>86.794520547945211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>
        <f t="shared" si="5"/>
        <v>30.992727272727272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>
        <f t="shared" si="5"/>
        <v>94.791044776119406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>
        <f t="shared" si="5"/>
        <v>69.79220779220779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>
        <f t="shared" si="5"/>
        <v>63.003367003367003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>
        <f t="shared" si="5"/>
        <v>110.0343300110742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>
        <f t="shared" si="5"/>
        <v>25.997933274284026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>
        <f t="shared" si="5"/>
        <v>49.987915407854985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>
        <f t="shared" si="5"/>
        <v>101.72340425531915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>
        <f t="shared" si="5"/>
        <v>47.083333333333336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>
        <f t="shared" si="5"/>
        <v>89.944444444444443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>
        <f t="shared" si="5"/>
        <v>78.96875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E130/D130</f>
        <v>0.60334277620396604</v>
      </c>
      <c r="G130" t="s">
        <v>74</v>
      </c>
      <c r="H130">
        <v>532</v>
      </c>
      <c r="I130">
        <f t="shared" ref="I130:I193" si="9">IF(H130=0,0, E130/H130)</f>
        <v>80.067669172932327</v>
      </c>
      <c r="J130" t="s">
        <v>21</v>
      </c>
      <c r="K130" t="s">
        <v>22</v>
      </c>
      <c r="L130">
        <v>1282885200</v>
      </c>
      <c r="M130" s="7">
        <f t="shared" ref="M130:M193" si="10">(((L130/60)/60)/24)+DATE(1970,1,1)</f>
        <v>40417.208333333336</v>
      </c>
      <c r="N130">
        <v>1284008400</v>
      </c>
      <c r="O130" s="7">
        <f t="shared" ref="O130:O193" si="11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3.2026936026936029E-2</v>
      </c>
      <c r="G131" t="s">
        <v>74</v>
      </c>
      <c r="H131">
        <v>55</v>
      </c>
      <c r="I131">
        <f t="shared" si="9"/>
        <v>86.472727272727269</v>
      </c>
      <c r="J131" t="s">
        <v>26</v>
      </c>
      <c r="K131" t="s">
        <v>27</v>
      </c>
      <c r="L131">
        <v>1422943200</v>
      </c>
      <c r="M131" s="7">
        <f t="shared" si="10"/>
        <v>42038.25</v>
      </c>
      <c r="N131">
        <v>1425103200</v>
      </c>
      <c r="O131" s="7">
        <f t="shared" si="11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>
        <f t="shared" si="9"/>
        <v>28.001876172607879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>
        <f t="shared" si="9"/>
        <v>67.996725337699544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>
        <f t="shared" si="9"/>
        <v>43.078651685393261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>
        <f t="shared" si="9"/>
        <v>87.95597484276729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>
        <f t="shared" si="9"/>
        <v>94.987234042553197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>
        <f t="shared" si="9"/>
        <v>46.905982905982903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>
        <f t="shared" si="9"/>
        <v>46.913793103448278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>
        <f t="shared" si="9"/>
        <v>80.139130434782615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>
        <f t="shared" si="9"/>
        <v>59.036809815950917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>
        <f t="shared" si="9"/>
        <v>65.989247311827953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>
        <f t="shared" si="9"/>
        <v>60.992530345471522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>
        <f t="shared" si="9"/>
        <v>98.307692307692307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>
        <f t="shared" si="9"/>
        <v>86.066666666666663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>
        <f t="shared" si="9"/>
        <v>76.989583333333329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>
        <f t="shared" si="9"/>
        <v>29.764705882352942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>
        <f t="shared" si="9"/>
        <v>46.91959798994975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>
        <f t="shared" si="9"/>
        <v>105.18691588785046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>
        <f t="shared" si="9"/>
        <v>69.907692307692301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>
        <f t="shared" si="9"/>
        <v>60.011588275391958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>
        <f t="shared" si="9"/>
        <v>52.006220379146917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>
        <f t="shared" si="9"/>
        <v>31.000176025347649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>
        <f t="shared" si="9"/>
        <v>95.042492917847028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>
        <f t="shared" si="9"/>
        <v>75.968174204355108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>
        <f t="shared" si="9"/>
        <v>71.013192612137203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>
        <f t="shared" si="9"/>
        <v>73.733333333333334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>
        <f t="shared" si="9"/>
        <v>113.17073170731707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>
        <f t="shared" si="9"/>
        <v>105.00933552992861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>
        <f t="shared" si="9"/>
        <v>79.176829268292678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>
        <f t="shared" si="9"/>
        <v>57.333333333333336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>
        <f t="shared" si="9"/>
        <v>58.178343949044589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>
        <f t="shared" si="9"/>
        <v>36.032520325203251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>
        <f t="shared" si="9"/>
        <v>107.99068767908309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>
        <f t="shared" si="9"/>
        <v>44.005985634477256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>
        <f t="shared" si="9"/>
        <v>55.077868852459019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>
        <f t="shared" si="9"/>
        <v>41.996858638743454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>
        <f t="shared" si="9"/>
        <v>77.988161010260455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>
        <f t="shared" si="9"/>
        <v>82.507462686567166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>
        <f t="shared" si="9"/>
        <v>100.98334401024984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>
        <f t="shared" si="9"/>
        <v>111.83333333333333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>
        <f t="shared" si="9"/>
        <v>41.999115044247787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>
        <f t="shared" si="9"/>
        <v>110.05115089514067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>
        <f t="shared" si="9"/>
        <v>58.997079225994888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>
        <f t="shared" si="9"/>
        <v>32.985714285714288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>
        <f t="shared" si="9"/>
        <v>45.005654509471306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>
        <f t="shared" si="9"/>
        <v>81.98196487897485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>
        <f t="shared" si="9"/>
        <v>39.080882352941174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>
        <f t="shared" si="9"/>
        <v>58.996383363471971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>
        <f t="shared" si="9"/>
        <v>40.988372093023258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>
        <f t="shared" si="9"/>
        <v>31.029411764705884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>
        <f t="shared" si="9"/>
        <v>37.789473684210527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>
        <f t="shared" si="9"/>
        <v>32.006772009029348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>
        <f t="shared" si="9"/>
        <v>95.966712898751737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>
        <f t="shared" si="9"/>
        <v>102.0498866213152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>
        <f t="shared" si="9"/>
        <v>37.069767441860463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E194/D194</f>
        <v>0.19992957746478873</v>
      </c>
      <c r="G194" t="s">
        <v>14</v>
      </c>
      <c r="H194">
        <v>243</v>
      </c>
      <c r="I194">
        <f t="shared" ref="I194:I257" si="13">IF(H194=0,0, E194/H194)</f>
        <v>35.049382716049379</v>
      </c>
      <c r="J194" t="s">
        <v>21</v>
      </c>
      <c r="K194" t="s">
        <v>22</v>
      </c>
      <c r="L194">
        <v>1403845200</v>
      </c>
      <c r="M194" s="7">
        <f t="shared" ref="M194:M257" si="14">(((L194/60)/60)/24)+DATE(1970,1,1)</f>
        <v>41817.208333333336</v>
      </c>
      <c r="N194">
        <v>1404190800</v>
      </c>
      <c r="O194" s="7">
        <f t="shared" ref="O194:O257" si="15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0.45636363636363636</v>
      </c>
      <c r="G195" t="s">
        <v>14</v>
      </c>
      <c r="H195">
        <v>65</v>
      </c>
      <c r="I195">
        <f t="shared" si="13"/>
        <v>46.338461538461537</v>
      </c>
      <c r="J195" t="s">
        <v>21</v>
      </c>
      <c r="K195" t="s">
        <v>22</v>
      </c>
      <c r="L195">
        <v>1523163600</v>
      </c>
      <c r="M195" s="7">
        <f t="shared" si="14"/>
        <v>43198.208333333328</v>
      </c>
      <c r="N195">
        <v>1523509200</v>
      </c>
      <c r="O195" s="7">
        <f t="shared" si="15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>
        <f t="shared" si="13"/>
        <v>69.174603174603178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>
        <f t="shared" si="13"/>
        <v>109.07824427480917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>
        <f t="shared" si="13"/>
        <v>82.010055304172951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>
        <f t="shared" si="13"/>
        <v>35.958333333333336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>
        <f t="shared" si="13"/>
        <v>74.461538461538467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>
        <f t="shared" si="13"/>
        <v>91.114649681528661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>
        <f t="shared" si="13"/>
        <v>79.792682926829272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>
        <f t="shared" si="13"/>
        <v>42.999777678968428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>
        <f t="shared" si="13"/>
        <v>63.225000000000001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>
        <f t="shared" si="13"/>
        <v>70.174999999999997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>
        <f t="shared" si="13"/>
        <v>61.333333333333336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>
        <f t="shared" si="13"/>
        <v>96.984900146127615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>
        <f t="shared" si="13"/>
        <v>51.004950495049506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>
        <f t="shared" si="13"/>
        <v>28.044247787610619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>
        <f t="shared" si="13"/>
        <v>60.984615384615381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>
        <f t="shared" si="13"/>
        <v>73.214285714285708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>
        <f t="shared" si="13"/>
        <v>39.997435299603637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>
        <f t="shared" si="13"/>
        <v>86.812121212121212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>
        <f t="shared" si="13"/>
        <v>42.125874125874127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>
        <f t="shared" si="13"/>
        <v>103.97851239669421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>
        <f t="shared" si="13"/>
        <v>62.003211991434689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>
        <f t="shared" si="13"/>
        <v>31.005037783375315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>
        <f t="shared" si="13"/>
        <v>89.991552956465242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>
        <f t="shared" si="13"/>
        <v>39.235294117647058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>
        <f t="shared" si="13"/>
        <v>54.993116108306566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>
        <f t="shared" si="13"/>
        <v>47.992753623188406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>
        <f t="shared" si="13"/>
        <v>87.966702470461868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>
        <f t="shared" si="13"/>
        <v>51.999165275459099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>
        <f t="shared" si="13"/>
        <v>29.999659863945578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>
        <f t="shared" si="13"/>
        <v>98.205357142857139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>
        <f t="shared" si="13"/>
        <v>108.96182396606575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>
        <f t="shared" si="13"/>
        <v>66.998379254457049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>
        <f t="shared" si="13"/>
        <v>64.99333594668758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>
        <f t="shared" si="13"/>
        <v>99.841584158415841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>
        <f t="shared" si="13"/>
        <v>82.432835820895519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>
        <f t="shared" si="13"/>
        <v>63.293478260869563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>
        <f t="shared" si="13"/>
        <v>96.774193548387103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>
        <f t="shared" si="13"/>
        <v>54.906040268456373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>
        <f t="shared" si="13"/>
        <v>39.010869565217391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>
        <f t="shared" si="13"/>
        <v>75.84210526315789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>
        <f t="shared" si="13"/>
        <v>45.051671732522799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>
        <f t="shared" si="13"/>
        <v>104.51546391752578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>
        <f t="shared" si="13"/>
        <v>76.268292682926827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>
        <f t="shared" si="13"/>
        <v>69.015695067264573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>
        <f t="shared" si="13"/>
        <v>101.97684085510689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>
        <f t="shared" si="13"/>
        <v>42.915999999999997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>
        <f t="shared" si="13"/>
        <v>43.025210084033617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>
        <f t="shared" si="13"/>
        <v>75.245283018867923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>
        <f t="shared" si="13"/>
        <v>69.023364485981304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>
        <f t="shared" si="13"/>
        <v>65.986486486486484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>
        <f t="shared" si="13"/>
        <v>98.013800424628457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>
        <f t="shared" si="13"/>
        <v>60.105504587155963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>
        <f t="shared" si="13"/>
        <v>26.000773395204948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>
        <f t="shared" si="13"/>
        <v>38.019801980198018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>
        <f t="shared" si="13"/>
        <v>106.15254237288136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>
        <f t="shared" si="13"/>
        <v>81.019475655430711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>
        <f t="shared" si="13"/>
        <v>96.647727272727266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>
        <f t="shared" si="13"/>
        <v>57.003535651149086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E258/D258</f>
        <v>0.23390243902439026</v>
      </c>
      <c r="G258" t="s">
        <v>14</v>
      </c>
      <c r="H258">
        <v>15</v>
      </c>
      <c r="I258">
        <f t="shared" ref="I258:I321" si="17">IF(H258=0,0, E258/H258)</f>
        <v>63.93333333333333</v>
      </c>
      <c r="J258" t="s">
        <v>40</v>
      </c>
      <c r="K258" t="s">
        <v>41</v>
      </c>
      <c r="L258">
        <v>1453615200</v>
      </c>
      <c r="M258" s="7">
        <f t="shared" ref="M258:M321" si="18">(((L258/60)/60)/24)+DATE(1970,1,1)</f>
        <v>42393.25</v>
      </c>
      <c r="N258">
        <v>1456812000</v>
      </c>
      <c r="O258" s="7">
        <f t="shared" ref="O258:O321" si="19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1.46</v>
      </c>
      <c r="G259" t="s">
        <v>20</v>
      </c>
      <c r="H259">
        <v>92</v>
      </c>
      <c r="I259">
        <f t="shared" si="17"/>
        <v>90.456521739130437</v>
      </c>
      <c r="J259" t="s">
        <v>21</v>
      </c>
      <c r="K259" t="s">
        <v>22</v>
      </c>
      <c r="L259">
        <v>1362463200</v>
      </c>
      <c r="M259" s="7">
        <f t="shared" si="18"/>
        <v>41338.25</v>
      </c>
      <c r="N259">
        <v>1363669200</v>
      </c>
      <c r="O259" s="7">
        <f t="shared" si="19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>
        <f t="shared" si="17"/>
        <v>72.172043010752688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>
        <f t="shared" si="17"/>
        <v>77.934782608695656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>
        <f t="shared" si="17"/>
        <v>38.065134099616856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>
        <f t="shared" si="17"/>
        <v>57.936123348017624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>
        <f t="shared" si="17"/>
        <v>49.794392523364486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>
        <f t="shared" si="17"/>
        <v>54.050251256281406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>
        <f t="shared" si="17"/>
        <v>30.002721335268504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>
        <f t="shared" si="17"/>
        <v>70.127906976744185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>
        <f t="shared" si="17"/>
        <v>26.996228786926462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>
        <f t="shared" si="17"/>
        <v>51.990606936416185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>
        <f t="shared" si="17"/>
        <v>56.416666666666664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>
        <f t="shared" si="17"/>
        <v>101.63218390804597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>
        <f t="shared" si="17"/>
        <v>25.005291005291006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>
        <f t="shared" si="17"/>
        <v>32.016393442622949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>
        <f t="shared" si="17"/>
        <v>82.021647307286173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>
        <f t="shared" si="17"/>
        <v>37.957446808510639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>
        <f t="shared" si="17"/>
        <v>51.533333333333331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>
        <f t="shared" si="17"/>
        <v>81.198275862068968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>
        <f t="shared" si="17"/>
        <v>40.030075187969928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>
        <f t="shared" si="17"/>
        <v>89.939759036144579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>
        <f t="shared" si="17"/>
        <v>96.692307692307693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>
        <f t="shared" si="17"/>
        <v>25.010989010989011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>
        <f t="shared" si="17"/>
        <v>36.987277353689571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>
        <f t="shared" si="17"/>
        <v>73.012609117361791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>
        <f t="shared" si="17"/>
        <v>68.240601503759393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>
        <f t="shared" si="17"/>
        <v>52.310344827586206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>
        <f t="shared" si="17"/>
        <v>61.765151515151516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>
        <f t="shared" si="17"/>
        <v>25.027559055118111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>
        <f t="shared" si="17"/>
        <v>106.28804347826087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>
        <f t="shared" si="17"/>
        <v>75.07386363636364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>
        <f t="shared" si="17"/>
        <v>39.970802919708028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>
        <f t="shared" si="17"/>
        <v>39.982195845697326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>
        <f t="shared" si="17"/>
        <v>101.01541850220265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>
        <f t="shared" si="17"/>
        <v>76.813084112149539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>
        <f t="shared" si="17"/>
        <v>33.28125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>
        <f t="shared" si="17"/>
        <v>43.923497267759565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>
        <f t="shared" si="17"/>
        <v>36.004712041884815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>
        <f t="shared" si="17"/>
        <v>88.21052631578948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>
        <f t="shared" si="17"/>
        <v>65.240384615384613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>
        <f t="shared" si="17"/>
        <v>69.958333333333329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>
        <f t="shared" si="17"/>
        <v>39.877551020408163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>
        <f t="shared" si="17"/>
        <v>41.023728813559323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>
        <f t="shared" si="17"/>
        <v>98.914285714285711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>
        <f t="shared" si="17"/>
        <v>87.78125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>
        <f t="shared" si="17"/>
        <v>80.767605633802816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>
        <f t="shared" si="17"/>
        <v>94.28235294117647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>
        <f t="shared" si="17"/>
        <v>73.428571428571431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>
        <f t="shared" si="17"/>
        <v>65.968133535660087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>
        <f t="shared" si="17"/>
        <v>109.04109589041096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>
        <f t="shared" si="17"/>
        <v>99.125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>
        <f t="shared" si="17"/>
        <v>105.88429752066116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>
        <f t="shared" si="17"/>
        <v>48.996525921966864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>
        <f t="shared" si="17"/>
        <v>31.022556390977442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>
        <f t="shared" si="17"/>
        <v>103.87096774193549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>
        <f t="shared" si="17"/>
        <v>59.268518518518519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>
        <f t="shared" si="17"/>
        <v>53.117647058823529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>
        <f t="shared" si="17"/>
        <v>50.796875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E322/D322</f>
        <v>9.5876777251184833E-2</v>
      </c>
      <c r="G322" t="s">
        <v>14</v>
      </c>
      <c r="H322">
        <v>80</v>
      </c>
      <c r="I322">
        <f t="shared" ref="I322:I385" si="21">IF(H322=0,0, E322/H322)</f>
        <v>101.15</v>
      </c>
      <c r="J322" t="s">
        <v>21</v>
      </c>
      <c r="K322" t="s">
        <v>22</v>
      </c>
      <c r="L322">
        <v>1305003600</v>
      </c>
      <c r="M322" s="7">
        <f t="shared" ref="M322:M385" si="22">(((L322/60)/60)/24)+DATE(1970,1,1)</f>
        <v>40673.208333333336</v>
      </c>
      <c r="N322">
        <v>1305781200</v>
      </c>
      <c r="O322" s="7">
        <f t="shared" ref="O322:O385" si="23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0.94144366197183094</v>
      </c>
      <c r="G323" t="s">
        <v>14</v>
      </c>
      <c r="H323">
        <v>2468</v>
      </c>
      <c r="I323">
        <f t="shared" si="21"/>
        <v>65.000810372771468</v>
      </c>
      <c r="J323" t="s">
        <v>21</v>
      </c>
      <c r="K323" t="s">
        <v>22</v>
      </c>
      <c r="L323">
        <v>1301634000</v>
      </c>
      <c r="M323" s="7">
        <f t="shared" si="22"/>
        <v>40634.208333333336</v>
      </c>
      <c r="N323">
        <v>1302325200</v>
      </c>
      <c r="O323" s="7">
        <f t="shared" si="23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>
        <f t="shared" si="21"/>
        <v>37.998645510835914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>
        <f t="shared" si="21"/>
        <v>82.615384615384613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>
        <f t="shared" si="21"/>
        <v>37.941368078175898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>
        <f t="shared" si="21"/>
        <v>80.780821917808225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>
        <f t="shared" si="21"/>
        <v>25.984375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>
        <f t="shared" si="21"/>
        <v>30.363636363636363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>
        <f t="shared" si="21"/>
        <v>54.004916018025398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>
        <f t="shared" si="21"/>
        <v>101.78672985781991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>
        <f t="shared" si="21"/>
        <v>45.003610108303249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>
        <f t="shared" si="21"/>
        <v>77.068421052631578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>
        <f t="shared" si="21"/>
        <v>88.076595744680844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>
        <f t="shared" si="21"/>
        <v>47.035573122529641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>
        <f t="shared" si="21"/>
        <v>110.99550763701707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>
        <f t="shared" si="21"/>
        <v>87.003066141042481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>
        <f t="shared" si="21"/>
        <v>63.994402985074629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>
        <f t="shared" si="21"/>
        <v>105.9945205479452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>
        <f t="shared" si="21"/>
        <v>73.989349112426041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>
        <f t="shared" si="21"/>
        <v>84.02004626060139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>
        <f t="shared" si="21"/>
        <v>88.966921119592882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>
        <f t="shared" si="21"/>
        <v>76.990453460620529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>
        <f t="shared" si="21"/>
        <v>97.146341463414629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>
        <f t="shared" si="21"/>
        <v>33.013605442176868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>
        <f t="shared" si="21"/>
        <v>99.950602409638549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>
        <f t="shared" si="21"/>
        <v>69.966767371601208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>
        <f t="shared" si="21"/>
        <v>66.005235602094245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>
        <f t="shared" si="21"/>
        <v>41.005742176284812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>
        <f t="shared" si="21"/>
        <v>103.96316359696641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>
        <f t="shared" si="21"/>
        <v>47.009935419771487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>
        <f t="shared" si="21"/>
        <v>29.606060606060606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>
        <f t="shared" si="21"/>
        <v>81.010569583088667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>
        <f t="shared" si="21"/>
        <v>26.058139534883722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>
        <f t="shared" si="21"/>
        <v>85.775000000000006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>
        <f t="shared" si="21"/>
        <v>103.73170731707317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>
        <f t="shared" si="21"/>
        <v>49.826086956521742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>
        <f t="shared" si="21"/>
        <v>63.893048128342244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>
        <f t="shared" si="21"/>
        <v>47.002434782608695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>
        <f t="shared" si="21"/>
        <v>108.47727272727273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>
        <f t="shared" si="21"/>
        <v>72.015706806282722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>
        <f t="shared" si="21"/>
        <v>59.928057553956833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>
        <f t="shared" si="21"/>
        <v>78.209677419354833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>
        <f t="shared" si="21"/>
        <v>104.77678571428571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>
        <f t="shared" si="21"/>
        <v>105.52475247524752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>
        <f t="shared" si="21"/>
        <v>24.933333333333334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>
        <f t="shared" si="21"/>
        <v>69.873786407766985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>
        <f t="shared" si="21"/>
        <v>95.733766233766232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>
        <f t="shared" si="21"/>
        <v>29.997485752598056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>
        <f t="shared" si="21"/>
        <v>59.011948529411768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>
        <f t="shared" si="21"/>
        <v>84.757396449704146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>
        <f t="shared" si="21"/>
        <v>78.010921177587846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>
        <f t="shared" si="21"/>
        <v>50.05215419501134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>
        <f t="shared" si="21"/>
        <v>93.702290076335885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>
        <f t="shared" si="21"/>
        <v>40.14173228346457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>
        <f t="shared" si="21"/>
        <v>70.090140845070422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>
        <f t="shared" si="21"/>
        <v>66.181818181818187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>
        <f t="shared" si="21"/>
        <v>47.714285714285715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>
        <f t="shared" si="21"/>
        <v>62.896774193548389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>
        <f t="shared" si="21"/>
        <v>86.611940298507463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>
        <f t="shared" si="21"/>
        <v>75.126984126984127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E386/D386</f>
        <v>1.7200961538461539</v>
      </c>
      <c r="G386" t="s">
        <v>20</v>
      </c>
      <c r="H386">
        <v>4799</v>
      </c>
      <c r="I386">
        <f t="shared" ref="I386:I449" si="25">IF(H386=0,0, E386/H386)</f>
        <v>41.004167534903104</v>
      </c>
      <c r="J386" t="s">
        <v>21</v>
      </c>
      <c r="K386" t="s">
        <v>22</v>
      </c>
      <c r="L386">
        <v>1486706400</v>
      </c>
      <c r="M386" s="7">
        <f t="shared" ref="M386:M449" si="26">(((L386/60)/60)/24)+DATE(1970,1,1)</f>
        <v>42776.25</v>
      </c>
      <c r="N386">
        <v>1489039200</v>
      </c>
      <c r="O386" s="7">
        <f t="shared" ref="O386:O449" si="27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1.4616709511568124</v>
      </c>
      <c r="G387" t="s">
        <v>20</v>
      </c>
      <c r="H387">
        <v>1137</v>
      </c>
      <c r="I387">
        <f t="shared" si="25"/>
        <v>50.007915567282325</v>
      </c>
      <c r="J387" t="s">
        <v>21</v>
      </c>
      <c r="K387" t="s">
        <v>22</v>
      </c>
      <c r="L387">
        <v>1553835600</v>
      </c>
      <c r="M387" s="7">
        <f t="shared" si="26"/>
        <v>43553.208333333328</v>
      </c>
      <c r="N387">
        <v>1556600400</v>
      </c>
      <c r="O387" s="7">
        <f t="shared" si="27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>
        <f t="shared" si="25"/>
        <v>96.960674157303373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>
        <f t="shared" si="25"/>
        <v>100.93160377358491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>
        <f t="shared" si="25"/>
        <v>89.227586206896547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>
        <f t="shared" si="25"/>
        <v>87.979166666666671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>
        <f t="shared" si="25"/>
        <v>29.09271523178808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>
        <f t="shared" si="25"/>
        <v>42.006218905472636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>
        <f t="shared" si="25"/>
        <v>47.004903563255965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>
        <f t="shared" si="25"/>
        <v>110.44117647058823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>
        <f t="shared" si="25"/>
        <v>41.990909090909092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>
        <f t="shared" si="25"/>
        <v>48.012468827930178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>
        <f t="shared" si="25"/>
        <v>31.019823788546255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>
        <f t="shared" si="25"/>
        <v>99.203252032520325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>
        <f t="shared" si="25"/>
        <v>66.022316684378325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>
        <f t="shared" si="25"/>
        <v>46.060200668896321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>
        <f t="shared" si="25"/>
        <v>55.99336650082919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>
        <f t="shared" si="25"/>
        <v>68.985695127402778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>
        <f t="shared" si="25"/>
        <v>60.981609195402299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>
        <f t="shared" si="25"/>
        <v>110.98139534883721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>
        <f t="shared" si="25"/>
        <v>78.759740259740255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>
        <f t="shared" si="25"/>
        <v>87.960784313725483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>
        <f t="shared" si="25"/>
        <v>49.987398739873989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>
        <f t="shared" si="25"/>
        <v>99.524390243902445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>
        <f t="shared" si="25"/>
        <v>104.82089552238806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>
        <f t="shared" si="25"/>
        <v>108.01469237832875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>
        <f t="shared" si="25"/>
        <v>28.998544660724033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>
        <f t="shared" si="25"/>
        <v>30.028708133971293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>
        <f t="shared" si="25"/>
        <v>41.005559416261292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>
        <f t="shared" si="25"/>
        <v>62.866666666666667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>
        <f t="shared" si="25"/>
        <v>47.005002501250623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>
        <f t="shared" si="25"/>
        <v>26.997693638285604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>
        <f t="shared" si="25"/>
        <v>68.329787234042556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>
        <f t="shared" si="25"/>
        <v>50.974576271186443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>
        <f t="shared" si="25"/>
        <v>54.024390243902438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>
        <f t="shared" si="25"/>
        <v>97.055555555555557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>
        <f t="shared" si="25"/>
        <v>24.867469879518072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>
        <f t="shared" si="25"/>
        <v>84.423913043478265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>
        <f t="shared" si="25"/>
        <v>47.091324200913242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>
        <f t="shared" si="25"/>
        <v>77.996041171813147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>
        <f t="shared" si="25"/>
        <v>62.967871485943775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>
        <f t="shared" si="25"/>
        <v>81.006080449017773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>
        <f t="shared" si="25"/>
        <v>65.321428571428569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>
        <f t="shared" si="25"/>
        <v>104.43617021276596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>
        <f t="shared" si="25"/>
        <v>69.989010989010993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>
        <f t="shared" si="25"/>
        <v>83.023989898989896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>
        <f t="shared" si="25"/>
        <v>103.98131932282546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>
        <f t="shared" si="25"/>
        <v>54.931726907630519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>
        <f t="shared" si="25"/>
        <v>51.921875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>
        <f t="shared" si="25"/>
        <v>60.02834008097166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>
        <f t="shared" si="25"/>
        <v>44.003488879197555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>
        <f t="shared" si="25"/>
        <v>53.003513254551258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>
        <f t="shared" si="25"/>
        <v>75.04195804195804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>
        <f t="shared" si="25"/>
        <v>35.911111111111111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>
        <f t="shared" si="25"/>
        <v>36.952702702702702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>
        <f t="shared" si="25"/>
        <v>63.170588235294119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>
        <f t="shared" si="25"/>
        <v>29.99462365591398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E450/D450</f>
        <v>0.50482758620689661</v>
      </c>
      <c r="G450" t="s">
        <v>14</v>
      </c>
      <c r="H450">
        <v>605</v>
      </c>
      <c r="I450">
        <f t="shared" ref="I450:I513" si="29">IF(H450=0,0, E450/H450)</f>
        <v>75.014876033057845</v>
      </c>
      <c r="J450" t="s">
        <v>21</v>
      </c>
      <c r="K450" t="s">
        <v>22</v>
      </c>
      <c r="L450">
        <v>1365915600</v>
      </c>
      <c r="M450" s="7">
        <f t="shared" ref="M450:M513" si="30">(((L450/60)/60)/24)+DATE(1970,1,1)</f>
        <v>41378.208333333336</v>
      </c>
      <c r="N450">
        <v>1366088400</v>
      </c>
      <c r="O450" s="7">
        <f t="shared" ref="O450:O513" si="31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9.67</v>
      </c>
      <c r="G451" t="s">
        <v>20</v>
      </c>
      <c r="H451">
        <v>86</v>
      </c>
      <c r="I451">
        <f t="shared" si="29"/>
        <v>101.19767441860465</v>
      </c>
      <c r="J451" t="s">
        <v>36</v>
      </c>
      <c r="K451" t="s">
        <v>37</v>
      </c>
      <c r="L451">
        <v>1551852000</v>
      </c>
      <c r="M451" s="7">
        <f t="shared" si="30"/>
        <v>43530.25</v>
      </c>
      <c r="N451">
        <v>1553317200</v>
      </c>
      <c r="O451" s="7">
        <f t="shared" si="31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>
        <f t="shared" si="29"/>
        <v>29.001272669424118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>
        <f t="shared" si="29"/>
        <v>98.225806451612897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>
        <f t="shared" si="29"/>
        <v>87.001693480101608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>
        <f t="shared" si="29"/>
        <v>45.205128205128204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>
        <f t="shared" si="29"/>
        <v>37.001341561577675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>
        <f t="shared" si="29"/>
        <v>94.976947040498445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>
        <f t="shared" si="29"/>
        <v>28.956521739130434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>
        <f t="shared" si="29"/>
        <v>55.993396226415094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>
        <f t="shared" si="29"/>
        <v>54.038095238095238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>
        <f t="shared" si="29"/>
        <v>66.997115384615384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>
        <f t="shared" si="29"/>
        <v>107.91401869158878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>
        <f t="shared" si="29"/>
        <v>69.009501187648453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>
        <f t="shared" si="29"/>
        <v>39.006568144499177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>
        <f t="shared" si="29"/>
        <v>110.3625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>
        <f t="shared" si="29"/>
        <v>94.857142857142861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>
        <f t="shared" si="29"/>
        <v>57.935251798561154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>
        <f t="shared" si="29"/>
        <v>64.95597484276729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>
        <f t="shared" si="29"/>
        <v>27.00524934383202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>
        <f t="shared" si="29"/>
        <v>50.97422680412371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>
        <f t="shared" si="29"/>
        <v>104.94260869565217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>
        <f t="shared" si="29"/>
        <v>84.028301886792448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>
        <f t="shared" si="29"/>
        <v>102.85915492957747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>
        <f t="shared" si="29"/>
        <v>39.962085308056871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>
        <f t="shared" si="29"/>
        <v>51.001785714285717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>
        <f t="shared" si="29"/>
        <v>40.823008849557525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>
        <f t="shared" si="29"/>
        <v>58.999637155297535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>
        <f t="shared" si="29"/>
        <v>71.156069364161851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>
        <f t="shared" si="29"/>
        <v>99.494252873563212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>
        <f t="shared" si="29"/>
        <v>103.98634590377114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>
        <f t="shared" si="29"/>
        <v>76.555555555555557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>
        <f t="shared" si="29"/>
        <v>87.068592057761734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>
        <f t="shared" si="29"/>
        <v>48.99554707379135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>
        <f t="shared" si="29"/>
        <v>42.969135802469133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>
        <f t="shared" si="29"/>
        <v>33.428571428571431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>
        <f t="shared" si="29"/>
        <v>83.982949701619773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>
        <f t="shared" si="29"/>
        <v>101.41739130434783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>
        <f t="shared" si="29"/>
        <v>109.87058823529412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>
        <f t="shared" si="29"/>
        <v>31.916666666666668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>
        <f t="shared" si="29"/>
        <v>70.993450675399103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>
        <f t="shared" si="29"/>
        <v>77.026890756302521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>
        <f t="shared" si="29"/>
        <v>101.78125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>
        <f t="shared" si="29"/>
        <v>51.059701492537314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>
        <f t="shared" si="29"/>
        <v>68.02051282051282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>
        <f t="shared" si="29"/>
        <v>30.87037037037037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>
        <f t="shared" si="29"/>
        <v>27.908333333333335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>
        <f t="shared" si="29"/>
        <v>79.994818652849744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>
        <f t="shared" si="29"/>
        <v>38.003378378378379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>
        <f t="shared" si="29"/>
        <v>59.990534521158132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>
        <f t="shared" si="29"/>
        <v>37.037634408602152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>
        <f t="shared" si="29"/>
        <v>99.963043478260872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>
        <f t="shared" si="29"/>
        <v>111.6774193548387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>
        <f t="shared" si="29"/>
        <v>36.014409221902014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>
        <f t="shared" si="29"/>
        <v>66.010284810126578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>
        <f t="shared" si="29"/>
        <v>44.05263157894737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>
        <f t="shared" si="29"/>
        <v>52.999726551818434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>
        <f t="shared" si="29"/>
        <v>70.908396946564892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>
        <f t="shared" si="29"/>
        <v>98.060773480662988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E514/D514</f>
        <v>1.3931868131868133</v>
      </c>
      <c r="G514" t="s">
        <v>20</v>
      </c>
      <c r="H514">
        <v>239</v>
      </c>
      <c r="I514">
        <f t="shared" ref="I514:I577" si="33">IF(H514=0,0, E514/H514)</f>
        <v>53.046025104602514</v>
      </c>
      <c r="J514" t="s">
        <v>21</v>
      </c>
      <c r="K514" t="s">
        <v>22</v>
      </c>
      <c r="L514">
        <v>1404536400</v>
      </c>
      <c r="M514" s="7">
        <f t="shared" ref="M514:M577" si="34">(((L514/60)/60)/24)+DATE(1970,1,1)</f>
        <v>41825.208333333336</v>
      </c>
      <c r="N514">
        <v>1404622800</v>
      </c>
      <c r="O514" s="7">
        <f t="shared" ref="O514:O577" si="35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0.39277108433734942</v>
      </c>
      <c r="G515" t="s">
        <v>74</v>
      </c>
      <c r="H515">
        <v>35</v>
      </c>
      <c r="I515">
        <f t="shared" si="33"/>
        <v>93.142857142857139</v>
      </c>
      <c r="J515" t="s">
        <v>21</v>
      </c>
      <c r="K515" t="s">
        <v>22</v>
      </c>
      <c r="L515">
        <v>1284008400</v>
      </c>
      <c r="M515" s="7">
        <f t="shared" si="34"/>
        <v>40430.208333333336</v>
      </c>
      <c r="N515">
        <v>1284181200</v>
      </c>
      <c r="O515" s="7">
        <f t="shared" si="3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v>528</v>
      </c>
      <c r="I516">
        <f t="shared" si="33"/>
        <v>58.945075757575758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>
        <f t="shared" si="33"/>
        <v>36.067669172932334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>
        <f t="shared" si="33"/>
        <v>63.030732860520096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v>78</v>
      </c>
      <c r="I519">
        <f t="shared" si="33"/>
        <v>84.717948717948715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v>1773</v>
      </c>
      <c r="I521">
        <f t="shared" si="33"/>
        <v>101.97518330513255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v>32</v>
      </c>
      <c r="I522">
        <f t="shared" si="33"/>
        <v>106.4375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v>369</v>
      </c>
      <c r="I523">
        <f t="shared" si="33"/>
        <v>29.975609756097562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>
        <f t="shared" si="33"/>
        <v>85.806282722513089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v>89</v>
      </c>
      <c r="I525">
        <f t="shared" si="33"/>
        <v>70.82022471910112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>
        <f t="shared" si="33"/>
        <v>40.998484082870135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>
        <f t="shared" si="33"/>
        <v>28.063492063492063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v>147</v>
      </c>
      <c r="I528">
        <f t="shared" si="33"/>
        <v>88.054421768707485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>
        <f t="shared" si="33"/>
        <v>90.337500000000006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>
        <f t="shared" si="33"/>
        <v>63.777777777777779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>
        <f t="shared" si="33"/>
        <v>53.995515695067262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v>3640</v>
      </c>
      <c r="I533">
        <f t="shared" si="33"/>
        <v>48.993956043956047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v>126</v>
      </c>
      <c r="I534">
        <f t="shared" si="33"/>
        <v>63.857142857142854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v>2218</v>
      </c>
      <c r="I535">
        <f t="shared" si="33"/>
        <v>82.996393146979258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>
        <f t="shared" si="33"/>
        <v>55.08230452674897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v>202</v>
      </c>
      <c r="I537">
        <f t="shared" si="33"/>
        <v>62.044554455445542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v>140</v>
      </c>
      <c r="I538">
        <f t="shared" si="33"/>
        <v>104.97857142857143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v>1052</v>
      </c>
      <c r="I539">
        <f t="shared" si="33"/>
        <v>94.044676806083643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>
        <f t="shared" si="33"/>
        <v>44.007716049382715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>
        <f t="shared" si="33"/>
        <v>92.467532467532465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v>247</v>
      </c>
      <c r="I542">
        <f t="shared" si="33"/>
        <v>57.072874493927124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>
        <f t="shared" si="33"/>
        <v>109.07848101265823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>
        <f t="shared" si="33"/>
        <v>39.387755102040813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>
        <f t="shared" si="33"/>
        <v>77.022222222222226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v>84</v>
      </c>
      <c r="I546">
        <f t="shared" si="33"/>
        <v>92.166666666666671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>
        <f t="shared" si="33"/>
        <v>61.007063197026021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v>88</v>
      </c>
      <c r="I548">
        <f t="shared" si="33"/>
        <v>78.068181818181813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v>2985</v>
      </c>
      <c r="I550">
        <f t="shared" si="33"/>
        <v>59.991289782244557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v>762</v>
      </c>
      <c r="I551">
        <f t="shared" si="33"/>
        <v>110.03018372703411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>
        <f t="shared" si="33"/>
        <v>37.99856063332134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>
        <f t="shared" si="33"/>
        <v>96.369565217391298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>
        <f t="shared" si="33"/>
        <v>72.978599221789878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v>554</v>
      </c>
      <c r="I556">
        <f t="shared" si="33"/>
        <v>26.007220216606498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v>135</v>
      </c>
      <c r="I557">
        <f t="shared" si="33"/>
        <v>104.36296296296297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v>122</v>
      </c>
      <c r="I558">
        <f t="shared" si="33"/>
        <v>102.18852459016394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v>221</v>
      </c>
      <c r="I559">
        <f t="shared" si="33"/>
        <v>54.117647058823529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v>126</v>
      </c>
      <c r="I560">
        <f t="shared" si="33"/>
        <v>63.222222222222221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v>1022</v>
      </c>
      <c r="I561">
        <f t="shared" si="33"/>
        <v>104.03228962818004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v>3177</v>
      </c>
      <c r="I562">
        <f t="shared" si="33"/>
        <v>49.994334277620396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v>198</v>
      </c>
      <c r="I563">
        <f t="shared" si="33"/>
        <v>56.015151515151516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>
        <f t="shared" si="33"/>
        <v>48.807692307692307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v>85</v>
      </c>
      <c r="I565">
        <f t="shared" si="33"/>
        <v>60.082352941176474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>
        <f t="shared" si="33"/>
        <v>78.990502793296088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v>3596</v>
      </c>
      <c r="I567">
        <f t="shared" si="33"/>
        <v>53.99499443826474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>
        <f t="shared" si="33"/>
        <v>111.45945945945945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v>244</v>
      </c>
      <c r="I569">
        <f t="shared" si="33"/>
        <v>60.922131147540981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v>5180</v>
      </c>
      <c r="I570">
        <f t="shared" si="33"/>
        <v>26.0015444015444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v>589</v>
      </c>
      <c r="I571">
        <f t="shared" si="33"/>
        <v>80.993208828522924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v>2725</v>
      </c>
      <c r="I572">
        <f t="shared" si="33"/>
        <v>34.995963302752294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>
        <f t="shared" si="33"/>
        <v>94.142857142857139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v>94</v>
      </c>
      <c r="I574">
        <f t="shared" si="33"/>
        <v>52.085106382978722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v>300</v>
      </c>
      <c r="I575">
        <f t="shared" si="33"/>
        <v>24.986666666666668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v>144</v>
      </c>
      <c r="I576">
        <f t="shared" si="33"/>
        <v>69.215277777777771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>
        <f t="shared" si="33"/>
        <v>93.944444444444443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E578/D578</f>
        <v>0.6492783505154639</v>
      </c>
      <c r="G578" t="s">
        <v>14</v>
      </c>
      <c r="H578">
        <v>64</v>
      </c>
      <c r="I578">
        <f t="shared" ref="I578:I641" si="37">IF(H578=0,0, E578/H578)</f>
        <v>98.40625</v>
      </c>
      <c r="J578" t="s">
        <v>21</v>
      </c>
      <c r="K578" t="s">
        <v>22</v>
      </c>
      <c r="L578">
        <v>1509512400</v>
      </c>
      <c r="M578" s="7">
        <f t="shared" ref="M578:M641" si="38">(((L578/60)/60)/24)+DATE(1970,1,1)</f>
        <v>43040.208333333328</v>
      </c>
      <c r="N578">
        <v>1510984800</v>
      </c>
      <c r="O578" s="7">
        <f t="shared" ref="O578:O641" si="39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0.18853658536585366</v>
      </c>
      <c r="G579" t="s">
        <v>74</v>
      </c>
      <c r="H579">
        <v>37</v>
      </c>
      <c r="I579">
        <f t="shared" si="37"/>
        <v>41.783783783783782</v>
      </c>
      <c r="J579" t="s">
        <v>21</v>
      </c>
      <c r="K579" t="s">
        <v>22</v>
      </c>
      <c r="L579">
        <v>1299823200</v>
      </c>
      <c r="M579" s="7">
        <f t="shared" si="38"/>
        <v>40613.25</v>
      </c>
      <c r="N579">
        <v>1302066000</v>
      </c>
      <c r="O579" s="7">
        <f t="shared" si="3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>
        <f t="shared" si="37"/>
        <v>65.991836734693877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v>87</v>
      </c>
      <c r="I581">
        <f t="shared" si="37"/>
        <v>72.05747126436782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v>3116</v>
      </c>
      <c r="I582">
        <f t="shared" si="37"/>
        <v>48.003209242618745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>
        <f t="shared" si="37"/>
        <v>54.098591549295776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>
        <f t="shared" si="37"/>
        <v>107.88095238095238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v>909</v>
      </c>
      <c r="I585">
        <f t="shared" si="37"/>
        <v>67.034103410341032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v>1613</v>
      </c>
      <c r="I586">
        <f t="shared" si="37"/>
        <v>64.01425914445133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v>136</v>
      </c>
      <c r="I587">
        <f t="shared" si="37"/>
        <v>96.066176470588232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v>130</v>
      </c>
      <c r="I588">
        <f t="shared" si="37"/>
        <v>51.184615384615384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>
        <f t="shared" si="37"/>
        <v>43.92307692307692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>
        <f t="shared" si="37"/>
        <v>91.021198830409361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>
        <f t="shared" si="37"/>
        <v>50.127450980392155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>
        <f t="shared" si="37"/>
        <v>67.720930232558146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v>102</v>
      </c>
      <c r="I593">
        <f t="shared" si="37"/>
        <v>61.03921568627451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>
        <f t="shared" si="37"/>
        <v>80.011857707509876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v>4006</v>
      </c>
      <c r="I595">
        <f t="shared" si="37"/>
        <v>47.001497753369947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>
        <f t="shared" si="37"/>
        <v>71.127388535031841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v>1629</v>
      </c>
      <c r="I597">
        <f t="shared" si="37"/>
        <v>89.99079189686924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>
        <f t="shared" si="37"/>
        <v>43.032786885245905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v>2188</v>
      </c>
      <c r="I599">
        <f t="shared" si="37"/>
        <v>67.997714808043881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v>2409</v>
      </c>
      <c r="I600">
        <f t="shared" si="37"/>
        <v>73.004566210045667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>
        <f t="shared" si="37"/>
        <v>62.341463414634148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v>194</v>
      </c>
      <c r="I603">
        <f t="shared" si="37"/>
        <v>67.103092783505161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v>1140</v>
      </c>
      <c r="I604">
        <f t="shared" si="37"/>
        <v>79.978947368421046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v>102</v>
      </c>
      <c r="I605">
        <f t="shared" si="37"/>
        <v>62.176470588235297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v>2857</v>
      </c>
      <c r="I606">
        <f t="shared" si="37"/>
        <v>53.005950297514879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v>107</v>
      </c>
      <c r="I607">
        <f t="shared" si="37"/>
        <v>57.738317757009348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v>160</v>
      </c>
      <c r="I608">
        <f t="shared" si="37"/>
        <v>40.03125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v>2230</v>
      </c>
      <c r="I609">
        <f t="shared" si="37"/>
        <v>81.016591928251117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v>316</v>
      </c>
      <c r="I610">
        <f t="shared" si="37"/>
        <v>35.047468354430379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v>117</v>
      </c>
      <c r="I611">
        <f t="shared" si="37"/>
        <v>102.92307692307692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v>6406</v>
      </c>
      <c r="I612">
        <f t="shared" si="37"/>
        <v>27.998126756166094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v>15</v>
      </c>
      <c r="I613">
        <f t="shared" si="37"/>
        <v>75.733333333333334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v>192</v>
      </c>
      <c r="I614">
        <f t="shared" si="37"/>
        <v>45.026041666666664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v>26</v>
      </c>
      <c r="I615">
        <f t="shared" si="37"/>
        <v>73.615384615384613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v>723</v>
      </c>
      <c r="I616">
        <f t="shared" si="37"/>
        <v>56.991701244813278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v>170</v>
      </c>
      <c r="I617">
        <f t="shared" si="37"/>
        <v>85.223529411764702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v>238</v>
      </c>
      <c r="I618">
        <f t="shared" si="37"/>
        <v>50.962184873949582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v>55</v>
      </c>
      <c r="I619">
        <f t="shared" si="37"/>
        <v>63.563636363636363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>
        <f t="shared" si="37"/>
        <v>80.999165275459092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>
        <f t="shared" si="37"/>
        <v>86.044753086419746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v>128</v>
      </c>
      <c r="I622">
        <f t="shared" si="37"/>
        <v>90.0390625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v>2144</v>
      </c>
      <c r="I623">
        <f t="shared" si="37"/>
        <v>74.006063432835816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>
        <f t="shared" si="37"/>
        <v>92.4375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v>2693</v>
      </c>
      <c r="I625">
        <f t="shared" si="37"/>
        <v>55.999257333828446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v>432</v>
      </c>
      <c r="I626">
        <f t="shared" si="37"/>
        <v>32.983796296296298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>
        <f t="shared" si="37"/>
        <v>93.596774193548384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v>189</v>
      </c>
      <c r="I628">
        <f t="shared" si="37"/>
        <v>69.867724867724874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v>154</v>
      </c>
      <c r="I629">
        <f t="shared" si="37"/>
        <v>72.129870129870127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v>96</v>
      </c>
      <c r="I630">
        <f t="shared" si="37"/>
        <v>30.041666666666668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>
        <f t="shared" si="37"/>
        <v>73.968000000000004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v>87</v>
      </c>
      <c r="I632">
        <f t="shared" si="37"/>
        <v>68.65517241379311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v>3063</v>
      </c>
      <c r="I633">
        <f t="shared" si="37"/>
        <v>59.992164544564154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v>278</v>
      </c>
      <c r="I634">
        <f t="shared" si="37"/>
        <v>111.15827338129496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>
        <f t="shared" si="37"/>
        <v>53.038095238095238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v>1658</v>
      </c>
      <c r="I636">
        <f t="shared" si="37"/>
        <v>55.985524728588658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v>2266</v>
      </c>
      <c r="I637">
        <f t="shared" si="37"/>
        <v>69.986760812003524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>
        <f t="shared" si="37"/>
        <v>48.998079877112133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>
        <f t="shared" si="37"/>
        <v>103.84615384615384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>
        <f t="shared" si="37"/>
        <v>99.127659574468083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v>45</v>
      </c>
      <c r="I641">
        <f t="shared" si="37"/>
        <v>107.37777777777778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E642/D642</f>
        <v>0.16501669449081802</v>
      </c>
      <c r="G642" t="s">
        <v>14</v>
      </c>
      <c r="H642">
        <v>257</v>
      </c>
      <c r="I642">
        <f t="shared" ref="I642:I705" si="41">IF(H642=0,0, E642/H642)</f>
        <v>76.922178988326849</v>
      </c>
      <c r="J642" t="s">
        <v>21</v>
      </c>
      <c r="K642" t="s">
        <v>22</v>
      </c>
      <c r="L642">
        <v>1453096800</v>
      </c>
      <c r="M642" s="7">
        <f t="shared" ref="M642:M705" si="42">(((L642/60)/60)/24)+DATE(1970,1,1)</f>
        <v>42387.25</v>
      </c>
      <c r="N642">
        <v>1453356000</v>
      </c>
      <c r="O642" s="7">
        <f t="shared" ref="O642:O705" si="43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1.1996808510638297</v>
      </c>
      <c r="G643" t="s">
        <v>20</v>
      </c>
      <c r="H643">
        <v>194</v>
      </c>
      <c r="I643">
        <f t="shared" si="41"/>
        <v>58.128865979381445</v>
      </c>
      <c r="J643" t="s">
        <v>98</v>
      </c>
      <c r="K643" t="s">
        <v>99</v>
      </c>
      <c r="L643">
        <v>1487570400</v>
      </c>
      <c r="M643" s="7">
        <f t="shared" si="42"/>
        <v>42786.25</v>
      </c>
      <c r="N643">
        <v>1489986000</v>
      </c>
      <c r="O643" s="7">
        <f t="shared" si="43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v>129</v>
      </c>
      <c r="I644">
        <f t="shared" si="41"/>
        <v>103.73643410852713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v>375</v>
      </c>
      <c r="I645">
        <f t="shared" si="41"/>
        <v>87.962666666666664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>
        <f t="shared" si="41"/>
        <v>37.999361294443261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>
        <f t="shared" si="41"/>
        <v>29.999313893653515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v>723</v>
      </c>
      <c r="I650">
        <f t="shared" si="41"/>
        <v>85.994467496542185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>
        <f t="shared" si="41"/>
        <v>98.011627906976742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>
        <f t="shared" si="41"/>
        <v>44.994570837642193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v>409</v>
      </c>
      <c r="I654">
        <f t="shared" si="41"/>
        <v>31.012224938875306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v>234</v>
      </c>
      <c r="I655">
        <f t="shared" si="41"/>
        <v>59.970085470085472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v>3016</v>
      </c>
      <c r="I656">
        <f t="shared" si="41"/>
        <v>58.9973474801061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v>264</v>
      </c>
      <c r="I657">
        <f t="shared" si="41"/>
        <v>50.045454545454547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>
        <f t="shared" si="41"/>
        <v>98.966269841269835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>
        <f t="shared" si="41"/>
        <v>58.857142857142854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v>390</v>
      </c>
      <c r="I660">
        <f t="shared" si="41"/>
        <v>81.010256410256417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>
        <f t="shared" si="41"/>
        <v>76.013333333333335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>
        <f t="shared" si="41"/>
        <v>96.597402597402592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>
        <f t="shared" si="41"/>
        <v>76.957446808510639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>
        <f t="shared" si="41"/>
        <v>67.984732824427482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>
        <f t="shared" si="41"/>
        <v>88.781609195402297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>
        <f t="shared" si="41"/>
        <v>24.99623706491063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v>272</v>
      </c>
      <c r="I667">
        <f t="shared" si="41"/>
        <v>44.922794117647058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v>419</v>
      </c>
      <c r="I669">
        <f t="shared" si="41"/>
        <v>29.009546539379475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>
        <f t="shared" si="41"/>
        <v>73.59210526315789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v>1621</v>
      </c>
      <c r="I671">
        <f t="shared" si="41"/>
        <v>107.97038864898211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v>1101</v>
      </c>
      <c r="I672">
        <f t="shared" si="41"/>
        <v>68.987284287011803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v>1073</v>
      </c>
      <c r="I673">
        <f t="shared" si="41"/>
        <v>111.02236719478098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>
        <f t="shared" si="41"/>
        <v>24.997515808491418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>
        <f t="shared" si="41"/>
        <v>42.155172413793103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v>1218</v>
      </c>
      <c r="I676">
        <f t="shared" si="41"/>
        <v>47.003284072249592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v>331</v>
      </c>
      <c r="I677">
        <f t="shared" si="41"/>
        <v>36.0392749244713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v>1170</v>
      </c>
      <c r="I678">
        <f t="shared" si="41"/>
        <v>101.03760683760684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>
        <f t="shared" si="41"/>
        <v>39.927927927927925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v>215</v>
      </c>
      <c r="I680">
        <f t="shared" si="41"/>
        <v>83.158139534883716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v>363</v>
      </c>
      <c r="I681">
        <f t="shared" si="41"/>
        <v>39.97520661157025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>
        <f t="shared" si="41"/>
        <v>47.993908629441627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>
        <f t="shared" si="41"/>
        <v>95.978877489438744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v>103</v>
      </c>
      <c r="I684">
        <f t="shared" si="41"/>
        <v>78.728155339805824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v>147</v>
      </c>
      <c r="I685">
        <f t="shared" si="41"/>
        <v>56.081632653061227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v>110</v>
      </c>
      <c r="I686">
        <f t="shared" si="41"/>
        <v>69.090909090909093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>
        <f t="shared" si="41"/>
        <v>102.05291576673866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v>134</v>
      </c>
      <c r="I688">
        <f t="shared" si="41"/>
        <v>107.32089552238806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v>269</v>
      </c>
      <c r="I689">
        <f t="shared" si="41"/>
        <v>51.970260223048328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v>175</v>
      </c>
      <c r="I690">
        <f t="shared" si="41"/>
        <v>71.137142857142862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v>69</v>
      </c>
      <c r="I691">
        <f t="shared" si="41"/>
        <v>106.49275362318841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v>190</v>
      </c>
      <c r="I692">
        <f t="shared" si="41"/>
        <v>42.93684210526316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v>237</v>
      </c>
      <c r="I693">
        <f t="shared" si="41"/>
        <v>30.037974683544302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>
        <f t="shared" si="41"/>
        <v>70.623376623376629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>
        <f t="shared" si="41"/>
        <v>66.016018306636155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>
        <f t="shared" si="41"/>
        <v>96.911392405063296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v>196</v>
      </c>
      <c r="I697">
        <f t="shared" si="41"/>
        <v>62.867346938775512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>
        <f t="shared" si="41"/>
        <v>108.98537682789652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v>7295</v>
      </c>
      <c r="I699">
        <f t="shared" si="41"/>
        <v>26.999314599040439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v>2893</v>
      </c>
      <c r="I700">
        <f t="shared" si="41"/>
        <v>65.004147943311438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>
        <f t="shared" si="41"/>
        <v>111.51785714285714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v>820</v>
      </c>
      <c r="I703">
        <f t="shared" si="41"/>
        <v>110.99268292682927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>
        <f t="shared" si="41"/>
        <v>56.746987951807228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v>2038</v>
      </c>
      <c r="I705">
        <f t="shared" si="41"/>
        <v>97.020608439646708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E706/D706</f>
        <v>1.2278160919540231</v>
      </c>
      <c r="G706" t="s">
        <v>20</v>
      </c>
      <c r="H706">
        <v>116</v>
      </c>
      <c r="I706">
        <f t="shared" ref="I706:I769" si="45">IF(H706=0,0, E706/H706)</f>
        <v>92.08620689655173</v>
      </c>
      <c r="J706" t="s">
        <v>21</v>
      </c>
      <c r="K706" t="s">
        <v>22</v>
      </c>
      <c r="L706">
        <v>1467608400</v>
      </c>
      <c r="M706" s="7">
        <f t="shared" ref="M706:M769" si="46">(((L706/60)/60)/24)+DATE(1970,1,1)</f>
        <v>42555.208333333328</v>
      </c>
      <c r="N706">
        <v>1468904400</v>
      </c>
      <c r="O706" s="7">
        <f t="shared" ref="O706:O769" si="47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0.99026517383618151</v>
      </c>
      <c r="G707" t="s">
        <v>14</v>
      </c>
      <c r="H707">
        <v>2025</v>
      </c>
      <c r="I707">
        <f t="shared" si="45"/>
        <v>82.986666666666665</v>
      </c>
      <c r="J707" t="s">
        <v>40</v>
      </c>
      <c r="K707" t="s">
        <v>41</v>
      </c>
      <c r="L707">
        <v>1386741600</v>
      </c>
      <c r="M707" s="7">
        <f t="shared" si="46"/>
        <v>41619.25</v>
      </c>
      <c r="N707">
        <v>1387087200</v>
      </c>
      <c r="O707" s="7">
        <f t="shared" si="47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v>1345</v>
      </c>
      <c r="I708">
        <f t="shared" si="45"/>
        <v>103.03791821561339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v>168</v>
      </c>
      <c r="I709">
        <f t="shared" si="45"/>
        <v>68.922619047619051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v>137</v>
      </c>
      <c r="I710">
        <f t="shared" si="45"/>
        <v>87.737226277372258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v>186</v>
      </c>
      <c r="I711">
        <f t="shared" si="45"/>
        <v>75.021505376344081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v>125</v>
      </c>
      <c r="I712">
        <f t="shared" si="45"/>
        <v>50.863999999999997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v>202</v>
      </c>
      <c r="I714">
        <f t="shared" si="45"/>
        <v>72.896039603960389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v>103</v>
      </c>
      <c r="I715">
        <f t="shared" si="45"/>
        <v>108.48543689320388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v>1785</v>
      </c>
      <c r="I716">
        <f t="shared" si="45"/>
        <v>101.98095238095237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>
        <f t="shared" si="45"/>
        <v>44.009146341463413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v>157</v>
      </c>
      <c r="I718">
        <f t="shared" si="45"/>
        <v>65.942675159235662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v>555</v>
      </c>
      <c r="I719">
        <f t="shared" si="45"/>
        <v>24.987387387387386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v>297</v>
      </c>
      <c r="I720">
        <f t="shared" si="45"/>
        <v>28.003367003367003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v>123</v>
      </c>
      <c r="I721">
        <f t="shared" si="45"/>
        <v>85.829268292682926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v>38</v>
      </c>
      <c r="I722">
        <f t="shared" si="45"/>
        <v>84.921052631578945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v>60</v>
      </c>
      <c r="I723">
        <f t="shared" si="45"/>
        <v>90.483333333333334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v>3036</v>
      </c>
      <c r="I724">
        <f t="shared" si="45"/>
        <v>25.00197628458498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v>144</v>
      </c>
      <c r="I725">
        <f t="shared" si="45"/>
        <v>92.013888888888886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v>121</v>
      </c>
      <c r="I726">
        <f t="shared" si="45"/>
        <v>93.066115702479337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>
        <f t="shared" si="45"/>
        <v>61.008145363408524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v>524</v>
      </c>
      <c r="I728">
        <f t="shared" si="45"/>
        <v>92.036259541984734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v>181</v>
      </c>
      <c r="I729">
        <f t="shared" si="45"/>
        <v>81.132596685082873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v>122</v>
      </c>
      <c r="I731">
        <f t="shared" si="45"/>
        <v>85.221311475409834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v>1071</v>
      </c>
      <c r="I732">
        <f t="shared" si="45"/>
        <v>110.96825396825396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v>219</v>
      </c>
      <c r="I733">
        <f t="shared" si="45"/>
        <v>32.968036529680369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>
        <f t="shared" si="45"/>
        <v>96.005352363960753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v>980</v>
      </c>
      <c r="I735">
        <f t="shared" si="45"/>
        <v>84.96632653061225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v>536</v>
      </c>
      <c r="I736">
        <f t="shared" si="45"/>
        <v>25.007462686567163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v>1991</v>
      </c>
      <c r="I737">
        <f t="shared" si="45"/>
        <v>65.998995479658461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v>29</v>
      </c>
      <c r="I738">
        <f t="shared" si="45"/>
        <v>87.34482758620689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v>180</v>
      </c>
      <c r="I739">
        <f t="shared" si="45"/>
        <v>27.933333333333334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>
        <f t="shared" si="45"/>
        <v>31.937172774869111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v>130</v>
      </c>
      <c r="I743">
        <f t="shared" si="45"/>
        <v>108.84615384615384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v>122</v>
      </c>
      <c r="I744">
        <f t="shared" si="45"/>
        <v>110.76229508196721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>
        <f t="shared" si="45"/>
        <v>29.647058823529413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v>140</v>
      </c>
      <c r="I746">
        <f t="shared" si="45"/>
        <v>101.71428571428571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v>614</v>
      </c>
      <c r="I750">
        <f t="shared" si="45"/>
        <v>110.97231270358306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v>366</v>
      </c>
      <c r="I751">
        <f t="shared" si="45"/>
        <v>36.959016393442624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v>270</v>
      </c>
      <c r="I753">
        <f t="shared" si="45"/>
        <v>30.974074074074075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v>114</v>
      </c>
      <c r="I754">
        <f t="shared" si="45"/>
        <v>47.035087719298247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v>137</v>
      </c>
      <c r="I755">
        <f t="shared" si="45"/>
        <v>88.065693430656935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v>3205</v>
      </c>
      <c r="I756">
        <f t="shared" si="45"/>
        <v>37.005616224648989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v>288</v>
      </c>
      <c r="I757">
        <f t="shared" si="45"/>
        <v>26.027777777777779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v>148</v>
      </c>
      <c r="I758">
        <f t="shared" si="45"/>
        <v>67.817567567567565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v>114</v>
      </c>
      <c r="I759">
        <f t="shared" si="45"/>
        <v>49.964912280701753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v>1518</v>
      </c>
      <c r="I760">
        <f t="shared" si="45"/>
        <v>110.01646903820817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>
        <f t="shared" si="45"/>
        <v>89.964678178963894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>
        <f t="shared" si="45"/>
        <v>79.009523809523813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v>166</v>
      </c>
      <c r="I763">
        <f t="shared" si="45"/>
        <v>86.867469879518069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v>235</v>
      </c>
      <c r="I765">
        <f t="shared" si="45"/>
        <v>26.970212765957445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v>148</v>
      </c>
      <c r="I766">
        <f t="shared" si="45"/>
        <v>54.121621621621621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v>198</v>
      </c>
      <c r="I767">
        <f t="shared" si="45"/>
        <v>41.035353535353536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>
        <f t="shared" si="45"/>
        <v>55.052419354838712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>
        <f t="shared" si="45"/>
        <v>107.93762183235867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E770/D770</f>
        <v>2.31</v>
      </c>
      <c r="G770" t="s">
        <v>20</v>
      </c>
      <c r="H770">
        <v>150</v>
      </c>
      <c r="I770">
        <f t="shared" ref="I770:I833" si="49">IF(H770=0,0, E770/H770)</f>
        <v>73.92</v>
      </c>
      <c r="J770" t="s">
        <v>21</v>
      </c>
      <c r="K770" t="s">
        <v>22</v>
      </c>
      <c r="L770">
        <v>1386741600</v>
      </c>
      <c r="M770" s="7">
        <f t="shared" ref="M770:M833" si="50">(((L770/60)/60)/24)+DATE(1970,1,1)</f>
        <v>41619.25</v>
      </c>
      <c r="N770">
        <v>1388037600</v>
      </c>
      <c r="O770" s="7">
        <f t="shared" ref="O770:O833" si="51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0.86867834394904464</v>
      </c>
      <c r="G771" t="s">
        <v>14</v>
      </c>
      <c r="H771">
        <v>3410</v>
      </c>
      <c r="I771">
        <f t="shared" si="49"/>
        <v>31.995894428152493</v>
      </c>
      <c r="J771" t="s">
        <v>21</v>
      </c>
      <c r="K771" t="s">
        <v>22</v>
      </c>
      <c r="L771">
        <v>1376542800</v>
      </c>
      <c r="M771" s="7">
        <f t="shared" si="50"/>
        <v>41501.208333333336</v>
      </c>
      <c r="N771">
        <v>1378789200</v>
      </c>
      <c r="O771" s="7">
        <f t="shared" si="5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v>216</v>
      </c>
      <c r="I772">
        <f t="shared" si="49"/>
        <v>53.898148148148145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v>5139</v>
      </c>
      <c r="I774">
        <f t="shared" si="49"/>
        <v>32.999805409612762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v>2353</v>
      </c>
      <c r="I775">
        <f t="shared" si="49"/>
        <v>43.00254993625159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v>78</v>
      </c>
      <c r="I776">
        <f t="shared" si="49"/>
        <v>86.858974358974365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>
        <f t="shared" si="49"/>
        <v>32.995456610631528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>
        <f t="shared" si="49"/>
        <v>68.028106508875737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v>174</v>
      </c>
      <c r="I780">
        <f t="shared" si="49"/>
        <v>58.867816091954026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>
        <f t="shared" si="49"/>
        <v>105.04572803850782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v>164</v>
      </c>
      <c r="I782">
        <f t="shared" si="49"/>
        <v>33.054878048780488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v>56</v>
      </c>
      <c r="I783">
        <f t="shared" si="49"/>
        <v>78.821428571428569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v>161</v>
      </c>
      <c r="I784">
        <f t="shared" si="49"/>
        <v>68.204968944099377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v>138</v>
      </c>
      <c r="I785">
        <f t="shared" si="49"/>
        <v>75.731884057971016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v>3308</v>
      </c>
      <c r="I786">
        <f t="shared" si="49"/>
        <v>30.996070133010882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v>127</v>
      </c>
      <c r="I787">
        <f t="shared" si="49"/>
        <v>101.88188976377953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v>207</v>
      </c>
      <c r="I788">
        <f t="shared" si="49"/>
        <v>52.879227053140099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>
        <f t="shared" si="49"/>
        <v>71.005820721769496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v>31</v>
      </c>
      <c r="I790">
        <f t="shared" si="49"/>
        <v>102.38709677419355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>
        <f t="shared" si="49"/>
        <v>74.466666666666669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v>1113</v>
      </c>
      <c r="I792">
        <f t="shared" si="49"/>
        <v>51.009883198562441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>
        <f t="shared" si="49"/>
        <v>97.142857142857139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v>181</v>
      </c>
      <c r="I795">
        <f t="shared" si="49"/>
        <v>72.071823204419886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v>110</v>
      </c>
      <c r="I796">
        <f t="shared" si="49"/>
        <v>75.236363636363635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>
        <f t="shared" si="49"/>
        <v>32.967741935483872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>
        <f t="shared" si="49"/>
        <v>54.807692307692307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v>185</v>
      </c>
      <c r="I799">
        <f t="shared" si="49"/>
        <v>45.037837837837834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v>121</v>
      </c>
      <c r="I800">
        <f t="shared" si="49"/>
        <v>52.958677685950413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>
        <f t="shared" si="49"/>
        <v>60.017959183673469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v>106</v>
      </c>
      <c r="I803">
        <f t="shared" si="49"/>
        <v>44.028301886792455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v>142</v>
      </c>
      <c r="I804">
        <f t="shared" si="49"/>
        <v>86.028169014084511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v>233</v>
      </c>
      <c r="I805">
        <f t="shared" si="49"/>
        <v>28.012875536480685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v>218</v>
      </c>
      <c r="I806">
        <f t="shared" si="49"/>
        <v>32.050458715596328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>
        <f t="shared" si="49"/>
        <v>73.611940298507463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v>76</v>
      </c>
      <c r="I808">
        <f t="shared" si="49"/>
        <v>108.71052631578948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v>43</v>
      </c>
      <c r="I809">
        <f t="shared" si="49"/>
        <v>42.97674418604651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>
        <f t="shared" si="49"/>
        <v>83.315789473684205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v>221</v>
      </c>
      <c r="I812">
        <f t="shared" si="49"/>
        <v>55.927601809954751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>
        <f t="shared" si="49"/>
        <v>105.03681885125184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v>68</v>
      </c>
      <c r="I815">
        <f t="shared" si="49"/>
        <v>112.66176470588235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>
        <f t="shared" si="49"/>
        <v>81.944444444444443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v>183</v>
      </c>
      <c r="I817">
        <f t="shared" si="49"/>
        <v>64.049180327868854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v>133</v>
      </c>
      <c r="I818">
        <f t="shared" si="49"/>
        <v>106.39097744360902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v>2489</v>
      </c>
      <c r="I819">
        <f t="shared" si="49"/>
        <v>76.011249497790274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v>69</v>
      </c>
      <c r="I820">
        <f t="shared" si="49"/>
        <v>111.07246376811594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>
        <f t="shared" si="49"/>
        <v>95.936170212765958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v>279</v>
      </c>
      <c r="I822">
        <f t="shared" si="49"/>
        <v>43.043010752688176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v>210</v>
      </c>
      <c r="I823">
        <f t="shared" si="49"/>
        <v>67.966666666666669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v>2100</v>
      </c>
      <c r="I824">
        <f t="shared" si="49"/>
        <v>89.991428571428571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v>252</v>
      </c>
      <c r="I825">
        <f t="shared" si="49"/>
        <v>58.095238095238095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v>1280</v>
      </c>
      <c r="I826">
        <f t="shared" si="49"/>
        <v>83.996875000000003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v>157</v>
      </c>
      <c r="I827">
        <f t="shared" si="49"/>
        <v>88.853503184713375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v>194</v>
      </c>
      <c r="I828">
        <f t="shared" si="49"/>
        <v>65.963917525773198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v>82</v>
      </c>
      <c r="I829">
        <f t="shared" si="49"/>
        <v>74.804878048780495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>
        <f t="shared" si="49"/>
        <v>69.98571428571428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>
        <f t="shared" si="49"/>
        <v>32.006493506493506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>
        <f t="shared" si="49"/>
        <v>64.727272727272734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v>4233</v>
      </c>
      <c r="I833">
        <f t="shared" si="49"/>
        <v>24.998110087408456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E834/D834</f>
        <v>3.1517592592592591</v>
      </c>
      <c r="G834" t="s">
        <v>20</v>
      </c>
      <c r="H834">
        <v>1297</v>
      </c>
      <c r="I834">
        <f t="shared" ref="I834:I897" si="53">IF(H834=0,0, E834/H834)</f>
        <v>104.97764070932922</v>
      </c>
      <c r="J834" t="s">
        <v>36</v>
      </c>
      <c r="K834" t="s">
        <v>37</v>
      </c>
      <c r="L834">
        <v>1445490000</v>
      </c>
      <c r="M834" s="7">
        <f t="shared" ref="M834:M897" si="54">(((L834/60)/60)/24)+DATE(1970,1,1)</f>
        <v>42299.208333333328</v>
      </c>
      <c r="N834">
        <v>1448431200</v>
      </c>
      <c r="O834" s="7">
        <f t="shared" ref="O834:O897" si="55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1.5769117647058823</v>
      </c>
      <c r="G835" t="s">
        <v>20</v>
      </c>
      <c r="H835">
        <v>165</v>
      </c>
      <c r="I835">
        <f t="shared" si="53"/>
        <v>64.987878787878785</v>
      </c>
      <c r="J835" t="s">
        <v>36</v>
      </c>
      <c r="K835" t="s">
        <v>37</v>
      </c>
      <c r="L835">
        <v>1297663200</v>
      </c>
      <c r="M835" s="7">
        <f t="shared" si="54"/>
        <v>40588.25</v>
      </c>
      <c r="N835">
        <v>1298613600</v>
      </c>
      <c r="O835" s="7">
        <f t="shared" si="55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v>119</v>
      </c>
      <c r="I836">
        <f t="shared" si="53"/>
        <v>94.352941176470594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>
        <f t="shared" si="53"/>
        <v>44.001706484641637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>
        <f t="shared" si="53"/>
        <v>64.744680851063833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v>1797</v>
      </c>
      <c r="I839">
        <f t="shared" si="53"/>
        <v>84.00667779632721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v>261</v>
      </c>
      <c r="I840">
        <f t="shared" si="53"/>
        <v>34.061302681992338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v>157</v>
      </c>
      <c r="I841">
        <f t="shared" si="53"/>
        <v>93.273885350318466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>
        <f t="shared" si="53"/>
        <v>32.998301726577978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v>155</v>
      </c>
      <c r="I843">
        <f t="shared" si="53"/>
        <v>83.812903225806451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v>132</v>
      </c>
      <c r="I844">
        <f t="shared" si="53"/>
        <v>63.992424242424242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>
        <f t="shared" si="53"/>
        <v>81.909090909090907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v>94</v>
      </c>
      <c r="I846">
        <f t="shared" si="53"/>
        <v>93.053191489361708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v>1354</v>
      </c>
      <c r="I847">
        <f t="shared" si="53"/>
        <v>101.98449039881831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v>48</v>
      </c>
      <c r="I848">
        <f t="shared" si="53"/>
        <v>105.9375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v>110</v>
      </c>
      <c r="I849">
        <f t="shared" si="53"/>
        <v>101.58181818181818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v>172</v>
      </c>
      <c r="I850">
        <f t="shared" si="53"/>
        <v>62.970930232558139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v>307</v>
      </c>
      <c r="I851">
        <f t="shared" si="53"/>
        <v>29.045602605863191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v>160</v>
      </c>
      <c r="I853">
        <f t="shared" si="53"/>
        <v>77.924999999999997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>
        <f t="shared" si="53"/>
        <v>80.806451612903231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v>1467</v>
      </c>
      <c r="I855">
        <f t="shared" si="53"/>
        <v>76.006816632583508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v>2662</v>
      </c>
      <c r="I856">
        <f t="shared" si="53"/>
        <v>72.993613824192337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v>158</v>
      </c>
      <c r="I858">
        <f t="shared" si="53"/>
        <v>54.164556962025316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v>225</v>
      </c>
      <c r="I859">
        <f t="shared" si="53"/>
        <v>32.946666666666665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>
        <f t="shared" si="53"/>
        <v>79.371428571428567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>
        <f t="shared" si="53"/>
        <v>41.174603174603178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v>65</v>
      </c>
      <c r="I862">
        <f t="shared" si="53"/>
        <v>77.430769230769229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v>163</v>
      </c>
      <c r="I863">
        <f t="shared" si="53"/>
        <v>57.159509202453989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v>85</v>
      </c>
      <c r="I864">
        <f t="shared" si="53"/>
        <v>77.17647058823529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v>217</v>
      </c>
      <c r="I865">
        <f t="shared" si="53"/>
        <v>24.953917050691246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v>3272</v>
      </c>
      <c r="I867">
        <f t="shared" si="53"/>
        <v>46.000916870415651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v>898</v>
      </c>
      <c r="I868">
        <f t="shared" si="53"/>
        <v>88.023385300668153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v>126</v>
      </c>
      <c r="I870">
        <f t="shared" si="53"/>
        <v>102.69047619047619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>
        <f t="shared" si="53"/>
        <v>72.958174904942965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>
        <f t="shared" si="53"/>
        <v>57.190082644628099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v>2320</v>
      </c>
      <c r="I873">
        <f t="shared" si="53"/>
        <v>84.013793103448279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v>81</v>
      </c>
      <c r="I874">
        <f t="shared" si="53"/>
        <v>98.666666666666671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v>1887</v>
      </c>
      <c r="I875">
        <f t="shared" si="53"/>
        <v>42.007419183889773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v>4358</v>
      </c>
      <c r="I876">
        <f t="shared" si="53"/>
        <v>32.002753556677376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>
        <f t="shared" si="53"/>
        <v>81.567164179104481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>
        <f t="shared" si="53"/>
        <v>37.035087719298247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>
        <f t="shared" si="53"/>
        <v>103.033360455655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>
        <f t="shared" si="53"/>
        <v>84.333333333333329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>
        <f t="shared" si="53"/>
        <v>102.60377358490567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v>2414</v>
      </c>
      <c r="I882">
        <f t="shared" si="53"/>
        <v>79.992129246064621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>
        <f t="shared" si="53"/>
        <v>70.055309734513273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v>193</v>
      </c>
      <c r="I885">
        <f t="shared" si="53"/>
        <v>41.911917098445599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>
        <f t="shared" si="53"/>
        <v>57.992576882290564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v>52</v>
      </c>
      <c r="I887">
        <f t="shared" si="53"/>
        <v>40.942307692307693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>
        <f t="shared" si="53"/>
        <v>69.9972602739726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>
        <f t="shared" si="53"/>
        <v>73.838709677419359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v>290</v>
      </c>
      <c r="I890">
        <f t="shared" si="53"/>
        <v>41.979310344827589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v>122</v>
      </c>
      <c r="I891">
        <f t="shared" si="53"/>
        <v>77.93442622950819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v>1470</v>
      </c>
      <c r="I892">
        <f t="shared" si="53"/>
        <v>106.01972789115646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v>165</v>
      </c>
      <c r="I893">
        <f t="shared" si="53"/>
        <v>47.018181818181816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v>182</v>
      </c>
      <c r="I894">
        <f t="shared" si="53"/>
        <v>76.016483516483518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v>199</v>
      </c>
      <c r="I895">
        <f t="shared" si="53"/>
        <v>54.120603015075375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v>56</v>
      </c>
      <c r="I896">
        <f t="shared" si="53"/>
        <v>57.285714285714285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>
        <f t="shared" si="53"/>
        <v>103.81308411214954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E898/D898</f>
        <v>7.7443434343434348</v>
      </c>
      <c r="G898" t="s">
        <v>20</v>
      </c>
      <c r="H898">
        <v>1460</v>
      </c>
      <c r="I898">
        <f t="shared" ref="I898:I961" si="57">IF(H898=0,0, E898/H898)</f>
        <v>105.02602739726028</v>
      </c>
      <c r="J898" t="s">
        <v>26</v>
      </c>
      <c r="K898" t="s">
        <v>27</v>
      </c>
      <c r="L898">
        <v>1310619600</v>
      </c>
      <c r="M898" s="7">
        <f t="shared" ref="M898:M961" si="58">(((L898/60)/60)/24)+DATE(1970,1,1)</f>
        <v>40738.208333333336</v>
      </c>
      <c r="N898">
        <v>1310878800</v>
      </c>
      <c r="O898" s="7">
        <f t="shared" ref="O898:O961" si="59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0.27693181818181817</v>
      </c>
      <c r="G899" t="s">
        <v>14</v>
      </c>
      <c r="H899">
        <v>27</v>
      </c>
      <c r="I899">
        <f t="shared" si="57"/>
        <v>90.259259259259252</v>
      </c>
      <c r="J899" t="s">
        <v>21</v>
      </c>
      <c r="K899" t="s">
        <v>22</v>
      </c>
      <c r="L899">
        <v>1556427600</v>
      </c>
      <c r="M899" s="7">
        <f t="shared" si="58"/>
        <v>43583.208333333328</v>
      </c>
      <c r="N899">
        <v>1556600400</v>
      </c>
      <c r="O899" s="7">
        <f t="shared" si="59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>
        <f t="shared" si="57"/>
        <v>76.978705978705975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v>123</v>
      </c>
      <c r="I901">
        <f t="shared" si="57"/>
        <v>102.60162601626017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v>159</v>
      </c>
      <c r="I903">
        <f t="shared" si="57"/>
        <v>55.0062893081761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v>110</v>
      </c>
      <c r="I904">
        <f t="shared" si="57"/>
        <v>32.127272727272725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v>14</v>
      </c>
      <c r="I905">
        <f t="shared" si="57"/>
        <v>50.642857142857146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>
        <f t="shared" si="57"/>
        <v>49.6875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v>236</v>
      </c>
      <c r="I907">
        <f t="shared" si="57"/>
        <v>54.894067796610166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v>191</v>
      </c>
      <c r="I908">
        <f t="shared" si="57"/>
        <v>46.931937172774866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>
        <f t="shared" si="57"/>
        <v>44.951219512195124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v>3934</v>
      </c>
      <c r="I910">
        <f t="shared" si="57"/>
        <v>30.99898322318251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v>80</v>
      </c>
      <c r="I911">
        <f t="shared" si="57"/>
        <v>107.7625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>
        <f t="shared" si="57"/>
        <v>102.07770270270271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v>462</v>
      </c>
      <c r="I913">
        <f t="shared" si="57"/>
        <v>24.976190476190474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v>179</v>
      </c>
      <c r="I914">
        <f t="shared" si="57"/>
        <v>79.944134078212286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>
        <f t="shared" si="57"/>
        <v>67.946462715105156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>
        <f t="shared" si="57"/>
        <v>26.070921985815602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v>1866</v>
      </c>
      <c r="I917">
        <f t="shared" si="57"/>
        <v>105.0032154340836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>
        <f t="shared" si="57"/>
        <v>25.826923076923077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v>27</v>
      </c>
      <c r="I919">
        <f t="shared" si="57"/>
        <v>77.666666666666671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v>156</v>
      </c>
      <c r="I920">
        <f t="shared" si="57"/>
        <v>57.82692307692308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>
        <f t="shared" si="57"/>
        <v>92.955555555555549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v>255</v>
      </c>
      <c r="I922">
        <f t="shared" si="57"/>
        <v>37.945098039215686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>
        <f t="shared" si="57"/>
        <v>31.842105263157894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v>2289</v>
      </c>
      <c r="I926">
        <f t="shared" si="57"/>
        <v>84.006989951944078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v>65</v>
      </c>
      <c r="I927">
        <f t="shared" si="57"/>
        <v>103.41538461538461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>
        <f t="shared" si="57"/>
        <v>105.13333333333334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>
        <f t="shared" si="57"/>
        <v>89.21621621621621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v>3777</v>
      </c>
      <c r="I930">
        <f t="shared" si="57"/>
        <v>51.995234312946785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v>184</v>
      </c>
      <c r="I931">
        <f t="shared" si="57"/>
        <v>64.956521739130437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v>85</v>
      </c>
      <c r="I932">
        <f t="shared" si="57"/>
        <v>46.235294117647058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>
        <f t="shared" si="57"/>
        <v>51.151785714285715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v>144</v>
      </c>
      <c r="I934">
        <f t="shared" si="57"/>
        <v>33.909722222222221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v>1902</v>
      </c>
      <c r="I935">
        <f t="shared" si="57"/>
        <v>92.016298633017882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v>105</v>
      </c>
      <c r="I936">
        <f t="shared" si="57"/>
        <v>107.42857142857143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v>132</v>
      </c>
      <c r="I937">
        <f t="shared" si="57"/>
        <v>75.848484848484844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>
        <f t="shared" si="57"/>
        <v>80.476190476190482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v>976</v>
      </c>
      <c r="I939">
        <f t="shared" si="57"/>
        <v>86.978483606557376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v>96</v>
      </c>
      <c r="I940">
        <f t="shared" si="57"/>
        <v>105.13541666666667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>
        <f t="shared" si="57"/>
        <v>57.298507462686565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v>66</v>
      </c>
      <c r="I942">
        <f t="shared" si="57"/>
        <v>93.348484848484844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>
        <f t="shared" si="57"/>
        <v>71.987179487179489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>
        <f t="shared" si="57"/>
        <v>92.611940298507463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v>114</v>
      </c>
      <c r="I945">
        <f t="shared" si="57"/>
        <v>104.99122807017544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>
        <f t="shared" si="57"/>
        <v>30.958174904942965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>
        <f t="shared" si="57"/>
        <v>33.001182732111175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>
        <f t="shared" si="57"/>
        <v>84.187845303867405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>
        <f t="shared" si="57"/>
        <v>73.92307692307692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v>160</v>
      </c>
      <c r="I950">
        <f t="shared" si="57"/>
        <v>36.987499999999997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v>203</v>
      </c>
      <c r="I951">
        <f t="shared" si="57"/>
        <v>46.896551724137929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v>1559</v>
      </c>
      <c r="I953">
        <f t="shared" si="57"/>
        <v>102.02437459910199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v>2266</v>
      </c>
      <c r="I954">
        <f t="shared" si="57"/>
        <v>45.007502206531335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>
        <f t="shared" si="57"/>
        <v>94.285714285714292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v>1548</v>
      </c>
      <c r="I956">
        <f t="shared" si="57"/>
        <v>101.02325581395348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v>80</v>
      </c>
      <c r="I957">
        <f t="shared" si="57"/>
        <v>97.037499999999994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>
        <f t="shared" si="57"/>
        <v>43.00963855421687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v>131</v>
      </c>
      <c r="I959">
        <f t="shared" si="57"/>
        <v>94.916030534351151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v>112</v>
      </c>
      <c r="I960">
        <f t="shared" si="57"/>
        <v>72.151785714285708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>
        <f t="shared" si="57"/>
        <v>51.007692307692309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25" si="60">E962/D962</f>
        <v>0.85054545454545449</v>
      </c>
      <c r="G962" t="s">
        <v>14</v>
      </c>
      <c r="H962">
        <v>55</v>
      </c>
      <c r="I962">
        <f t="shared" ref="I962:I1025" si="61">IF(H962=0,0, E962/H962)</f>
        <v>85.054545454545448</v>
      </c>
      <c r="J962" t="s">
        <v>21</v>
      </c>
      <c r="K962" t="s">
        <v>22</v>
      </c>
      <c r="L962">
        <v>1454911200</v>
      </c>
      <c r="M962" s="7">
        <f t="shared" ref="M962:M1025" si="62">(((L962/60)/60)/24)+DATE(1970,1,1)</f>
        <v>42408.25</v>
      </c>
      <c r="N962">
        <v>1458104400</v>
      </c>
      <c r="O962" s="7">
        <f t="shared" ref="O962:O1025" si="63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1.1929824561403508</v>
      </c>
      <c r="G963" t="s">
        <v>20</v>
      </c>
      <c r="H963">
        <v>155</v>
      </c>
      <c r="I963">
        <f t="shared" si="61"/>
        <v>43.87096774193548</v>
      </c>
      <c r="J963" t="s">
        <v>21</v>
      </c>
      <c r="K963" t="s">
        <v>22</v>
      </c>
      <c r="L963">
        <v>1297922400</v>
      </c>
      <c r="M963" s="7">
        <f t="shared" si="62"/>
        <v>40591.25</v>
      </c>
      <c r="N963">
        <v>1298268000</v>
      </c>
      <c r="O963" s="7">
        <f t="shared" si="63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v>266</v>
      </c>
      <c r="I964">
        <f t="shared" si="61"/>
        <v>40.063909774436091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>
        <f t="shared" si="61"/>
        <v>43.833333333333336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v>155</v>
      </c>
      <c r="I966">
        <f t="shared" si="61"/>
        <v>84.92903225806451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v>207</v>
      </c>
      <c r="I967">
        <f t="shared" si="61"/>
        <v>41.067632850241544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v>245</v>
      </c>
      <c r="I968">
        <f t="shared" si="61"/>
        <v>54.971428571428568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v>1573</v>
      </c>
      <c r="I969">
        <f t="shared" si="61"/>
        <v>77.010807374443743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v>114</v>
      </c>
      <c r="I970">
        <f t="shared" si="61"/>
        <v>71.201754385964918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v>93</v>
      </c>
      <c r="I971">
        <f t="shared" si="61"/>
        <v>91.935483870967744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>
        <f t="shared" si="61"/>
        <v>97.069023569023571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>
        <f t="shared" si="61"/>
        <v>58.916666666666664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v>1681</v>
      </c>
      <c r="I974">
        <f t="shared" si="61"/>
        <v>58.015466983938133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>
        <f t="shared" si="61"/>
        <v>103.87301587301587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v>32</v>
      </c>
      <c r="I976">
        <f t="shared" si="61"/>
        <v>93.46875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v>135</v>
      </c>
      <c r="I977">
        <f t="shared" si="61"/>
        <v>61.970370370370368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v>140</v>
      </c>
      <c r="I978">
        <f t="shared" si="61"/>
        <v>92.042857142857144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>
        <f t="shared" si="61"/>
        <v>77.268656716417908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v>92</v>
      </c>
      <c r="I980">
        <f t="shared" si="61"/>
        <v>93.923913043478265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v>1015</v>
      </c>
      <c r="I981">
        <f t="shared" si="61"/>
        <v>84.969458128078813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>
        <f t="shared" si="61"/>
        <v>105.97035040431267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v>323</v>
      </c>
      <c r="I983">
        <f t="shared" si="61"/>
        <v>36.969040247678016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>
        <f t="shared" si="61"/>
        <v>81.533333333333331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v>2326</v>
      </c>
      <c r="I985">
        <f t="shared" si="61"/>
        <v>80.999140154772135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v>381</v>
      </c>
      <c r="I986">
        <f t="shared" si="61"/>
        <v>26.010498687664043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>
        <f t="shared" si="61"/>
        <v>25.998410896708286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>
        <f t="shared" si="61"/>
        <v>34.173913043478258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v>480</v>
      </c>
      <c r="I989">
        <f t="shared" si="61"/>
        <v>28.002083333333335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>
        <f t="shared" si="61"/>
        <v>76.546875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v>226</v>
      </c>
      <c r="I991">
        <f t="shared" si="61"/>
        <v>53.053097345132741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>
        <f t="shared" si="61"/>
        <v>106.859375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v>241</v>
      </c>
      <c r="I993">
        <f t="shared" si="61"/>
        <v>46.020746887966808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v>132</v>
      </c>
      <c r="I994">
        <f t="shared" si="61"/>
        <v>100.17424242424242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>
        <f t="shared" si="61"/>
        <v>87.972684085510693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v>2043</v>
      </c>
      <c r="I997">
        <f t="shared" si="61"/>
        <v>74.995594713656388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>
        <f t="shared" si="61"/>
        <v>42.982142857142854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v>139</v>
      </c>
      <c r="I999">
        <f t="shared" si="61"/>
        <v>33.115107913669064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>
        <f t="shared" si="61"/>
        <v>101.13101604278074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v>1122</v>
      </c>
      <c r="I1001">
        <f t="shared" si="61"/>
        <v>55.98841354723708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sortState xmlns:xlrd2="http://schemas.microsoft.com/office/spreadsheetml/2017/richdata2" ref="A2:T1001">
    <sortCondition ref="A2:A1001"/>
  </sortState>
  <conditionalFormatting sqref="F1:F1048576">
    <cfRule type="colorScale" priority="1">
      <colorScale>
        <cfvo type="min"/>
        <cfvo type="num" val="1"/>
        <cfvo type="max"/>
        <color rgb="FFF8696B"/>
        <color rgb="FF92D050"/>
        <color rgb="FF00B0F0"/>
      </colorScale>
    </cfRule>
  </conditionalFormatting>
  <conditionalFormatting sqref="G1:G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Backers Analysis</vt:lpstr>
      <vt:lpstr>Goal Analysis</vt:lpstr>
      <vt:lpstr>Seasonality Analysis</vt:lpstr>
      <vt:lpstr>SubCategory Analysis</vt:lpstr>
      <vt:lpstr>Category Analysis</vt:lpstr>
      <vt:lpstr>Crowdfunding Data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Abi Leonard</cp:lastModifiedBy>
  <dcterms:created xsi:type="dcterms:W3CDTF">2021-09-29T18:52:28Z</dcterms:created>
  <dcterms:modified xsi:type="dcterms:W3CDTF">2023-04-08T02:06:42Z</dcterms:modified>
</cp:coreProperties>
</file>