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40-G2\Downloads\"/>
    </mc:Choice>
  </mc:AlternateContent>
  <bookViews>
    <workbookView xWindow="0" yWindow="0" windowWidth="20490" windowHeight="7050"/>
  </bookViews>
  <sheets>
    <sheet name="Inputs Forecast Analysis" sheetId="1" r:id="rId1"/>
    <sheet name="Forecast" sheetId="2" state="hidden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K7" i="1" s="1"/>
  <c r="K9" i="1"/>
  <c r="K10" i="1"/>
  <c r="K11" i="1"/>
  <c r="K15" i="1"/>
  <c r="K17" i="1"/>
  <c r="K18" i="1"/>
  <c r="K6" i="1"/>
  <c r="K5" i="1"/>
  <c r="K4" i="1"/>
  <c r="C28" i="2"/>
  <c r="D28" i="2" s="1"/>
  <c r="E28" i="2" s="1"/>
  <c r="D27" i="2"/>
  <c r="E27" i="2" s="1"/>
  <c r="C27" i="2"/>
  <c r="C33" i="2" s="1"/>
  <c r="D33" i="2" s="1"/>
  <c r="E33" i="2" s="1"/>
  <c r="C26" i="2"/>
  <c r="C32" i="2" s="1"/>
  <c r="D32" i="2" s="1"/>
  <c r="E32" i="2" s="1"/>
  <c r="D25" i="2"/>
  <c r="E25" i="2" s="1"/>
  <c r="C25" i="2"/>
  <c r="C31" i="2" s="1"/>
  <c r="C24" i="2"/>
  <c r="D24" i="2" s="1"/>
  <c r="E24" i="2" s="1"/>
  <c r="D23" i="2"/>
  <c r="E23" i="2" s="1"/>
  <c r="C23" i="2"/>
  <c r="C29" i="2" s="1"/>
  <c r="C13" i="1"/>
  <c r="C20" i="1"/>
  <c r="D20" i="1"/>
  <c r="E20" i="1"/>
  <c r="B20" i="1"/>
  <c r="J5" i="1"/>
  <c r="J11" i="1" s="1"/>
  <c r="J17" i="1" s="1"/>
  <c r="J6" i="1"/>
  <c r="J12" i="1" s="1"/>
  <c r="J18" i="1" s="1"/>
  <c r="J4" i="1"/>
  <c r="J10" i="1" s="1"/>
  <c r="J16" i="1" s="1"/>
  <c r="J7" i="1"/>
  <c r="J13" i="1" s="1"/>
  <c r="K13" i="1" s="1"/>
  <c r="J9" i="1"/>
  <c r="J15" i="1" s="1"/>
  <c r="J8" i="1"/>
  <c r="J14" i="1" s="1"/>
  <c r="K14" i="1" s="1"/>
  <c r="C6" i="2"/>
  <c r="C4" i="2"/>
  <c r="C3" i="2"/>
  <c r="K16" i="1" l="1"/>
  <c r="K12" i="1"/>
  <c r="L12" i="1" s="1"/>
  <c r="K8" i="1"/>
  <c r="L18" i="1"/>
  <c r="C37" i="2"/>
  <c r="D37" i="2" s="1"/>
  <c r="E37" i="2" s="1"/>
  <c r="D31" i="2"/>
  <c r="E31" i="2" s="1"/>
  <c r="C35" i="2"/>
  <c r="D35" i="2" s="1"/>
  <c r="E35" i="2" s="1"/>
  <c r="D29" i="2"/>
  <c r="E29" i="2" s="1"/>
  <c r="C30" i="2"/>
  <c r="C34" i="2"/>
  <c r="D34" i="2" s="1"/>
  <c r="E34" i="2" s="1"/>
  <c r="D26" i="2"/>
  <c r="E26" i="2" s="1"/>
  <c r="L7" i="1"/>
  <c r="L11" i="1"/>
  <c r="L15" i="1"/>
  <c r="L4" i="1"/>
  <c r="L8" i="1"/>
  <c r="L16" i="1"/>
  <c r="L5" i="1"/>
  <c r="L9" i="1"/>
  <c r="L13" i="1"/>
  <c r="L17" i="1"/>
  <c r="L6" i="1"/>
  <c r="L10" i="1"/>
  <c r="L14" i="1"/>
  <c r="C36" i="2" l="1"/>
  <c r="D36" i="2" s="1"/>
  <c r="E36" i="2" s="1"/>
  <c r="D30" i="2"/>
  <c r="E30" i="2" s="1"/>
</calcChain>
</file>

<file path=xl/sharedStrings.xml><?xml version="1.0" encoding="utf-8"?>
<sst xmlns="http://schemas.openxmlformats.org/spreadsheetml/2006/main" count="91" uniqueCount="30">
  <si>
    <t>Baseline Financials</t>
  </si>
  <si>
    <t>Parameter</t>
  </si>
  <si>
    <t>Value</t>
  </si>
  <si>
    <t>Current Gross Profit</t>
  </si>
  <si>
    <t>Current EBITDA</t>
  </si>
  <si>
    <t>New Range Launches</t>
  </si>
  <si>
    <t>Range Name</t>
  </si>
  <si>
    <t>Range A</t>
  </si>
  <si>
    <t>Range C</t>
  </si>
  <si>
    <t>Launch Date</t>
  </si>
  <si>
    <t>Initial Sales Estimate</t>
  </si>
  <si>
    <t>Annual Growth Rate (%)</t>
  </si>
  <si>
    <t>Existing Sales Patterns</t>
  </si>
  <si>
    <t>Range X</t>
  </si>
  <si>
    <t>Range Y</t>
  </si>
  <si>
    <t>Range Z</t>
  </si>
  <si>
    <t>Annual Sales and Profit Forecast</t>
  </si>
  <si>
    <t>Year</t>
  </si>
  <si>
    <t>Sales</t>
  </si>
  <si>
    <t>Gross Profit</t>
  </si>
  <si>
    <t>EBITDA</t>
  </si>
  <si>
    <t>Range B</t>
  </si>
  <si>
    <t>Initial_Sales * (1 + Growth_Rate)^(Year - Launch_Year)</t>
  </si>
  <si>
    <t>Year 2023 Sales</t>
  </si>
  <si>
    <t>Year 2022 Sales</t>
  </si>
  <si>
    <t>Year 2021 Sales</t>
  </si>
  <si>
    <t>Year 2020 Sales</t>
  </si>
  <si>
    <t>Total Sales</t>
  </si>
  <si>
    <t>EBITDA margin</t>
  </si>
  <si>
    <t>Gross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</si>
</sst>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7" formatCode="_-[$£-809]* #,##0_-;\-[$£-809]* #,##0_-;_-[$£-809]* &quot;-&quot;??_-;_-@_-"/>
    <numFmt numFmtId="172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4" xfId="0" applyNumberFormat="1" applyBorder="1"/>
    <xf numFmtId="0" fontId="2" fillId="2" borderId="2" xfId="0" applyFont="1" applyFill="1" applyBorder="1" applyAlignment="1">
      <alignment horizontal="center"/>
    </xf>
    <xf numFmtId="9" fontId="0" fillId="0" borderId="0" xfId="2" applyFon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2" fillId="0" borderId="0" xfId="0" applyFont="1"/>
    <xf numFmtId="167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72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/>
    <xf numFmtId="9" fontId="0" fillId="0" borderId="8" xfId="2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7" fontId="0" fillId="0" borderId="1" xfId="1" applyNumberFormat="1" applyFont="1" applyBorder="1"/>
    <xf numFmtId="167" fontId="0" fillId="0" borderId="0" xfId="1" applyNumberFormat="1" applyFont="1"/>
    <xf numFmtId="0" fontId="0" fillId="4" borderId="1" xfId="0" applyFill="1" applyBorder="1"/>
    <xf numFmtId="167" fontId="0" fillId="4" borderId="1" xfId="0" applyNumberFormat="1" applyFill="1" applyBorder="1"/>
    <xf numFmtId="167" fontId="0" fillId="4" borderId="1" xfId="1" applyNumberFormat="1" applyFont="1" applyFill="1" applyBorder="1"/>
    <xf numFmtId="1" fontId="0" fillId="4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167" fontId="2" fillId="4" borderId="1" xfId="0" applyNumberFormat="1" applyFont="1" applyFill="1" applyBorder="1"/>
    <xf numFmtId="167" fontId="2" fillId="4" borderId="1" xfId="1" applyNumberFormat="1" applyFont="1" applyFill="1" applyBorder="1"/>
    <xf numFmtId="172" fontId="2" fillId="4" borderId="1" xfId="0" applyNumberFormat="1" applyFont="1" applyFill="1" applyBorder="1"/>
    <xf numFmtId="172" fontId="0" fillId="4" borderId="1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(&quot;$&quot;* #,##0.00_);_(&quot;$&quot;* \(#,##0.00\);_(&quot;$&quot;* &quot;-&quot;??_);_(@_)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Sales-Gross Profit-EBITDA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'Inputs Forecast Analysis'!$J$3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'Inputs Forecast Analysis'!$H$4:$I$18</c:f>
              <c:multiLvlStrCache>
                <c:ptCount val="15"/>
                <c:lvl>
                  <c:pt idx="0">
                    <c:v>Range X</c:v>
                  </c:pt>
                  <c:pt idx="1">
                    <c:v>Range Y</c:v>
                  </c:pt>
                  <c:pt idx="2">
                    <c:v>Range Z</c:v>
                  </c:pt>
                  <c:pt idx="3">
                    <c:v>Range A</c:v>
                  </c:pt>
                  <c:pt idx="4">
                    <c:v>Range B</c:v>
                  </c:pt>
                  <c:pt idx="5">
                    <c:v>Range C</c:v>
                  </c:pt>
                  <c:pt idx="6">
                    <c:v>Range X</c:v>
                  </c:pt>
                  <c:pt idx="7">
                    <c:v>Range Y</c:v>
                  </c:pt>
                  <c:pt idx="8">
                    <c:v>Range Z</c:v>
                  </c:pt>
                  <c:pt idx="9">
                    <c:v>Range A</c:v>
                  </c:pt>
                  <c:pt idx="10">
                    <c:v>Range B</c:v>
                  </c:pt>
                  <c:pt idx="11">
                    <c:v>Range C</c:v>
                  </c:pt>
                  <c:pt idx="12">
                    <c:v>Range X</c:v>
                  </c:pt>
                  <c:pt idx="13">
                    <c:v>Range Y</c:v>
                  </c:pt>
                  <c:pt idx="14">
                    <c:v>Range Z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2025</c:v>
                  </c:pt>
                  <c:pt idx="5">
                    <c:v>2025</c:v>
                  </c:pt>
                  <c:pt idx="6">
                    <c:v>2025</c:v>
                  </c:pt>
                  <c:pt idx="7">
                    <c:v>2025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2026</c:v>
                  </c:pt>
                  <c:pt idx="11">
                    <c:v>2026</c:v>
                  </c:pt>
                  <c:pt idx="12">
                    <c:v>2026</c:v>
                  </c:pt>
                  <c:pt idx="13">
                    <c:v>2026</c:v>
                  </c:pt>
                  <c:pt idx="14">
                    <c:v>2026</c:v>
                  </c:pt>
                </c:lvl>
              </c:multiLvlStrCache>
            </c:multiLvlStrRef>
          </c:cat>
          <c:val>
            <c:numRef>
              <c:f>'Inputs Forecast Analysis'!$J$4:$J$18</c:f>
              <c:numCache>
                <c:formatCode>_-[$£-809]* #,##0_-;\-[$£-809]* #,##0_-;_-[$£-809]* "-"??_-;_-@_-</c:formatCode>
                <c:ptCount val="15"/>
                <c:pt idx="0">
                  <c:v>70353.150000000009</c:v>
                </c:pt>
                <c:pt idx="1">
                  <c:v>74160</c:v>
                </c:pt>
                <c:pt idx="2">
                  <c:v>83200</c:v>
                </c:pt>
                <c:pt idx="3">
                  <c:v>852865.38461538451</c:v>
                </c:pt>
                <c:pt idx="4">
                  <c:v>739315.38461538451</c:v>
                </c:pt>
                <c:pt idx="5">
                  <c:v>38095.238095238092</c:v>
                </c:pt>
                <c:pt idx="6">
                  <c:v>73870.80750000001</c:v>
                </c:pt>
                <c:pt idx="7">
                  <c:v>76384.800000000003</c:v>
                </c:pt>
                <c:pt idx="8">
                  <c:v>86528</c:v>
                </c:pt>
                <c:pt idx="9">
                  <c:v>922459.2</c:v>
                </c:pt>
                <c:pt idx="10">
                  <c:v>799643.52</c:v>
                </c:pt>
                <c:pt idx="11">
                  <c:v>42000</c:v>
                </c:pt>
                <c:pt idx="12">
                  <c:v>77564.347875000007</c:v>
                </c:pt>
                <c:pt idx="13">
                  <c:v>78676.344000000012</c:v>
                </c:pt>
                <c:pt idx="14">
                  <c:v>89989.12000000001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7-4405-8C96-404A86A4016A}"/>
            </c:ext>
          </c:extLst>
        </c:ser>
        <c:ser>
          <c:idx val="1"/>
          <c:order val="1"/>
          <c:tx>
            <c:strRef>
              <c:f>'Inputs Forecast Analysis'!$K$3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'Inputs Forecast Analysis'!$H$4:$I$18</c:f>
              <c:multiLvlStrCache>
                <c:ptCount val="15"/>
                <c:lvl>
                  <c:pt idx="0">
                    <c:v>Range X</c:v>
                  </c:pt>
                  <c:pt idx="1">
                    <c:v>Range Y</c:v>
                  </c:pt>
                  <c:pt idx="2">
                    <c:v>Range Z</c:v>
                  </c:pt>
                  <c:pt idx="3">
                    <c:v>Range A</c:v>
                  </c:pt>
                  <c:pt idx="4">
                    <c:v>Range B</c:v>
                  </c:pt>
                  <c:pt idx="5">
                    <c:v>Range C</c:v>
                  </c:pt>
                  <c:pt idx="6">
                    <c:v>Range X</c:v>
                  </c:pt>
                  <c:pt idx="7">
                    <c:v>Range Y</c:v>
                  </c:pt>
                  <c:pt idx="8">
                    <c:v>Range Z</c:v>
                  </c:pt>
                  <c:pt idx="9">
                    <c:v>Range A</c:v>
                  </c:pt>
                  <c:pt idx="10">
                    <c:v>Range B</c:v>
                  </c:pt>
                  <c:pt idx="11">
                    <c:v>Range C</c:v>
                  </c:pt>
                  <c:pt idx="12">
                    <c:v>Range X</c:v>
                  </c:pt>
                  <c:pt idx="13">
                    <c:v>Range Y</c:v>
                  </c:pt>
                  <c:pt idx="14">
                    <c:v>Range Z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2025</c:v>
                  </c:pt>
                  <c:pt idx="5">
                    <c:v>2025</c:v>
                  </c:pt>
                  <c:pt idx="6">
                    <c:v>2025</c:v>
                  </c:pt>
                  <c:pt idx="7">
                    <c:v>2025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2026</c:v>
                  </c:pt>
                  <c:pt idx="11">
                    <c:v>2026</c:v>
                  </c:pt>
                  <c:pt idx="12">
                    <c:v>2026</c:v>
                  </c:pt>
                  <c:pt idx="13">
                    <c:v>2026</c:v>
                  </c:pt>
                  <c:pt idx="14">
                    <c:v>2026</c:v>
                  </c:pt>
                </c:lvl>
              </c:multiLvlStrCache>
            </c:multiLvlStrRef>
          </c:cat>
          <c:val>
            <c:numRef>
              <c:f>'Inputs Forecast Analysis'!$K$4:$K$18</c:f>
              <c:numCache>
                <c:formatCode>_("$"* #,##0_);_("$"* \(#,##0\);_("$"* "-"??_);_(@_)</c:formatCode>
                <c:ptCount val="15"/>
                <c:pt idx="0">
                  <c:v>64248.571937370732</c:v>
                </c:pt>
                <c:pt idx="1">
                  <c:v>67725.099656169099</c:v>
                </c:pt>
                <c:pt idx="2">
                  <c:v>75980.694328388199</c:v>
                </c:pt>
                <c:pt idx="3">
                  <c:v>778861.82802553801</c:v>
                </c:pt>
                <c:pt idx="4">
                  <c:v>675164.61839827267</c:v>
                </c:pt>
                <c:pt idx="5">
                  <c:v>34789.69520530595</c:v>
                </c:pt>
                <c:pt idx="6">
                  <c:v>67461.000534239269</c:v>
                </c:pt>
                <c:pt idx="7">
                  <c:v>69756.852645854175</c:v>
                </c:pt>
                <c:pt idx="8">
                  <c:v>79019.922101523727</c:v>
                </c:pt>
                <c:pt idx="9">
                  <c:v>842416.95319242193</c:v>
                </c:pt>
                <c:pt idx="10">
                  <c:v>730258.0512595718</c:v>
                </c:pt>
                <c:pt idx="11">
                  <c:v>38355.638963849808</c:v>
                </c:pt>
                <c:pt idx="12">
                  <c:v>70834.050560951233</c:v>
                </c:pt>
                <c:pt idx="13">
                  <c:v>71849.558225229805</c:v>
                </c:pt>
                <c:pt idx="14">
                  <c:v>82180.718985584681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7-4405-8C96-404A86A4016A}"/>
            </c:ext>
          </c:extLst>
        </c:ser>
        <c:ser>
          <c:idx val="2"/>
          <c:order val="2"/>
          <c:tx>
            <c:strRef>
              <c:f>'Inputs Forecast Analysis'!$L$3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'Inputs Forecast Analysis'!$H$4:$I$18</c:f>
              <c:multiLvlStrCache>
                <c:ptCount val="15"/>
                <c:lvl>
                  <c:pt idx="0">
                    <c:v>Range X</c:v>
                  </c:pt>
                  <c:pt idx="1">
                    <c:v>Range Y</c:v>
                  </c:pt>
                  <c:pt idx="2">
                    <c:v>Range Z</c:v>
                  </c:pt>
                  <c:pt idx="3">
                    <c:v>Range A</c:v>
                  </c:pt>
                  <c:pt idx="4">
                    <c:v>Range B</c:v>
                  </c:pt>
                  <c:pt idx="5">
                    <c:v>Range C</c:v>
                  </c:pt>
                  <c:pt idx="6">
                    <c:v>Range X</c:v>
                  </c:pt>
                  <c:pt idx="7">
                    <c:v>Range Y</c:v>
                  </c:pt>
                  <c:pt idx="8">
                    <c:v>Range Z</c:v>
                  </c:pt>
                  <c:pt idx="9">
                    <c:v>Range A</c:v>
                  </c:pt>
                  <c:pt idx="10">
                    <c:v>Range B</c:v>
                  </c:pt>
                  <c:pt idx="11">
                    <c:v>Range C</c:v>
                  </c:pt>
                  <c:pt idx="12">
                    <c:v>Range X</c:v>
                  </c:pt>
                  <c:pt idx="13">
                    <c:v>Range Y</c:v>
                  </c:pt>
                  <c:pt idx="14">
                    <c:v>Range Z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2025</c:v>
                  </c:pt>
                  <c:pt idx="5">
                    <c:v>2025</c:v>
                  </c:pt>
                  <c:pt idx="6">
                    <c:v>2025</c:v>
                  </c:pt>
                  <c:pt idx="7">
                    <c:v>2025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2026</c:v>
                  </c:pt>
                  <c:pt idx="11">
                    <c:v>2026</c:v>
                  </c:pt>
                  <c:pt idx="12">
                    <c:v>2026</c:v>
                  </c:pt>
                  <c:pt idx="13">
                    <c:v>2026</c:v>
                  </c:pt>
                  <c:pt idx="14">
                    <c:v>2026</c:v>
                  </c:pt>
                </c:lvl>
              </c:multiLvlStrCache>
            </c:multiLvlStrRef>
          </c:cat>
          <c:val>
            <c:numRef>
              <c:f>'Inputs Forecast Analysis'!$L$4:$L$18</c:f>
              <c:numCache>
                <c:formatCode>_-[$£-809]* #,##0_-;\-[$£-809]* #,##0_-;_-[$£-809]* "-"??_-;_-@_-</c:formatCode>
                <c:ptCount val="15"/>
                <c:pt idx="0">
                  <c:v>14668.422792694788</c:v>
                </c:pt>
                <c:pt idx="1">
                  <c:v>15462.139709540303</c:v>
                </c:pt>
                <c:pt idx="2">
                  <c:v>17346.952856442196</c:v>
                </c:pt>
                <c:pt idx="3">
                  <c:v>177819.89927661675</c:v>
                </c:pt>
                <c:pt idx="4">
                  <c:v>154145.06157410462</c:v>
                </c:pt>
                <c:pt idx="5">
                  <c:v>7942.7439818874518</c:v>
                </c:pt>
                <c:pt idx="6">
                  <c:v>15401.843932329528</c:v>
                </c:pt>
                <c:pt idx="7">
                  <c:v>15926.003900826512</c:v>
                </c:pt>
                <c:pt idx="8">
                  <c:v>18040.830970699881</c:v>
                </c:pt>
                <c:pt idx="9">
                  <c:v>192330.00305758871</c:v>
                </c:pt>
                <c:pt idx="10">
                  <c:v>166723.29859855157</c:v>
                </c:pt>
                <c:pt idx="11">
                  <c:v>8756.8752400309149</c:v>
                </c:pt>
                <c:pt idx="12">
                  <c:v>16171.936128946003</c:v>
                </c:pt>
                <c:pt idx="13">
                  <c:v>16403.784017851311</c:v>
                </c:pt>
                <c:pt idx="14">
                  <c:v>18762.46420952788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7-4405-8C96-404A86A4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470320"/>
        <c:axId val="291471152"/>
      </c:barChart>
      <c:catAx>
        <c:axId val="2914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71152"/>
        <c:crosses val="autoZero"/>
        <c:auto val="1"/>
        <c:lblAlgn val="ctr"/>
        <c:lblOffset val="100"/>
        <c:noMultiLvlLbl val="0"/>
      </c:catAx>
      <c:valAx>
        <c:axId val="291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>
      <a:outerShdw blurRad="50800" dist="50800" dir="5400000" algn="ctr" rotWithShape="0">
        <a:srgbClr val="000000">
          <a:alpha val="66000"/>
        </a:srgbClr>
      </a:outerShdw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Sales-Product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'Inputs Forecast Analysis'!$J$3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'Inputs Forecast Analysis'!$H$4:$I$18</c:f>
              <c:multiLvlStrCache>
                <c:ptCount val="15"/>
                <c:lvl>
                  <c:pt idx="0">
                    <c:v>Range X</c:v>
                  </c:pt>
                  <c:pt idx="1">
                    <c:v>Range Y</c:v>
                  </c:pt>
                  <c:pt idx="2">
                    <c:v>Range Z</c:v>
                  </c:pt>
                  <c:pt idx="3">
                    <c:v>Range A</c:v>
                  </c:pt>
                  <c:pt idx="4">
                    <c:v>Range B</c:v>
                  </c:pt>
                  <c:pt idx="5">
                    <c:v>Range C</c:v>
                  </c:pt>
                  <c:pt idx="6">
                    <c:v>Range X</c:v>
                  </c:pt>
                  <c:pt idx="7">
                    <c:v>Range Y</c:v>
                  </c:pt>
                  <c:pt idx="8">
                    <c:v>Range Z</c:v>
                  </c:pt>
                  <c:pt idx="9">
                    <c:v>Range A</c:v>
                  </c:pt>
                  <c:pt idx="10">
                    <c:v>Range B</c:v>
                  </c:pt>
                  <c:pt idx="11">
                    <c:v>Range C</c:v>
                  </c:pt>
                  <c:pt idx="12">
                    <c:v>Range X</c:v>
                  </c:pt>
                  <c:pt idx="13">
                    <c:v>Range Y</c:v>
                  </c:pt>
                  <c:pt idx="14">
                    <c:v>Range Z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2025</c:v>
                  </c:pt>
                  <c:pt idx="5">
                    <c:v>2025</c:v>
                  </c:pt>
                  <c:pt idx="6">
                    <c:v>2025</c:v>
                  </c:pt>
                  <c:pt idx="7">
                    <c:v>2025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2026</c:v>
                  </c:pt>
                  <c:pt idx="11">
                    <c:v>2026</c:v>
                  </c:pt>
                  <c:pt idx="12">
                    <c:v>2026</c:v>
                  </c:pt>
                  <c:pt idx="13">
                    <c:v>2026</c:v>
                  </c:pt>
                  <c:pt idx="14">
                    <c:v>2026</c:v>
                  </c:pt>
                </c:lvl>
              </c:multiLvlStrCache>
            </c:multiLvlStrRef>
          </c:cat>
          <c:val>
            <c:numRef>
              <c:f>'Inputs Forecast Analysis'!$J$4:$J$18</c:f>
              <c:numCache>
                <c:formatCode>_-[$£-809]* #,##0_-;\-[$£-809]* #,##0_-;_-[$£-809]* "-"??_-;_-@_-</c:formatCode>
                <c:ptCount val="15"/>
                <c:pt idx="0">
                  <c:v>70353.150000000009</c:v>
                </c:pt>
                <c:pt idx="1">
                  <c:v>74160</c:v>
                </c:pt>
                <c:pt idx="2">
                  <c:v>83200</c:v>
                </c:pt>
                <c:pt idx="3">
                  <c:v>852865.38461538451</c:v>
                </c:pt>
                <c:pt idx="4">
                  <c:v>739315.38461538451</c:v>
                </c:pt>
                <c:pt idx="5">
                  <c:v>38095.238095238092</c:v>
                </c:pt>
                <c:pt idx="6">
                  <c:v>73870.80750000001</c:v>
                </c:pt>
                <c:pt idx="7">
                  <c:v>76384.800000000003</c:v>
                </c:pt>
                <c:pt idx="8">
                  <c:v>86528</c:v>
                </c:pt>
                <c:pt idx="9">
                  <c:v>922459.2</c:v>
                </c:pt>
                <c:pt idx="10">
                  <c:v>799643.52</c:v>
                </c:pt>
                <c:pt idx="11">
                  <c:v>42000</c:v>
                </c:pt>
                <c:pt idx="12">
                  <c:v>77564.347875000007</c:v>
                </c:pt>
                <c:pt idx="13">
                  <c:v>78676.344000000012</c:v>
                </c:pt>
                <c:pt idx="14">
                  <c:v>89989.12000000001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9-412E-A084-2C2A89D13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37040"/>
        <c:axId val="99838704"/>
      </c:lineChart>
      <c:catAx>
        <c:axId val="998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8704"/>
        <c:crosses val="autoZero"/>
        <c:auto val="1"/>
        <c:lblAlgn val="ctr"/>
        <c:lblOffset val="100"/>
        <c:noMultiLvlLbl val="0"/>
      </c:catAx>
      <c:valAx>
        <c:axId val="99838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55500">
          <a:srgbClr val="C6DCF1"/>
        </a:gs>
        <a:gs pos="37000">
          <a:srgbClr val="D6E6F5"/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rnd" cmpd="sng" algn="ctr">
      <a:solidFill>
        <a:schemeClr val="tx1">
          <a:lumMod val="15000"/>
          <a:lumOff val="85000"/>
        </a:schemeClr>
      </a:solidFill>
      <a:prstDash val="solid"/>
      <a:round/>
    </a:ln>
    <a:effectLst>
      <a:outerShdw blurRad="50800" dist="50800" dir="5400000" algn="ctr" rotWithShape="0">
        <a:srgbClr val="000000">
          <a:alpha val="61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161925</xdr:rowOff>
    </xdr:from>
    <xdr:to>
      <xdr:col>20</xdr:col>
      <xdr:colOff>400050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247650</xdr:colOff>
      <xdr:row>1</xdr:row>
      <xdr:rowOff>152400</xdr:rowOff>
    </xdr:from>
    <xdr:to>
      <xdr:col>28</xdr:col>
      <xdr:colOff>552450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unch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2:B6" totalsRowShown="0" headerRowDxfId="8" headerRowBorderDxfId="12" tableBorderDxfId="13" totalsRowBorderDxfId="11">
  <tableColumns count="2">
    <tableColumn id="1" name="Parameter" dataDxfId="10"/>
    <tableColumn id="2" name="Valu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9:D12" totalsRowShown="0">
  <tableColumns count="4">
    <tableColumn id="1" name="Range Name"/>
    <tableColumn id="2" name="Launch Date" dataDxfId="2"/>
    <tableColumn id="3" name="Initial Sales Estimate" dataDxfId="1"/>
    <tableColumn id="4" name="Annual Growth Rate (%)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6:F20" totalsRowShown="0">
  <tableColumns count="6">
    <tableColumn id="1" name="Range Name"/>
    <tableColumn id="2" name="Year 2020 Sales" dataDxfId="7"/>
    <tableColumn id="3" name="Year 2021 Sales" dataDxfId="6"/>
    <tableColumn id="4" name="Year 2022 Sales" dataDxfId="5"/>
    <tableColumn id="5" name="Year 2023 Sales" dataDxfId="4"/>
    <tableColumn id="6" name="Annual Growth Rate (%)" dataDxfId="3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80" zoomScaleNormal="80" workbookViewId="0">
      <selection activeCell="E8" sqref="E8"/>
    </sheetView>
  </sheetViews>
  <sheetFormatPr defaultRowHeight="15" x14ac:dyDescent="0.25"/>
  <cols>
    <col min="1" max="1" width="20" customWidth="1"/>
    <col min="2" max="2" width="14.5703125" customWidth="1"/>
    <col min="3" max="3" width="19.5703125" bestFit="1" customWidth="1"/>
    <col min="4" max="4" width="22.7109375" bestFit="1" customWidth="1"/>
    <col min="5" max="5" width="14.28515625" customWidth="1"/>
    <col min="6" max="6" width="22.42578125" customWidth="1"/>
    <col min="7" max="7" width="6.7109375" customWidth="1"/>
    <col min="8" max="8" width="8.42578125" customWidth="1"/>
    <col min="9" max="9" width="15.7109375" customWidth="1"/>
    <col min="10" max="10" width="15.140625" style="13" customWidth="1"/>
    <col min="11" max="11" width="16.7109375" style="17" customWidth="1"/>
    <col min="12" max="12" width="15.7109375" style="26" customWidth="1"/>
    <col min="13" max="13" width="4.7109375" customWidth="1"/>
  </cols>
  <sheetData>
    <row r="1" spans="1:12" x14ac:dyDescent="0.25">
      <c r="A1" s="8" t="s">
        <v>0</v>
      </c>
      <c r="B1" s="8"/>
      <c r="H1" s="31" t="s">
        <v>16</v>
      </c>
      <c r="I1" s="31"/>
      <c r="J1" s="31"/>
      <c r="K1" s="31"/>
      <c r="L1" s="31"/>
    </row>
    <row r="2" spans="1:12" x14ac:dyDescent="0.25">
      <c r="A2" s="4" t="s">
        <v>1</v>
      </c>
      <c r="B2" s="5" t="s">
        <v>2</v>
      </c>
      <c r="C2" s="2"/>
      <c r="H2" s="31"/>
      <c r="I2" s="31"/>
      <c r="J2" s="31"/>
      <c r="K2" s="31"/>
      <c r="L2" s="31"/>
    </row>
    <row r="3" spans="1:12" x14ac:dyDescent="0.25">
      <c r="A3" s="3" t="s">
        <v>3</v>
      </c>
      <c r="B3" s="7">
        <v>200000</v>
      </c>
      <c r="H3" s="32" t="s">
        <v>17</v>
      </c>
      <c r="I3" s="33" t="s">
        <v>6</v>
      </c>
      <c r="J3" s="34" t="s">
        <v>18</v>
      </c>
      <c r="K3" s="36" t="s">
        <v>19</v>
      </c>
      <c r="L3" s="35" t="s">
        <v>20</v>
      </c>
    </row>
    <row r="4" spans="1:12" x14ac:dyDescent="0.25">
      <c r="A4" s="6" t="s">
        <v>4</v>
      </c>
      <c r="B4" s="7">
        <v>50000</v>
      </c>
      <c r="H4" s="30">
        <v>2024</v>
      </c>
      <c r="I4" s="27" t="s">
        <v>13</v>
      </c>
      <c r="J4" s="28">
        <f>E17*(1+F17)</f>
        <v>70353.150000000009</v>
      </c>
      <c r="K4" s="37">
        <f>$B$5*J4</f>
        <v>64248.571937370732</v>
      </c>
      <c r="L4" s="29">
        <f t="shared" ref="L4:L15" si="0">K4*$B$6</f>
        <v>14668.422792694788</v>
      </c>
    </row>
    <row r="5" spans="1:12" x14ac:dyDescent="0.25">
      <c r="A5" s="6" t="s">
        <v>29</v>
      </c>
      <c r="B5" s="20">
        <f>($B$3/$E$20)</f>
        <v>0.9132294991392812</v>
      </c>
      <c r="H5" s="30">
        <v>2024</v>
      </c>
      <c r="I5" s="27" t="s">
        <v>14</v>
      </c>
      <c r="J5" s="28">
        <f t="shared" ref="J5:J6" si="1">E18*(1+F18)</f>
        <v>74160</v>
      </c>
      <c r="K5" s="37">
        <f>$B$5*J5</f>
        <v>67725.099656169099</v>
      </c>
      <c r="L5" s="29">
        <f t="shared" si="0"/>
        <v>15462.139709540303</v>
      </c>
    </row>
    <row r="6" spans="1:12" x14ac:dyDescent="0.25">
      <c r="A6" s="6" t="s">
        <v>28</v>
      </c>
      <c r="B6" s="20">
        <f>$B$4/$E$20</f>
        <v>0.2283073747848203</v>
      </c>
      <c r="H6" s="30">
        <v>2024</v>
      </c>
      <c r="I6" s="27" t="s">
        <v>15</v>
      </c>
      <c r="J6" s="28">
        <f t="shared" si="1"/>
        <v>83200</v>
      </c>
      <c r="K6" s="37">
        <f>$B$5*J6</f>
        <v>75980.694328388199</v>
      </c>
      <c r="L6" s="29">
        <f t="shared" si="0"/>
        <v>17346.952856442196</v>
      </c>
    </row>
    <row r="7" spans="1:12" x14ac:dyDescent="0.25">
      <c r="H7" s="30">
        <v>2025</v>
      </c>
      <c r="I7" s="27" t="s">
        <v>7</v>
      </c>
      <c r="J7" s="28">
        <f>C10*(1+D10)^(B10-H7)</f>
        <v>852865.38461538451</v>
      </c>
      <c r="K7" s="37">
        <f t="shared" ref="K7:K18" si="2">$B$5*J7</f>
        <v>778861.82802553801</v>
      </c>
      <c r="L7" s="29">
        <f t="shared" si="0"/>
        <v>177819.89927661675</v>
      </c>
    </row>
    <row r="8" spans="1:12" x14ac:dyDescent="0.25">
      <c r="A8" s="11" t="s">
        <v>5</v>
      </c>
      <c r="B8" s="11"/>
      <c r="C8" s="11"/>
      <c r="D8" s="11"/>
      <c r="H8" s="30">
        <v>2025</v>
      </c>
      <c r="I8" s="27" t="s">
        <v>21</v>
      </c>
      <c r="J8" s="28">
        <f>C11*(1+D11)^(B11-H8)</f>
        <v>739315.38461538451</v>
      </c>
      <c r="K8" s="37">
        <f t="shared" si="2"/>
        <v>675164.61839827267</v>
      </c>
      <c r="L8" s="29">
        <f t="shared" si="0"/>
        <v>154145.06157410462</v>
      </c>
    </row>
    <row r="9" spans="1:12" x14ac:dyDescent="0.25">
      <c r="A9" t="s">
        <v>6</v>
      </c>
      <c r="B9" t="s">
        <v>9</v>
      </c>
      <c r="C9" t="s">
        <v>10</v>
      </c>
      <c r="D9" t="s">
        <v>11</v>
      </c>
      <c r="H9" s="30">
        <v>2025</v>
      </c>
      <c r="I9" s="27" t="s">
        <v>8</v>
      </c>
      <c r="J9" s="28">
        <f>C12*(1+D12)^(B12-H9)</f>
        <v>38095.238095238092</v>
      </c>
      <c r="K9" s="37">
        <f t="shared" si="2"/>
        <v>34789.69520530595</v>
      </c>
      <c r="L9" s="29">
        <f t="shared" si="0"/>
        <v>7942.7439818874518</v>
      </c>
    </row>
    <row r="10" spans="1:12" x14ac:dyDescent="0.25">
      <c r="A10" t="s">
        <v>7</v>
      </c>
      <c r="B10" s="15">
        <v>2024</v>
      </c>
      <c r="C10" s="10">
        <v>886980</v>
      </c>
      <c r="D10" s="9">
        <v>0.04</v>
      </c>
      <c r="H10" s="30">
        <v>2025</v>
      </c>
      <c r="I10" s="27" t="s">
        <v>13</v>
      </c>
      <c r="J10" s="28">
        <f>J4*(1+F17)</f>
        <v>73870.80750000001</v>
      </c>
      <c r="K10" s="37">
        <f t="shared" si="2"/>
        <v>67461.000534239269</v>
      </c>
      <c r="L10" s="29">
        <f t="shared" si="0"/>
        <v>15401.843932329528</v>
      </c>
    </row>
    <row r="11" spans="1:12" x14ac:dyDescent="0.25">
      <c r="A11" t="s">
        <v>21</v>
      </c>
      <c r="B11" s="15">
        <v>2024</v>
      </c>
      <c r="C11" s="10">
        <v>768888</v>
      </c>
      <c r="D11" s="9">
        <v>0.04</v>
      </c>
      <c r="H11" s="30">
        <v>2025</v>
      </c>
      <c r="I11" s="27" t="s">
        <v>14</v>
      </c>
      <c r="J11" s="28">
        <f t="shared" ref="J11:J12" si="3">J5*(1+F18)</f>
        <v>76384.800000000003</v>
      </c>
      <c r="K11" s="37">
        <f t="shared" si="2"/>
        <v>69756.852645854175</v>
      </c>
      <c r="L11" s="29">
        <f t="shared" si="0"/>
        <v>15926.003900826512</v>
      </c>
    </row>
    <row r="12" spans="1:12" x14ac:dyDescent="0.25">
      <c r="A12" t="s">
        <v>8</v>
      </c>
      <c r="B12" s="15">
        <v>2024</v>
      </c>
      <c r="C12" s="10">
        <v>40000</v>
      </c>
      <c r="D12" s="9">
        <v>0.05</v>
      </c>
      <c r="H12" s="30">
        <v>2025</v>
      </c>
      <c r="I12" s="27" t="s">
        <v>15</v>
      </c>
      <c r="J12" s="28">
        <f t="shared" si="3"/>
        <v>86528</v>
      </c>
      <c r="K12" s="37">
        <f t="shared" si="2"/>
        <v>79019.922101523727</v>
      </c>
      <c r="L12" s="29">
        <f t="shared" si="0"/>
        <v>18040.830970699881</v>
      </c>
    </row>
    <row r="13" spans="1:12" x14ac:dyDescent="0.25">
      <c r="A13" s="18" t="s">
        <v>27</v>
      </c>
      <c r="B13" s="12"/>
      <c r="C13" s="19">
        <f>SUM(C10:C12)</f>
        <v>1695868</v>
      </c>
      <c r="H13" s="30">
        <v>2026</v>
      </c>
      <c r="I13" s="27" t="s">
        <v>7</v>
      </c>
      <c r="J13" s="28">
        <f>J7*(1+D10)^(H13-B10)</f>
        <v>922459.2</v>
      </c>
      <c r="K13" s="37">
        <f t="shared" si="2"/>
        <v>842416.95319242193</v>
      </c>
      <c r="L13" s="29">
        <f t="shared" si="0"/>
        <v>192330.00305758871</v>
      </c>
    </row>
    <row r="14" spans="1:12" x14ac:dyDescent="0.25">
      <c r="H14" s="30">
        <v>2026</v>
      </c>
      <c r="I14" s="27" t="s">
        <v>21</v>
      </c>
      <c r="J14" s="28">
        <f t="shared" ref="J14:J15" si="4">J8*(1+D11)^(H14-B11)</f>
        <v>799643.52</v>
      </c>
      <c r="K14" s="37">
        <f t="shared" si="2"/>
        <v>730258.0512595718</v>
      </c>
      <c r="L14" s="29">
        <f t="shared" si="0"/>
        <v>166723.29859855157</v>
      </c>
    </row>
    <row r="15" spans="1:12" x14ac:dyDescent="0.25">
      <c r="A15" s="11" t="s">
        <v>12</v>
      </c>
      <c r="B15" s="11"/>
      <c r="C15" s="11"/>
      <c r="D15" s="11"/>
      <c r="E15" s="11"/>
      <c r="F15" s="11"/>
      <c r="H15" s="30">
        <v>2026</v>
      </c>
      <c r="I15" s="27" t="s">
        <v>8</v>
      </c>
      <c r="J15" s="28">
        <f t="shared" si="4"/>
        <v>42000</v>
      </c>
      <c r="K15" s="37">
        <f t="shared" si="2"/>
        <v>38355.638963849808</v>
      </c>
      <c r="L15" s="29">
        <f t="shared" si="0"/>
        <v>8756.8752400309149</v>
      </c>
    </row>
    <row r="16" spans="1:12" x14ac:dyDescent="0.25">
      <c r="A16" t="s">
        <v>6</v>
      </c>
      <c r="B16" t="s">
        <v>26</v>
      </c>
      <c r="C16" t="s">
        <v>25</v>
      </c>
      <c r="D16" t="s">
        <v>24</v>
      </c>
      <c r="E16" t="s">
        <v>23</v>
      </c>
      <c r="F16" t="s">
        <v>11</v>
      </c>
      <c r="H16" s="30">
        <v>2026</v>
      </c>
      <c r="I16" s="27" t="s">
        <v>13</v>
      </c>
      <c r="J16" s="28">
        <f>J10*(1+F17)</f>
        <v>77564.347875000007</v>
      </c>
      <c r="K16" s="37">
        <f t="shared" si="2"/>
        <v>70834.050560951233</v>
      </c>
      <c r="L16" s="29">
        <f t="shared" ref="L16:L18" si="5">K16*$B$6</f>
        <v>16171.936128946003</v>
      </c>
    </row>
    <row r="17" spans="1:12" x14ac:dyDescent="0.25">
      <c r="A17" t="s">
        <v>13</v>
      </c>
      <c r="B17" s="10">
        <v>35000</v>
      </c>
      <c r="C17" s="10">
        <v>35001</v>
      </c>
      <c r="D17" s="10">
        <v>35002</v>
      </c>
      <c r="E17" s="10">
        <v>67003</v>
      </c>
      <c r="F17" s="9">
        <v>0.05</v>
      </c>
      <c r="H17" s="30">
        <v>2026</v>
      </c>
      <c r="I17" s="27" t="s">
        <v>14</v>
      </c>
      <c r="J17" s="28">
        <f t="shared" ref="J17:J18" si="6">J11*(1+F18)</f>
        <v>78676.344000000012</v>
      </c>
      <c r="K17" s="37">
        <f t="shared" si="2"/>
        <v>71849.558225229805</v>
      </c>
      <c r="L17" s="29">
        <f t="shared" si="5"/>
        <v>16403.784017851311</v>
      </c>
    </row>
    <row r="18" spans="1:12" x14ac:dyDescent="0.25">
      <c r="A18" t="s">
        <v>14</v>
      </c>
      <c r="B18" s="10">
        <v>798987</v>
      </c>
      <c r="C18" s="10">
        <v>35001</v>
      </c>
      <c r="D18" s="10">
        <v>35002</v>
      </c>
      <c r="E18" s="10">
        <v>72000</v>
      </c>
      <c r="F18" s="9">
        <v>0.03</v>
      </c>
      <c r="H18" s="30">
        <v>2026</v>
      </c>
      <c r="I18" s="27" t="s">
        <v>15</v>
      </c>
      <c r="J18" s="28">
        <f t="shared" si="6"/>
        <v>89989.12000000001</v>
      </c>
      <c r="K18" s="37">
        <f t="shared" si="2"/>
        <v>82180.718985584681</v>
      </c>
      <c r="L18" s="29">
        <f t="shared" si="5"/>
        <v>18762.46420952788</v>
      </c>
    </row>
    <row r="19" spans="1:12" x14ac:dyDescent="0.25">
      <c r="A19" t="s">
        <v>15</v>
      </c>
      <c r="B19" s="10">
        <v>7777</v>
      </c>
      <c r="C19" s="10">
        <v>35001</v>
      </c>
      <c r="D19" s="10">
        <v>35002</v>
      </c>
      <c r="E19" s="10">
        <v>80000</v>
      </c>
      <c r="F19" s="9">
        <v>0.04</v>
      </c>
      <c r="H19" s="30">
        <v>2027</v>
      </c>
      <c r="I19" s="27"/>
      <c r="J19" s="28"/>
      <c r="K19" s="37"/>
      <c r="L19" s="29"/>
    </row>
    <row r="20" spans="1:12" x14ac:dyDescent="0.25">
      <c r="A20" s="18" t="s">
        <v>27</v>
      </c>
      <c r="B20" s="19">
        <f>SUM(B17:B19)</f>
        <v>841764</v>
      </c>
      <c r="C20" s="19">
        <f t="shared" ref="C20:E20" si="7">SUM(C17:C19)</f>
        <v>105003</v>
      </c>
      <c r="D20" s="19">
        <f t="shared" si="7"/>
        <v>105006</v>
      </c>
      <c r="E20" s="19">
        <f t="shared" si="7"/>
        <v>219003</v>
      </c>
      <c r="F20" s="9"/>
      <c r="H20" s="30">
        <v>2027</v>
      </c>
      <c r="I20" s="27"/>
      <c r="J20" s="28"/>
      <c r="K20" s="37"/>
      <c r="L20" s="29"/>
    </row>
    <row r="21" spans="1:12" x14ac:dyDescent="0.25">
      <c r="H21" s="30">
        <v>2027</v>
      </c>
      <c r="I21" s="27"/>
      <c r="J21" s="28"/>
      <c r="K21" s="37"/>
      <c r="L21" s="29"/>
    </row>
    <row r="22" spans="1:12" x14ac:dyDescent="0.25">
      <c r="H22" s="30">
        <v>2027</v>
      </c>
      <c r="I22" s="27"/>
      <c r="J22" s="28"/>
      <c r="K22" s="37"/>
      <c r="L22" s="29"/>
    </row>
    <row r="23" spans="1:12" x14ac:dyDescent="0.25">
      <c r="H23" s="30">
        <v>2027</v>
      </c>
      <c r="I23" s="27"/>
      <c r="J23" s="28"/>
      <c r="K23" s="37"/>
      <c r="L23" s="29"/>
    </row>
    <row r="24" spans="1:12" x14ac:dyDescent="0.25">
      <c r="H24" s="30">
        <v>2028</v>
      </c>
      <c r="I24" s="27"/>
      <c r="J24" s="28"/>
      <c r="K24" s="37"/>
      <c r="L24" s="29"/>
    </row>
    <row r="25" spans="1:12" x14ac:dyDescent="0.25">
      <c r="H25" s="30">
        <v>2028</v>
      </c>
      <c r="I25" s="27"/>
      <c r="J25" s="28"/>
      <c r="K25" s="37"/>
      <c r="L25" s="29"/>
    </row>
    <row r="26" spans="1:12" x14ac:dyDescent="0.25">
      <c r="H26" s="30">
        <v>2028</v>
      </c>
      <c r="I26" s="27"/>
      <c r="J26" s="28"/>
      <c r="K26" s="37"/>
      <c r="L26" s="29"/>
    </row>
    <row r="27" spans="1:12" x14ac:dyDescent="0.25">
      <c r="H27" s="30">
        <v>2028</v>
      </c>
      <c r="I27" s="27"/>
      <c r="J27" s="28"/>
      <c r="K27" s="37"/>
      <c r="L27" s="29"/>
    </row>
    <row r="28" spans="1:12" x14ac:dyDescent="0.25">
      <c r="H28" s="30">
        <v>2028</v>
      </c>
      <c r="I28" s="27"/>
      <c r="J28" s="28"/>
      <c r="K28" s="37"/>
      <c r="L28" s="29"/>
    </row>
    <row r="29" spans="1:12" x14ac:dyDescent="0.25">
      <c r="H29" s="27"/>
      <c r="I29" s="27"/>
      <c r="J29" s="28"/>
      <c r="K29" s="37"/>
      <c r="L29" s="29"/>
    </row>
  </sheetData>
  <mergeCells count="4">
    <mergeCell ref="A8:D8"/>
    <mergeCell ref="A15:F15"/>
    <mergeCell ref="A1:B1"/>
    <mergeCell ref="H1:L2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27" workbookViewId="0">
      <selection activeCell="A20" sqref="A20:E47"/>
    </sheetView>
  </sheetViews>
  <sheetFormatPr defaultRowHeight="15" x14ac:dyDescent="0.25"/>
  <cols>
    <col min="1" max="1" width="10.5703125" style="14" customWidth="1"/>
    <col min="2" max="2" width="14.140625" customWidth="1"/>
    <col min="3" max="3" width="18.42578125" customWidth="1"/>
    <col min="4" max="4" width="16.140625" customWidth="1"/>
    <col min="5" max="5" width="16.28515625" customWidth="1"/>
  </cols>
  <sheetData>
    <row r="1" spans="1:14" x14ac:dyDescent="0.25">
      <c r="A1" s="11" t="s">
        <v>16</v>
      </c>
      <c r="B1" s="11"/>
      <c r="C1" s="11"/>
      <c r="D1" s="11"/>
      <c r="E1" s="11"/>
    </row>
    <row r="2" spans="1:14" x14ac:dyDescent="0.25">
      <c r="A2" s="14" t="s">
        <v>17</v>
      </c>
      <c r="B2" t="s">
        <v>6</v>
      </c>
      <c r="C2" t="s">
        <v>18</v>
      </c>
      <c r="D2" t="s">
        <v>19</v>
      </c>
      <c r="E2" t="s">
        <v>20</v>
      </c>
    </row>
    <row r="3" spans="1:14" x14ac:dyDescent="0.25">
      <c r="A3" s="16">
        <v>2024</v>
      </c>
      <c r="B3" t="s">
        <v>7</v>
      </c>
      <c r="C3" t="e">
        <f>VLOOKUP(Range Name, New Range [1]Launches!$A$2:$E$10, Sales Estimate Column)</f>
        <v>#NAME?</v>
      </c>
      <c r="L3" s="13">
        <v>40000</v>
      </c>
      <c r="M3" s="13">
        <v>28000</v>
      </c>
      <c r="N3" s="13">
        <v>20000</v>
      </c>
    </row>
    <row r="4" spans="1:14" x14ac:dyDescent="0.25">
      <c r="A4" s="16">
        <v>2024</v>
      </c>
      <c r="B4" t="s">
        <v>21</v>
      </c>
      <c r="C4" t="e">
        <f>VLOOKUP(Table8[Range Name],Table6[Range Name],Table6[Initial Sales Estimate])</f>
        <v>#VALUE!</v>
      </c>
      <c r="L4" s="13">
        <v>40000</v>
      </c>
      <c r="M4" s="13">
        <v>28000</v>
      </c>
      <c r="N4" s="13">
        <v>20000</v>
      </c>
    </row>
    <row r="5" spans="1:14" x14ac:dyDescent="0.25">
      <c r="A5" s="16">
        <v>2024</v>
      </c>
      <c r="B5" t="s">
        <v>8</v>
      </c>
      <c r="C5" t="s">
        <v>22</v>
      </c>
      <c r="L5" s="13">
        <v>40000</v>
      </c>
      <c r="M5" s="13">
        <v>28000</v>
      </c>
      <c r="N5" s="13">
        <v>20000</v>
      </c>
    </row>
    <row r="6" spans="1:14" x14ac:dyDescent="0.25">
      <c r="A6" s="16">
        <v>2025</v>
      </c>
      <c r="B6" t="s">
        <v>7</v>
      </c>
      <c r="C6" t="e">
        <f>Forecast!C9*(1+Forecast!D9)^(Forecast!A6-Forecast!B9)</f>
        <v>#VALUE!</v>
      </c>
      <c r="L6" s="13">
        <v>45000</v>
      </c>
      <c r="M6" s="13">
        <v>28000</v>
      </c>
      <c r="N6" s="13">
        <v>20000</v>
      </c>
    </row>
    <row r="7" spans="1:14" x14ac:dyDescent="0.25">
      <c r="A7" s="16">
        <v>2025</v>
      </c>
      <c r="B7" t="s">
        <v>21</v>
      </c>
      <c r="L7" s="13">
        <v>45000</v>
      </c>
      <c r="M7" s="13">
        <v>28000</v>
      </c>
      <c r="N7" s="13">
        <v>20000</v>
      </c>
    </row>
    <row r="8" spans="1:14" x14ac:dyDescent="0.25">
      <c r="A8" s="16">
        <v>2025</v>
      </c>
      <c r="B8" t="s">
        <v>8</v>
      </c>
      <c r="L8" s="13">
        <v>45000</v>
      </c>
      <c r="M8" s="13">
        <v>28000</v>
      </c>
      <c r="N8" s="13">
        <v>20000</v>
      </c>
    </row>
    <row r="9" spans="1:14" x14ac:dyDescent="0.25">
      <c r="A9" s="16">
        <v>2025</v>
      </c>
      <c r="B9" t="s">
        <v>13</v>
      </c>
      <c r="L9" s="13">
        <v>50000</v>
      </c>
      <c r="M9" s="13">
        <v>28000</v>
      </c>
      <c r="N9" s="13">
        <v>20000</v>
      </c>
    </row>
    <row r="10" spans="1:14" x14ac:dyDescent="0.25">
      <c r="A10" s="16">
        <v>2025</v>
      </c>
      <c r="B10" t="s">
        <v>14</v>
      </c>
      <c r="L10" s="13">
        <v>50000</v>
      </c>
      <c r="M10" s="13">
        <v>28000</v>
      </c>
      <c r="N10" s="13">
        <v>20000</v>
      </c>
    </row>
    <row r="11" spans="1:14" x14ac:dyDescent="0.25">
      <c r="A11" s="16">
        <v>2025</v>
      </c>
      <c r="B11" t="s">
        <v>15</v>
      </c>
      <c r="L11" s="13">
        <v>50000</v>
      </c>
      <c r="M11" s="13">
        <v>28000</v>
      </c>
      <c r="N11" s="13">
        <v>20000</v>
      </c>
    </row>
    <row r="12" spans="1:14" x14ac:dyDescent="0.25">
      <c r="A12" s="16">
        <v>2026</v>
      </c>
      <c r="B12" t="s">
        <v>7</v>
      </c>
    </row>
    <row r="13" spans="1:14" x14ac:dyDescent="0.25">
      <c r="A13" s="16">
        <v>2026</v>
      </c>
      <c r="B13" t="s">
        <v>21</v>
      </c>
    </row>
    <row r="14" spans="1:14" x14ac:dyDescent="0.25">
      <c r="A14" s="16">
        <v>2026</v>
      </c>
      <c r="B14" t="s">
        <v>8</v>
      </c>
    </row>
    <row r="15" spans="1:14" x14ac:dyDescent="0.25">
      <c r="A15" s="16">
        <v>2026</v>
      </c>
      <c r="B15" t="s">
        <v>13</v>
      </c>
    </row>
    <row r="16" spans="1:14" x14ac:dyDescent="0.25">
      <c r="A16" s="16">
        <v>2026</v>
      </c>
      <c r="B16" t="s">
        <v>14</v>
      </c>
    </row>
    <row r="17" spans="1:5" x14ac:dyDescent="0.25">
      <c r="A17" s="16">
        <v>2026</v>
      </c>
      <c r="B17" t="s">
        <v>15</v>
      </c>
    </row>
    <row r="20" spans="1:5" x14ac:dyDescent="0.25">
      <c r="A20" s="21" t="s">
        <v>16</v>
      </c>
      <c r="B20" s="21"/>
      <c r="C20" s="21"/>
      <c r="D20" s="21"/>
      <c r="E20" s="21"/>
    </row>
    <row r="21" spans="1:5" x14ac:dyDescent="0.25">
      <c r="A21" s="21"/>
      <c r="B21" s="21"/>
      <c r="C21" s="21"/>
      <c r="D21" s="21"/>
      <c r="E21" s="21"/>
    </row>
    <row r="22" spans="1:5" x14ac:dyDescent="0.25">
      <c r="A22" s="22" t="s">
        <v>17</v>
      </c>
      <c r="B22" s="1" t="s">
        <v>6</v>
      </c>
      <c r="C22" s="24" t="s">
        <v>18</v>
      </c>
      <c r="D22" s="24" t="s">
        <v>19</v>
      </c>
      <c r="E22" s="25" t="s">
        <v>20</v>
      </c>
    </row>
    <row r="23" spans="1:5" x14ac:dyDescent="0.25">
      <c r="A23" s="23">
        <v>2024</v>
      </c>
      <c r="B23" s="1" t="s">
        <v>13</v>
      </c>
      <c r="C23" s="24" t="e">
        <f>#REF!*(1+#REF!)</f>
        <v>#REF!</v>
      </c>
      <c r="D23" s="24" t="e">
        <f>#REF!*C23</f>
        <v>#REF!</v>
      </c>
      <c r="E23" s="25" t="e">
        <f>D23*#REF!</f>
        <v>#REF!</v>
      </c>
    </row>
    <row r="24" spans="1:5" x14ac:dyDescent="0.25">
      <c r="A24" s="23">
        <v>2024</v>
      </c>
      <c r="B24" s="1" t="s">
        <v>14</v>
      </c>
      <c r="C24" s="24" t="e">
        <f t="shared" ref="C24:C25" si="0">#REF!*(1+#REF!)</f>
        <v>#REF!</v>
      </c>
      <c r="D24" s="24" t="e">
        <f>#REF!*C24</f>
        <v>#REF!</v>
      </c>
      <c r="E24" s="25" t="e">
        <f>D24*#REF!</f>
        <v>#REF!</v>
      </c>
    </row>
    <row r="25" spans="1:5" x14ac:dyDescent="0.25">
      <c r="A25" s="23">
        <v>2024</v>
      </c>
      <c r="B25" s="1" t="s">
        <v>15</v>
      </c>
      <c r="C25" s="24" t="e">
        <f t="shared" ref="C25:C26" si="1">#REF!*(1+#REF!)</f>
        <v>#REF!</v>
      </c>
      <c r="D25" s="24" t="e">
        <f>#REF!*C25</f>
        <v>#REF!</v>
      </c>
      <c r="E25" s="25" t="e">
        <f>D25*#REF!</f>
        <v>#REF!</v>
      </c>
    </row>
    <row r="26" spans="1:5" x14ac:dyDescent="0.25">
      <c r="A26" s="23">
        <v>2025</v>
      </c>
      <c r="B26" s="1" t="s">
        <v>7</v>
      </c>
      <c r="C26" s="24" t="e">
        <f>#REF!*(1+#REF!)^(#REF!-A26)</f>
        <v>#REF!</v>
      </c>
      <c r="D26" s="24" t="e">
        <f>#REF!*C26</f>
        <v>#REF!</v>
      </c>
      <c r="E26" s="25" t="e">
        <f>D26*#REF!</f>
        <v>#REF!</v>
      </c>
    </row>
    <row r="27" spans="1:5" x14ac:dyDescent="0.25">
      <c r="A27" s="23">
        <v>2025</v>
      </c>
      <c r="B27" s="1" t="s">
        <v>21</v>
      </c>
      <c r="C27" s="24" t="e">
        <f>#REF!*(1+#REF!)^(#REF!-A27)</f>
        <v>#REF!</v>
      </c>
      <c r="D27" s="24" t="e">
        <f>#REF!*C27</f>
        <v>#REF!</v>
      </c>
      <c r="E27" s="25" t="e">
        <f>D27*#REF!</f>
        <v>#REF!</v>
      </c>
    </row>
    <row r="28" spans="1:5" x14ac:dyDescent="0.25">
      <c r="A28" s="23">
        <v>2025</v>
      </c>
      <c r="B28" s="1" t="s">
        <v>8</v>
      </c>
      <c r="C28" s="24" t="e">
        <f>#REF!*(1+#REF!)^(#REF!-A28)</f>
        <v>#REF!</v>
      </c>
      <c r="D28" s="24" t="e">
        <f>#REF!*C28</f>
        <v>#REF!</v>
      </c>
      <c r="E28" s="25" t="e">
        <f>D28*#REF!</f>
        <v>#REF!</v>
      </c>
    </row>
    <row r="29" spans="1:5" x14ac:dyDescent="0.25">
      <c r="A29" s="23">
        <v>2025</v>
      </c>
      <c r="B29" s="1" t="s">
        <v>13</v>
      </c>
      <c r="C29" s="24" t="e">
        <f>C23*(1+#REF!)</f>
        <v>#REF!</v>
      </c>
      <c r="D29" s="24" t="e">
        <f>#REF!*C29</f>
        <v>#REF!</v>
      </c>
      <c r="E29" s="25" t="e">
        <f>D29*#REF!</f>
        <v>#REF!</v>
      </c>
    </row>
    <row r="30" spans="1:5" x14ac:dyDescent="0.25">
      <c r="A30" s="23">
        <v>2025</v>
      </c>
      <c r="B30" s="1" t="s">
        <v>14</v>
      </c>
      <c r="C30" s="24" t="e">
        <f t="shared" ref="C30:C31" si="2">C24*(1+#REF!)</f>
        <v>#REF!</v>
      </c>
      <c r="D30" s="24" t="e">
        <f>#REF!*C30</f>
        <v>#REF!</v>
      </c>
      <c r="E30" s="25" t="e">
        <f>D30*#REF!</f>
        <v>#REF!</v>
      </c>
    </row>
    <row r="31" spans="1:5" x14ac:dyDescent="0.25">
      <c r="A31" s="23">
        <v>2025</v>
      </c>
      <c r="B31" s="1" t="s">
        <v>15</v>
      </c>
      <c r="C31" s="24" t="e">
        <f t="shared" ref="C31:C32" si="3">C25*(1+#REF!)</f>
        <v>#REF!</v>
      </c>
      <c r="D31" s="24" t="e">
        <f>#REF!*C31</f>
        <v>#REF!</v>
      </c>
      <c r="E31" s="25" t="e">
        <f>D31*#REF!</f>
        <v>#REF!</v>
      </c>
    </row>
    <row r="32" spans="1:5" x14ac:dyDescent="0.25">
      <c r="A32" s="23">
        <v>2026</v>
      </c>
      <c r="B32" s="1" t="s">
        <v>7</v>
      </c>
      <c r="C32" s="24" t="e">
        <f>C26*(1+#REF!)^(A32-#REF!)</f>
        <v>#REF!</v>
      </c>
      <c r="D32" s="24" t="e">
        <f>#REF!*C32</f>
        <v>#REF!</v>
      </c>
      <c r="E32" s="25" t="e">
        <f>D32*#REF!</f>
        <v>#REF!</v>
      </c>
    </row>
    <row r="33" spans="1:5" x14ac:dyDescent="0.25">
      <c r="A33" s="23">
        <v>2026</v>
      </c>
      <c r="B33" s="1" t="s">
        <v>21</v>
      </c>
      <c r="C33" s="24" t="e">
        <f t="shared" ref="C33:C34" si="4">C27*(1+#REF!)^(A33-#REF!)</f>
        <v>#REF!</v>
      </c>
      <c r="D33" s="24" t="e">
        <f>#REF!*C33</f>
        <v>#REF!</v>
      </c>
      <c r="E33" s="25" t="e">
        <f>D33*#REF!</f>
        <v>#REF!</v>
      </c>
    </row>
    <row r="34" spans="1:5" x14ac:dyDescent="0.25">
      <c r="A34" s="23">
        <v>2026</v>
      </c>
      <c r="B34" s="1" t="s">
        <v>8</v>
      </c>
      <c r="C34" s="24" t="e">
        <f t="shared" ref="C34:C35" si="5">C28*(1+#REF!)^(A34-#REF!)</f>
        <v>#REF!</v>
      </c>
      <c r="D34" s="24" t="e">
        <f>#REF!*C34</f>
        <v>#REF!</v>
      </c>
      <c r="E34" s="25" t="e">
        <f>D34*#REF!</f>
        <v>#REF!</v>
      </c>
    </row>
    <row r="35" spans="1:5" x14ac:dyDescent="0.25">
      <c r="A35" s="23">
        <v>2026</v>
      </c>
      <c r="B35" s="1" t="s">
        <v>13</v>
      </c>
      <c r="C35" s="24" t="e">
        <f>C29*(1+#REF!)</f>
        <v>#REF!</v>
      </c>
      <c r="D35" s="24" t="e">
        <f>#REF!*C35</f>
        <v>#REF!</v>
      </c>
      <c r="E35" s="25" t="e">
        <f>D35*#REF!</f>
        <v>#REF!</v>
      </c>
    </row>
    <row r="36" spans="1:5" x14ac:dyDescent="0.25">
      <c r="A36" s="23">
        <v>2026</v>
      </c>
      <c r="B36" s="1" t="s">
        <v>14</v>
      </c>
      <c r="C36" s="24" t="e">
        <f t="shared" ref="C36:C37" si="6">C30*(1+#REF!)</f>
        <v>#REF!</v>
      </c>
      <c r="D36" s="24" t="e">
        <f>#REF!*C36</f>
        <v>#REF!</v>
      </c>
      <c r="E36" s="25" t="e">
        <f>D36*#REF!</f>
        <v>#REF!</v>
      </c>
    </row>
    <row r="37" spans="1:5" x14ac:dyDescent="0.25">
      <c r="A37" s="23">
        <v>2026</v>
      </c>
      <c r="B37" s="1" t="s">
        <v>15</v>
      </c>
      <c r="C37" s="24" t="e">
        <f t="shared" ref="C37:C38" si="7">C31*(1+#REF!)</f>
        <v>#REF!</v>
      </c>
      <c r="D37" s="24" t="e">
        <f>#REF!*C37</f>
        <v>#REF!</v>
      </c>
      <c r="E37" s="25" t="e">
        <f>D37*#REF!</f>
        <v>#REF!</v>
      </c>
    </row>
    <row r="38" spans="1:5" x14ac:dyDescent="0.25">
      <c r="A38" s="23">
        <v>2027</v>
      </c>
      <c r="B38" s="1"/>
      <c r="C38" s="24"/>
      <c r="D38" s="24"/>
      <c r="E38" s="25"/>
    </row>
    <row r="39" spans="1:5" x14ac:dyDescent="0.25">
      <c r="A39" s="23">
        <v>2027</v>
      </c>
      <c r="B39" s="1"/>
      <c r="C39" s="24"/>
      <c r="D39" s="24"/>
      <c r="E39" s="25"/>
    </row>
    <row r="40" spans="1:5" x14ac:dyDescent="0.25">
      <c r="A40" s="23">
        <v>2027</v>
      </c>
      <c r="B40" s="1"/>
      <c r="C40" s="24"/>
      <c r="D40" s="24"/>
      <c r="E40" s="25"/>
    </row>
    <row r="41" spans="1:5" x14ac:dyDescent="0.25">
      <c r="A41" s="23">
        <v>2027</v>
      </c>
      <c r="B41" s="1"/>
      <c r="C41" s="24"/>
      <c r="D41" s="24"/>
      <c r="E41" s="25"/>
    </row>
    <row r="42" spans="1:5" x14ac:dyDescent="0.25">
      <c r="A42" s="23">
        <v>2027</v>
      </c>
      <c r="B42" s="1"/>
      <c r="C42" s="24"/>
      <c r="D42" s="24"/>
      <c r="E42" s="25"/>
    </row>
    <row r="43" spans="1:5" x14ac:dyDescent="0.25">
      <c r="A43" s="23">
        <v>2028</v>
      </c>
      <c r="B43" s="1"/>
      <c r="C43" s="24"/>
      <c r="D43" s="24"/>
      <c r="E43" s="25"/>
    </row>
    <row r="44" spans="1:5" x14ac:dyDescent="0.25">
      <c r="A44" s="23">
        <v>2028</v>
      </c>
      <c r="B44" s="1"/>
      <c r="C44" s="24"/>
      <c r="D44" s="24"/>
      <c r="E44" s="25"/>
    </row>
    <row r="45" spans="1:5" x14ac:dyDescent="0.25">
      <c r="A45" s="23">
        <v>2028</v>
      </c>
      <c r="B45" s="1"/>
      <c r="C45" s="24"/>
      <c r="D45" s="24"/>
      <c r="E45" s="25"/>
    </row>
    <row r="46" spans="1:5" x14ac:dyDescent="0.25">
      <c r="A46" s="23">
        <v>2028</v>
      </c>
      <c r="B46" s="1"/>
      <c r="C46" s="24"/>
      <c r="D46" s="24"/>
      <c r="E46" s="25"/>
    </row>
    <row r="47" spans="1:5" x14ac:dyDescent="0.25">
      <c r="A47" s="23">
        <v>2028</v>
      </c>
      <c r="B47" s="1"/>
      <c r="C47" s="24"/>
      <c r="D47" s="24"/>
      <c r="E47" s="25"/>
    </row>
    <row r="48" spans="1:5" x14ac:dyDescent="0.25">
      <c r="A48" s="1"/>
      <c r="B48" s="1"/>
      <c r="C48" s="24"/>
      <c r="D48" s="24"/>
      <c r="E48" s="25"/>
    </row>
  </sheetData>
  <mergeCells count="2">
    <mergeCell ref="A1:E1"/>
    <mergeCell ref="A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 Forecast Analysis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2024-06-28T06:13:04Z</dcterms:created>
  <dcterms:modified xsi:type="dcterms:W3CDTF">2024-06-28T15:20:16Z</dcterms:modified>
</cp:coreProperties>
</file>