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8695" windowHeight="14535" activeTab="2"/>
  </bookViews>
  <sheets>
    <sheet name="Sheet1" sheetId="1" r:id="rId1"/>
    <sheet name="GP2D12" sheetId="4" r:id="rId2"/>
    <sheet name="GP2YOA21YK" sheetId="5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13" i="5" l="1"/>
  <c r="H13" i="5"/>
  <c r="I13" i="5"/>
  <c r="G14" i="5"/>
  <c r="H14" i="5"/>
  <c r="I14" i="5" s="1"/>
  <c r="G15" i="5"/>
  <c r="H15" i="5"/>
  <c r="I15" i="5"/>
  <c r="G16" i="5"/>
  <c r="H16" i="5"/>
  <c r="I16" i="5" s="1"/>
  <c r="G17" i="5"/>
  <c r="H17" i="5"/>
  <c r="I17" i="5"/>
  <c r="F13" i="5"/>
  <c r="F14" i="5"/>
  <c r="F15" i="5"/>
  <c r="F16" i="5"/>
  <c r="F17" i="5"/>
  <c r="E13" i="5"/>
  <c r="E14" i="5"/>
  <c r="E15" i="5"/>
  <c r="E16" i="5"/>
  <c r="E17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18" i="5"/>
  <c r="F18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9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E18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C32" i="5"/>
  <c r="C31" i="5"/>
  <c r="C30" i="5"/>
  <c r="C29" i="5"/>
  <c r="C28" i="5"/>
  <c r="C27" i="5"/>
  <c r="C26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E19" i="5"/>
  <c r="F10" i="4"/>
  <c r="F11" i="4"/>
  <c r="G11" i="4" s="1"/>
  <c r="F12" i="4"/>
  <c r="G12" i="4" s="1"/>
  <c r="F13" i="4"/>
  <c r="F14" i="4"/>
  <c r="F15" i="4"/>
  <c r="F16" i="4"/>
  <c r="G16" i="4" s="1"/>
  <c r="F17" i="4"/>
  <c r="F18" i="4"/>
  <c r="F19" i="4"/>
  <c r="F20" i="4"/>
  <c r="G20" i="4" s="1"/>
  <c r="F21" i="4"/>
  <c r="G21" i="4" s="1"/>
  <c r="F22" i="4"/>
  <c r="F23" i="4"/>
  <c r="G23" i="4" s="1"/>
  <c r="F24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G24" i="4"/>
  <c r="E24" i="4"/>
  <c r="E23" i="4"/>
  <c r="G22" i="4"/>
  <c r="E22" i="4"/>
  <c r="E21" i="4"/>
  <c r="E20" i="4"/>
  <c r="G19" i="4"/>
  <c r="E19" i="4"/>
  <c r="G18" i="4"/>
  <c r="E18" i="4"/>
  <c r="G17" i="4"/>
  <c r="E17" i="4"/>
  <c r="E16" i="4"/>
  <c r="G15" i="4"/>
  <c r="E15" i="4"/>
  <c r="G14" i="4"/>
  <c r="E14" i="4"/>
  <c r="G13" i="4"/>
  <c r="E13" i="4"/>
  <c r="E12" i="4"/>
  <c r="E11" i="4"/>
  <c r="E10" i="4"/>
  <c r="G10" i="4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D11" i="1"/>
  <c r="D10" i="1"/>
  <c r="F10" i="1" s="1"/>
  <c r="G10" i="1" s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3" i="1"/>
  <c r="E21" i="1"/>
  <c r="E19" i="1"/>
  <c r="E17" i="1"/>
  <c r="E15" i="1"/>
  <c r="E13" i="1"/>
  <c r="E11" i="1"/>
  <c r="E12" i="1"/>
  <c r="E14" i="1"/>
  <c r="E16" i="1"/>
  <c r="E18" i="1"/>
  <c r="E20" i="1"/>
  <c r="E22" i="1"/>
  <c r="E24" i="1"/>
  <c r="E10" i="1"/>
</calcChain>
</file>

<file path=xl/sharedStrings.xml><?xml version="1.0" encoding="utf-8"?>
<sst xmlns="http://schemas.openxmlformats.org/spreadsheetml/2006/main" count="64" uniqueCount="19">
  <si>
    <t>SHARP IR SENSOR: GP2D12 (10-80 cm)</t>
  </si>
  <si>
    <t>Vout</t>
  </si>
  <si>
    <t>L (cm)</t>
  </si>
  <si>
    <t>ADC</t>
  </si>
  <si>
    <t>K</t>
  </si>
  <si>
    <t>1/(L+K)</t>
  </si>
  <si>
    <t>SHARP IR SENSOR: GP2D120X (10-80 cm)</t>
  </si>
  <si>
    <t>m</t>
  </si>
  <si>
    <t>c</t>
  </si>
  <si>
    <t>Calculated</t>
  </si>
  <si>
    <t>Actual</t>
  </si>
  <si>
    <t>Error</t>
  </si>
  <si>
    <t>(cm)</t>
  </si>
  <si>
    <t>Intercept</t>
  </si>
  <si>
    <t>Gradient</t>
  </si>
  <si>
    <t>Constant</t>
  </si>
  <si>
    <t>SHARP IR SENSOR: GP2YOA21YK (10-80 cm)</t>
  </si>
  <si>
    <t>Method 1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</si>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</sst>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Performance of the Sharp GP2D12 IR Sensor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layout>
                <c:manualLayout>
                  <c:x val="0.32175962929256974"/>
                  <c:y val="-0.34128459630619568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</a:ln>
              </c:spPr>
            </c:trendlineLbl>
          </c:trendline>
          <c:xVal>
            <c:numRef>
              <c:f>Sheet1!$B$10:$B$24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Sheet1!$C$10:$C$24</c:f>
              <c:numCache>
                <c:formatCode>General</c:formatCode>
                <c:ptCount val="15"/>
                <c:pt idx="0">
                  <c:v>2.33</c:v>
                </c:pt>
                <c:pt idx="1">
                  <c:v>1.66</c:v>
                </c:pt>
                <c:pt idx="2">
                  <c:v>1.3</c:v>
                </c:pt>
                <c:pt idx="3">
                  <c:v>1.06</c:v>
                </c:pt>
                <c:pt idx="4">
                  <c:v>0.91</c:v>
                </c:pt>
                <c:pt idx="5">
                  <c:v>0.78</c:v>
                </c:pt>
                <c:pt idx="6">
                  <c:v>0.7</c:v>
                </c:pt>
                <c:pt idx="7">
                  <c:v>0.62</c:v>
                </c:pt>
                <c:pt idx="8">
                  <c:v>0.56000000000000005</c:v>
                </c:pt>
                <c:pt idx="9">
                  <c:v>0.51</c:v>
                </c:pt>
                <c:pt idx="10">
                  <c:v>0.46</c:v>
                </c:pt>
                <c:pt idx="11">
                  <c:v>0.44</c:v>
                </c:pt>
                <c:pt idx="12">
                  <c:v>0.4</c:v>
                </c:pt>
                <c:pt idx="13">
                  <c:v>0.38</c:v>
                </c:pt>
                <c:pt idx="14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3248"/>
        <c:axId val="40408192"/>
      </c:scatterChart>
      <c:valAx>
        <c:axId val="403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L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408192"/>
        <c:crosses val="autoZero"/>
        <c:crossBetween val="midCat"/>
      </c:valAx>
      <c:valAx>
        <c:axId val="404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Vout (Volts)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37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Performance of the Sharp GP2D12 IR Sensor</a:t>
            </a:r>
          </a:p>
          <a:p>
            <a:pPr>
              <a:defRPr/>
            </a:pPr>
            <a:r>
              <a:rPr lang="en-GB"/>
              <a:t>(10</a:t>
            </a:r>
            <a:r>
              <a:rPr lang="en-GB" baseline="0"/>
              <a:t> bit ADC)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356824366803397"/>
                  <c:y val="-0.37403765270081984"/>
                </c:manualLayout>
              </c:layout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Sheet1!$B$10:$B$24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Sheet1!$D$10:$D$24</c:f>
              <c:numCache>
                <c:formatCode>General</c:formatCode>
                <c:ptCount val="15"/>
                <c:pt idx="0">
                  <c:v>437</c:v>
                </c:pt>
                <c:pt idx="1">
                  <c:v>311</c:v>
                </c:pt>
                <c:pt idx="2">
                  <c:v>243</c:v>
                </c:pt>
                <c:pt idx="3">
                  <c:v>196</c:v>
                </c:pt>
                <c:pt idx="4">
                  <c:v>167</c:v>
                </c:pt>
                <c:pt idx="5">
                  <c:v>142</c:v>
                </c:pt>
                <c:pt idx="6">
                  <c:v>128</c:v>
                </c:pt>
                <c:pt idx="7">
                  <c:v>114</c:v>
                </c:pt>
                <c:pt idx="8">
                  <c:v>102</c:v>
                </c:pt>
                <c:pt idx="9">
                  <c:v>95</c:v>
                </c:pt>
                <c:pt idx="10">
                  <c:v>83</c:v>
                </c:pt>
                <c:pt idx="11">
                  <c:v>79</c:v>
                </c:pt>
                <c:pt idx="12">
                  <c:v>72</c:v>
                </c:pt>
                <c:pt idx="13">
                  <c:v>69</c:v>
                </c:pt>
                <c:pt idx="14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8720"/>
        <c:axId val="40640896"/>
      </c:scatterChart>
      <c:valAx>
        <c:axId val="406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L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640896"/>
        <c:crosses val="autoZero"/>
        <c:crossBetween val="midCat"/>
      </c:valAx>
      <c:valAx>
        <c:axId val="4064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63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Linearization of the Sharp GP2D12 IR Sensor (K=2.0)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backward val="1.2000000000000004E-2"/>
            <c:dispRSqr val="1"/>
            <c:dispEq val="1"/>
            <c:trendlineLbl>
              <c:layout>
                <c:manualLayout>
                  <c:x val="0.28282145636318085"/>
                  <c:y val="0.14688742806231794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</a:ln>
              </c:spPr>
            </c:trendlineLbl>
          </c:trendline>
          <c:xVal>
            <c:numRef>
              <c:f>Sheet1!$E$10:$E$24</c:f>
              <c:numCache>
                <c:formatCode>General</c:formatCode>
                <c:ptCount val="15"/>
                <c:pt idx="0">
                  <c:v>8.3333333333333329E-2</c:v>
                </c:pt>
                <c:pt idx="1">
                  <c:v>5.8823529411764705E-2</c:v>
                </c:pt>
                <c:pt idx="2">
                  <c:v>4.5454545454545456E-2</c:v>
                </c:pt>
                <c:pt idx="3">
                  <c:v>3.7037037037037035E-2</c:v>
                </c:pt>
                <c:pt idx="4">
                  <c:v>3.125E-2</c:v>
                </c:pt>
                <c:pt idx="5">
                  <c:v>2.7027027027027029E-2</c:v>
                </c:pt>
                <c:pt idx="6">
                  <c:v>2.3809523809523808E-2</c:v>
                </c:pt>
                <c:pt idx="7">
                  <c:v>2.1276595744680851E-2</c:v>
                </c:pt>
                <c:pt idx="8">
                  <c:v>1.9230769230769232E-2</c:v>
                </c:pt>
                <c:pt idx="9">
                  <c:v>1.7543859649122806E-2</c:v>
                </c:pt>
                <c:pt idx="10">
                  <c:v>1.6129032258064516E-2</c:v>
                </c:pt>
                <c:pt idx="11">
                  <c:v>1.4925373134328358E-2</c:v>
                </c:pt>
                <c:pt idx="12">
                  <c:v>1.3888888888888888E-2</c:v>
                </c:pt>
                <c:pt idx="13">
                  <c:v>1.2987012987012988E-2</c:v>
                </c:pt>
                <c:pt idx="14">
                  <c:v>1.2195121951219513E-2</c:v>
                </c:pt>
              </c:numCache>
            </c:numRef>
          </c:xVal>
          <c:yVal>
            <c:numRef>
              <c:f>Sheet1!$D$10:$D$24</c:f>
              <c:numCache>
                <c:formatCode>General</c:formatCode>
                <c:ptCount val="15"/>
                <c:pt idx="0">
                  <c:v>437</c:v>
                </c:pt>
                <c:pt idx="1">
                  <c:v>311</c:v>
                </c:pt>
                <c:pt idx="2">
                  <c:v>243</c:v>
                </c:pt>
                <c:pt idx="3">
                  <c:v>196</c:v>
                </c:pt>
                <c:pt idx="4">
                  <c:v>167</c:v>
                </c:pt>
                <c:pt idx="5">
                  <c:v>142</c:v>
                </c:pt>
                <c:pt idx="6">
                  <c:v>128</c:v>
                </c:pt>
                <c:pt idx="7">
                  <c:v>114</c:v>
                </c:pt>
                <c:pt idx="8">
                  <c:v>102</c:v>
                </c:pt>
                <c:pt idx="9">
                  <c:v>95</c:v>
                </c:pt>
                <c:pt idx="10">
                  <c:v>83</c:v>
                </c:pt>
                <c:pt idx="11">
                  <c:v>79</c:v>
                </c:pt>
                <c:pt idx="12">
                  <c:v>72</c:v>
                </c:pt>
                <c:pt idx="13">
                  <c:v>69</c:v>
                </c:pt>
                <c:pt idx="14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0720"/>
        <c:axId val="40672640"/>
      </c:scatterChart>
      <c:valAx>
        <c:axId val="406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1/(L + K)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672640"/>
        <c:crosses val="autoZero"/>
        <c:crossBetween val="midCat"/>
      </c:valAx>
      <c:valAx>
        <c:axId val="4067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67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Performance of the Sharp GP2D12 IR Sensor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layout>
                <c:manualLayout>
                  <c:x val="0.3217596292925699"/>
                  <c:y val="-0.34128459630619568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</a:ln>
              </c:spPr>
            </c:trendlineLbl>
          </c:trendline>
          <c:xVal>
            <c:numRef>
              <c:f>GP2D12!$B$10:$B$24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GP2D12!$C$10:$C$24</c:f>
              <c:numCache>
                <c:formatCode>General</c:formatCode>
                <c:ptCount val="15"/>
                <c:pt idx="0">
                  <c:v>2.48</c:v>
                </c:pt>
                <c:pt idx="1">
                  <c:v>1.7529999999999999</c:v>
                </c:pt>
                <c:pt idx="2">
                  <c:v>1.3620000000000001</c:v>
                </c:pt>
                <c:pt idx="3">
                  <c:v>1.115</c:v>
                </c:pt>
                <c:pt idx="4">
                  <c:v>0.96399999999999997</c:v>
                </c:pt>
                <c:pt idx="5">
                  <c:v>0.86299999999999999</c:v>
                </c:pt>
                <c:pt idx="6">
                  <c:v>0.748</c:v>
                </c:pt>
                <c:pt idx="7">
                  <c:v>0.67200000000000004</c:v>
                </c:pt>
                <c:pt idx="8">
                  <c:v>0.61099999999999999</c:v>
                </c:pt>
                <c:pt idx="9">
                  <c:v>0.55300000000000005</c:v>
                </c:pt>
                <c:pt idx="10">
                  <c:v>0.51400000000000001</c:v>
                </c:pt>
                <c:pt idx="11">
                  <c:v>0.49</c:v>
                </c:pt>
                <c:pt idx="12">
                  <c:v>0.45600000000000002</c:v>
                </c:pt>
                <c:pt idx="13">
                  <c:v>0.437</c:v>
                </c:pt>
                <c:pt idx="14">
                  <c:v>0.41399999999999998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9936"/>
        <c:axId val="41081856"/>
      </c:scatterChart>
      <c:valAx>
        <c:axId val="410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L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1081856"/>
        <c:crosses val="autoZero"/>
        <c:crossBetween val="midCat"/>
      </c:valAx>
      <c:valAx>
        <c:axId val="4108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Vout (Volts)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107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Performance of the Sharp GP2D12 IR Sensor</a:t>
            </a:r>
          </a:p>
          <a:p>
            <a:pPr>
              <a:defRPr/>
            </a:pPr>
            <a:r>
              <a:rPr lang="en-GB"/>
              <a:t>(10</a:t>
            </a:r>
            <a:r>
              <a:rPr lang="en-GB" baseline="0"/>
              <a:t> bit ADC)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3568243668033981"/>
                  <c:y val="-0.37403765270081984"/>
                </c:manualLayout>
              </c:layout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GP2D12!$B$10:$B$24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GP2D12!$D$10:$D$24</c:f>
              <c:numCache>
                <c:formatCode>General</c:formatCode>
                <c:ptCount val="15"/>
                <c:pt idx="0">
                  <c:v>585</c:v>
                </c:pt>
                <c:pt idx="1">
                  <c:v>410</c:v>
                </c:pt>
                <c:pt idx="2">
                  <c:v>318</c:v>
                </c:pt>
                <c:pt idx="3">
                  <c:v>261</c:v>
                </c:pt>
                <c:pt idx="4">
                  <c:v>226</c:v>
                </c:pt>
                <c:pt idx="5">
                  <c:v>202</c:v>
                </c:pt>
                <c:pt idx="6">
                  <c:v>175</c:v>
                </c:pt>
                <c:pt idx="7">
                  <c:v>158</c:v>
                </c:pt>
                <c:pt idx="8">
                  <c:v>144</c:v>
                </c:pt>
                <c:pt idx="9">
                  <c:v>130</c:v>
                </c:pt>
                <c:pt idx="10">
                  <c:v>120</c:v>
                </c:pt>
                <c:pt idx="11">
                  <c:v>116</c:v>
                </c:pt>
                <c:pt idx="12">
                  <c:v>107</c:v>
                </c:pt>
                <c:pt idx="13">
                  <c:v>102</c:v>
                </c:pt>
                <c:pt idx="14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7840"/>
        <c:axId val="41109760"/>
      </c:scatterChart>
      <c:valAx>
        <c:axId val="411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L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1109760"/>
        <c:crosses val="autoZero"/>
        <c:crossBetween val="midCat"/>
      </c:valAx>
      <c:valAx>
        <c:axId val="4110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110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Linearization of the Sharp GP2D12 IR Sensor (K=2.0)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backward val="1.2000000000000005E-2"/>
            <c:dispRSqr val="1"/>
            <c:dispEq val="1"/>
            <c:trendlineLbl>
              <c:layout>
                <c:manualLayout>
                  <c:x val="0.28282145636318085"/>
                  <c:y val="0.14688742806231794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</a:ln>
              </c:spPr>
            </c:trendlineLbl>
          </c:trendline>
          <c:xVal>
            <c:numRef>
              <c:f>GP2D12!$E$10:$E$24</c:f>
              <c:numCache>
                <c:formatCode>General</c:formatCode>
                <c:ptCount val="15"/>
                <c:pt idx="0">
                  <c:v>8.3333333333333329E-2</c:v>
                </c:pt>
                <c:pt idx="1">
                  <c:v>5.8823529411764705E-2</c:v>
                </c:pt>
                <c:pt idx="2">
                  <c:v>4.5454545454545456E-2</c:v>
                </c:pt>
                <c:pt idx="3">
                  <c:v>3.7037037037037035E-2</c:v>
                </c:pt>
                <c:pt idx="4">
                  <c:v>3.125E-2</c:v>
                </c:pt>
                <c:pt idx="5">
                  <c:v>2.7027027027027029E-2</c:v>
                </c:pt>
                <c:pt idx="6">
                  <c:v>2.3809523809523808E-2</c:v>
                </c:pt>
                <c:pt idx="7">
                  <c:v>2.1276595744680851E-2</c:v>
                </c:pt>
                <c:pt idx="8">
                  <c:v>1.9230769230769232E-2</c:v>
                </c:pt>
                <c:pt idx="9">
                  <c:v>1.7543859649122806E-2</c:v>
                </c:pt>
                <c:pt idx="10">
                  <c:v>1.6129032258064516E-2</c:v>
                </c:pt>
                <c:pt idx="11">
                  <c:v>1.4925373134328358E-2</c:v>
                </c:pt>
                <c:pt idx="12">
                  <c:v>1.3888888888888888E-2</c:v>
                </c:pt>
                <c:pt idx="13">
                  <c:v>1.2987012987012988E-2</c:v>
                </c:pt>
                <c:pt idx="14">
                  <c:v>1.2195121951219513E-2</c:v>
                </c:pt>
              </c:numCache>
            </c:numRef>
          </c:xVal>
          <c:yVal>
            <c:numRef>
              <c:f>GP2D12!$D$10:$D$24</c:f>
              <c:numCache>
                <c:formatCode>General</c:formatCode>
                <c:ptCount val="15"/>
                <c:pt idx="0">
                  <c:v>585</c:v>
                </c:pt>
                <c:pt idx="1">
                  <c:v>410</c:v>
                </c:pt>
                <c:pt idx="2">
                  <c:v>318</c:v>
                </c:pt>
                <c:pt idx="3">
                  <c:v>261</c:v>
                </c:pt>
                <c:pt idx="4">
                  <c:v>226</c:v>
                </c:pt>
                <c:pt idx="5">
                  <c:v>202</c:v>
                </c:pt>
                <c:pt idx="6">
                  <c:v>175</c:v>
                </c:pt>
                <c:pt idx="7">
                  <c:v>158</c:v>
                </c:pt>
                <c:pt idx="8">
                  <c:v>144</c:v>
                </c:pt>
                <c:pt idx="9">
                  <c:v>130</c:v>
                </c:pt>
                <c:pt idx="10">
                  <c:v>120</c:v>
                </c:pt>
                <c:pt idx="11">
                  <c:v>116</c:v>
                </c:pt>
                <c:pt idx="12">
                  <c:v>107</c:v>
                </c:pt>
                <c:pt idx="13">
                  <c:v>102</c:v>
                </c:pt>
                <c:pt idx="14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5488"/>
        <c:axId val="41141760"/>
      </c:scatterChart>
      <c:valAx>
        <c:axId val="411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1/(L + K)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1141760"/>
        <c:crosses val="autoZero"/>
        <c:crossBetween val="midCat"/>
      </c:valAx>
      <c:valAx>
        <c:axId val="4114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113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Performance of the Sharp GP2YOA21YK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layout>
                <c:manualLayout>
                  <c:x val="8.7035351736811789E-2"/>
                  <c:y val="-0.14758479847553302"/>
                </c:manualLayout>
              </c:layout>
              <c:numFmt formatCode="General" sourceLinked="0"/>
              <c:spPr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c:spPr>
            </c:trendlineLbl>
          </c:trendline>
          <c:xVal>
            <c:numRef>
              <c:f>GP2YOA21YK!$B$18:$B$32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GP2YOA21YK!$C$18:$C$32</c:f>
              <c:numCache>
                <c:formatCode>0.0</c:formatCode>
                <c:ptCount val="15"/>
                <c:pt idx="0">
                  <c:v>2.3876953125</c:v>
                </c:pt>
                <c:pt idx="1">
                  <c:v>1.630859375</c:v>
                </c:pt>
                <c:pt idx="2">
                  <c:v>1.259765625</c:v>
                </c:pt>
                <c:pt idx="3">
                  <c:v>1.025390625</c:v>
                </c:pt>
                <c:pt idx="4">
                  <c:v>0.869140625</c:v>
                </c:pt>
                <c:pt idx="5">
                  <c:v>0.732421875</c:v>
                </c:pt>
                <c:pt idx="6">
                  <c:v>0.654296875</c:v>
                </c:pt>
                <c:pt idx="7">
                  <c:v>0.576171875</c:v>
                </c:pt>
                <c:pt idx="8">
                  <c:v>0.517578125</c:v>
                </c:pt>
                <c:pt idx="9">
                  <c:v>0.4541015625</c:v>
                </c:pt>
                <c:pt idx="10">
                  <c:v>0.4150390625</c:v>
                </c:pt>
                <c:pt idx="11">
                  <c:v>0.41015625</c:v>
                </c:pt>
                <c:pt idx="12">
                  <c:v>0.390625</c:v>
                </c:pt>
                <c:pt idx="13">
                  <c:v>0.390625</c:v>
                </c:pt>
                <c:pt idx="14">
                  <c:v>0.390625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8864"/>
        <c:axId val="163218944"/>
      </c:scatterChart>
      <c:valAx>
        <c:axId val="162708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L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63218944"/>
        <c:crosses val="autoZero"/>
        <c:crossBetween val="midCat"/>
      </c:valAx>
      <c:valAx>
        <c:axId val="1632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Vout (Volts)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in"/>
        <c:tickLblPos val="nextTo"/>
        <c:crossAx val="16270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Performance of the Sharp GP2YOA21YK</a:t>
            </a:r>
          </a:p>
          <a:p>
            <a:pPr>
              <a:defRPr/>
            </a:pPr>
            <a:r>
              <a:rPr lang="en-GB"/>
              <a:t>(10</a:t>
            </a:r>
            <a:r>
              <a:rPr lang="en-GB" baseline="0"/>
              <a:t> bit ADC)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layout>
                <c:manualLayout>
                  <c:x val="9.333579122007743E-2"/>
                  <c:y val="-0.13005469143943213"/>
                </c:manualLayout>
              </c:layout>
              <c:numFmt formatCode="General" sourceLinked="0"/>
              <c:spPr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c:spPr>
            </c:trendlineLbl>
          </c:trendline>
          <c:xVal>
            <c:numRef>
              <c:f>GP2YOA21YK!$B$18:$B$32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GP2YOA21YK!$D$18:$D$32</c:f>
              <c:numCache>
                <c:formatCode>General</c:formatCode>
                <c:ptCount val="15"/>
                <c:pt idx="0">
                  <c:v>489</c:v>
                </c:pt>
                <c:pt idx="1">
                  <c:v>334</c:v>
                </c:pt>
                <c:pt idx="2">
                  <c:v>258</c:v>
                </c:pt>
                <c:pt idx="3">
                  <c:v>210</c:v>
                </c:pt>
                <c:pt idx="4">
                  <c:v>178</c:v>
                </c:pt>
                <c:pt idx="5">
                  <c:v>150</c:v>
                </c:pt>
                <c:pt idx="6">
                  <c:v>134</c:v>
                </c:pt>
                <c:pt idx="7">
                  <c:v>118</c:v>
                </c:pt>
                <c:pt idx="8">
                  <c:v>106</c:v>
                </c:pt>
                <c:pt idx="9">
                  <c:v>93</c:v>
                </c:pt>
                <c:pt idx="10">
                  <c:v>85</c:v>
                </c:pt>
                <c:pt idx="11">
                  <c:v>84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6384"/>
        <c:axId val="194982656"/>
      </c:scatterChart>
      <c:valAx>
        <c:axId val="19497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L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94982656"/>
        <c:crosses val="autoZero"/>
        <c:crossBetween val="midCat"/>
      </c:valAx>
      <c:valAx>
        <c:axId val="19498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9497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Linearization of the Sharp GP2YOA21YK</a:t>
            </a:r>
          </a:p>
          <a:p>
            <a:pPr>
              <a:defRPr/>
            </a:pPr>
            <a:r>
              <a:rPr lang="en-GB"/>
              <a:t> (K=2.0)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4.68067370975613E-2"/>
                  <c:y val="-3.5177219285945423E-2"/>
                </c:manualLayout>
              </c:layout>
              <c:numFmt formatCode="General" sourceLinked="0"/>
              <c:spPr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ln>
                  <a:gradFill>
                    <a:gsLst>
                      <a:gs pos="0">
                        <a:schemeClr val="accent1">
                          <a:tint val="66000"/>
                          <a:satMod val="160000"/>
                        </a:schemeClr>
                      </a:gs>
                      <a:gs pos="50000">
                        <a:schemeClr val="accent1">
                          <a:tint val="44500"/>
                          <a:satMod val="160000"/>
                        </a:schemeClr>
                      </a:gs>
                      <a:gs pos="100000">
                        <a:schemeClr val="accent1">
                          <a:tint val="23500"/>
                          <a:satMod val="160000"/>
                        </a:schemeClr>
                      </a:gs>
                    </a:gsLst>
                    <a:lin ang="5400000" scaled="0"/>
                  </a:gradFill>
                </a:ln>
              </c:spPr>
            </c:trendlineLbl>
          </c:trendline>
          <c:xVal>
            <c:numRef>
              <c:f>GP2YOA21YK!$E$18:$E$27</c:f>
              <c:numCache>
                <c:formatCode>0.00000</c:formatCode>
                <c:ptCount val="10"/>
                <c:pt idx="0">
                  <c:v>8.9686098654708515E-2</c:v>
                </c:pt>
                <c:pt idx="1">
                  <c:v>6.1919504643962855E-2</c:v>
                </c:pt>
                <c:pt idx="2">
                  <c:v>4.7281323877068564E-2</c:v>
                </c:pt>
                <c:pt idx="3">
                  <c:v>3.8240917782026769E-2</c:v>
                </c:pt>
                <c:pt idx="4">
                  <c:v>3.2102728731942219E-2</c:v>
                </c:pt>
                <c:pt idx="5">
                  <c:v>2.7662517289073308E-2</c:v>
                </c:pt>
                <c:pt idx="6">
                  <c:v>2.4301336573511544E-2</c:v>
                </c:pt>
                <c:pt idx="7">
                  <c:v>2.1668472372697724E-2</c:v>
                </c:pt>
                <c:pt idx="8">
                  <c:v>1.9550342130987292E-2</c:v>
                </c:pt>
                <c:pt idx="9">
                  <c:v>1.7809439002671415E-2</c:v>
                </c:pt>
              </c:numCache>
            </c:numRef>
          </c:xVal>
          <c:yVal>
            <c:numRef>
              <c:f>GP2YOA21YK!$D$18:$D$27</c:f>
              <c:numCache>
                <c:formatCode>General</c:formatCode>
                <c:ptCount val="10"/>
                <c:pt idx="0">
                  <c:v>489</c:v>
                </c:pt>
                <c:pt idx="1">
                  <c:v>334</c:v>
                </c:pt>
                <c:pt idx="2">
                  <c:v>258</c:v>
                </c:pt>
                <c:pt idx="3">
                  <c:v>210</c:v>
                </c:pt>
                <c:pt idx="4">
                  <c:v>178</c:v>
                </c:pt>
                <c:pt idx="5">
                  <c:v>150</c:v>
                </c:pt>
                <c:pt idx="6">
                  <c:v>134</c:v>
                </c:pt>
                <c:pt idx="7">
                  <c:v>118</c:v>
                </c:pt>
                <c:pt idx="8">
                  <c:v>106</c:v>
                </c:pt>
                <c:pt idx="9">
                  <c:v>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6096"/>
        <c:axId val="196161536"/>
      </c:scatterChart>
      <c:valAx>
        <c:axId val="194996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1/(L + K) (cm)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in"/>
        <c:tickLblPos val="nextTo"/>
        <c:crossAx val="196161536"/>
        <c:crosses val="autoZero"/>
        <c:crossBetween val="midCat"/>
      </c:valAx>
      <c:valAx>
        <c:axId val="19616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9499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161925</xdr:rowOff>
    </xdr:from>
    <xdr:to>
      <xdr:col>16</xdr:col>
      <xdr:colOff>323849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28</xdr:row>
      <xdr:rowOff>180975</xdr:rowOff>
    </xdr:from>
    <xdr:to>
      <xdr:col>16</xdr:col>
      <xdr:colOff>333375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0</xdr:row>
      <xdr:rowOff>171450</xdr:rowOff>
    </xdr:from>
    <xdr:to>
      <xdr:col>26</xdr:col>
      <xdr:colOff>114300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161925</xdr:rowOff>
    </xdr:from>
    <xdr:to>
      <xdr:col>16</xdr:col>
      <xdr:colOff>323849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28</xdr:row>
      <xdr:rowOff>180975</xdr:rowOff>
    </xdr:from>
    <xdr:to>
      <xdr:col>16</xdr:col>
      <xdr:colOff>333375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0</xdr:row>
      <xdr:rowOff>171450</xdr:rowOff>
    </xdr:from>
    <xdr:to>
      <xdr:col>26</xdr:col>
      <xdr:colOff>114300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95250</xdr:rowOff>
    </xdr:from>
    <xdr:to>
      <xdr:col>17</xdr:col>
      <xdr:colOff>409573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84163</xdr:colOff>
      <xdr:row>19</xdr:row>
      <xdr:rowOff>88047</xdr:rowOff>
    </xdr:from>
    <xdr:to>
      <xdr:col>17</xdr:col>
      <xdr:colOff>409575</xdr:colOff>
      <xdr:row>37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390525</xdr:colOff>
      <xdr:row>0</xdr:row>
      <xdr:rowOff>104775</xdr:rowOff>
    </xdr:from>
    <xdr:to>
      <xdr:col>27</xdr:col>
      <xdr:colOff>123824</xdr:colOff>
      <xdr:row>17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257175</xdr:colOff>
      <xdr:row>18</xdr:row>
      <xdr:rowOff>0</xdr:rowOff>
    </xdr:from>
    <xdr:to>
      <xdr:col>28</xdr:col>
      <xdr:colOff>266700</xdr:colOff>
      <xdr:row>45</xdr:row>
      <xdr:rowOff>85725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9628" t="23001" r="42925" b="20627"/>
        <a:stretch/>
      </xdr:blipFill>
      <xdr:spPr>
        <a:xfrm>
          <a:off x="11172825" y="3429000"/>
          <a:ext cx="6105525" cy="522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B6" sqref="B6"/>
    </sheetView>
  </sheetViews>
  <sheetFormatPr defaultRowHeight="15" x14ac:dyDescent="0.25"/>
  <cols>
    <col min="6" max="6" width="10" customWidth="1"/>
  </cols>
  <sheetData>
    <row r="3" spans="1:7" x14ac:dyDescent="0.25">
      <c r="B3" s="1" t="s">
        <v>15</v>
      </c>
      <c r="C3" s="1" t="s">
        <v>14</v>
      </c>
      <c r="D3" s="1" t="s">
        <v>13</v>
      </c>
    </row>
    <row r="4" spans="1:7" x14ac:dyDescent="0.25">
      <c r="B4" s="2" t="s">
        <v>4</v>
      </c>
      <c r="C4" s="2" t="s">
        <v>7</v>
      </c>
      <c r="D4" s="2" t="s">
        <v>8</v>
      </c>
    </row>
    <row r="5" spans="1:7" x14ac:dyDescent="0.25">
      <c r="B5" s="4">
        <v>2</v>
      </c>
      <c r="C5" s="2">
        <v>6201.8</v>
      </c>
      <c r="D5" s="2">
        <v>12.7</v>
      </c>
    </row>
    <row r="7" spans="1:7" x14ac:dyDescent="0.25">
      <c r="A7" s="1" t="s">
        <v>0</v>
      </c>
    </row>
    <row r="8" spans="1:7" x14ac:dyDescent="0.25">
      <c r="B8" s="2" t="s">
        <v>10</v>
      </c>
      <c r="F8" s="2" t="s">
        <v>9</v>
      </c>
      <c r="G8" s="2" t="s">
        <v>11</v>
      </c>
    </row>
    <row r="9" spans="1:7" x14ac:dyDescent="0.25">
      <c r="B9" s="2" t="s">
        <v>2</v>
      </c>
      <c r="C9" s="2" t="s">
        <v>1</v>
      </c>
      <c r="D9" s="2" t="s">
        <v>3</v>
      </c>
      <c r="E9" s="2" t="s">
        <v>5</v>
      </c>
      <c r="F9" s="2" t="s">
        <v>2</v>
      </c>
      <c r="G9" s="2" t="s">
        <v>12</v>
      </c>
    </row>
    <row r="10" spans="1:7" x14ac:dyDescent="0.25">
      <c r="B10" s="3">
        <v>10</v>
      </c>
      <c r="C10" s="3">
        <v>2.33</v>
      </c>
      <c r="D10" s="3">
        <f>182+255</f>
        <v>437</v>
      </c>
      <c r="E10">
        <f>1/(B10+$B$5)</f>
        <v>8.3333333333333329E-2</v>
      </c>
      <c r="F10" s="5">
        <f>+($C$5/(D10+$D$5))-$B$5</f>
        <v>11.790971758950413</v>
      </c>
      <c r="G10" s="5">
        <f>+B10-F10</f>
        <v>-1.7909717589504126</v>
      </c>
    </row>
    <row r="11" spans="1:7" x14ac:dyDescent="0.25">
      <c r="B11" s="3">
        <v>15</v>
      </c>
      <c r="C11" s="3">
        <v>1.66</v>
      </c>
      <c r="D11" s="3">
        <f>56+255</f>
        <v>311</v>
      </c>
      <c r="E11">
        <f>1/(B11+$B$5)</f>
        <v>5.8823529411764705E-2</v>
      </c>
      <c r="F11" s="5">
        <f t="shared" ref="F11:F24" si="0">+($C$5/(D11+$D$5))-$B$5</f>
        <v>17.15909793018227</v>
      </c>
      <c r="G11" s="5">
        <f t="shared" ref="G11:G24" si="1">+B11-F11</f>
        <v>-2.1590979301822699</v>
      </c>
    </row>
    <row r="12" spans="1:7" x14ac:dyDescent="0.25">
      <c r="B12" s="3">
        <v>20</v>
      </c>
      <c r="C12" s="3">
        <v>1.3</v>
      </c>
      <c r="D12" s="3">
        <v>243</v>
      </c>
      <c r="E12">
        <f t="shared" ref="E12:E24" si="2">1/(B12+$B$5)</f>
        <v>4.5454545454545456E-2</v>
      </c>
      <c r="F12" s="5">
        <f t="shared" si="0"/>
        <v>22.254204145482991</v>
      </c>
      <c r="G12" s="5">
        <f t="shared" si="1"/>
        <v>-2.2542041454829906</v>
      </c>
    </row>
    <row r="13" spans="1:7" x14ac:dyDescent="0.25">
      <c r="B13" s="3">
        <v>25</v>
      </c>
      <c r="C13" s="3">
        <v>1.06</v>
      </c>
      <c r="D13" s="3">
        <v>196</v>
      </c>
      <c r="E13">
        <f t="shared" si="2"/>
        <v>3.7037037037037035E-2</v>
      </c>
      <c r="F13" s="5">
        <f t="shared" si="0"/>
        <v>27.716339242932442</v>
      </c>
      <c r="G13" s="5">
        <f t="shared" si="1"/>
        <v>-2.7163392429324418</v>
      </c>
    </row>
    <row r="14" spans="1:7" x14ac:dyDescent="0.25">
      <c r="B14" s="3">
        <v>30</v>
      </c>
      <c r="C14" s="3">
        <v>0.91</v>
      </c>
      <c r="D14" s="3">
        <v>167</v>
      </c>
      <c r="E14">
        <f t="shared" si="2"/>
        <v>3.125E-2</v>
      </c>
      <c r="F14" s="5">
        <f t="shared" si="0"/>
        <v>32.511964385086259</v>
      </c>
      <c r="G14" s="5">
        <f t="shared" si="1"/>
        <v>-2.5119643850862587</v>
      </c>
    </row>
    <row r="15" spans="1:7" x14ac:dyDescent="0.25">
      <c r="B15" s="3">
        <v>35</v>
      </c>
      <c r="C15" s="3">
        <v>0.78</v>
      </c>
      <c r="D15" s="3">
        <v>142</v>
      </c>
      <c r="E15">
        <f t="shared" si="2"/>
        <v>2.7027027027027029E-2</v>
      </c>
      <c r="F15" s="5">
        <f t="shared" si="0"/>
        <v>38.089204912734331</v>
      </c>
      <c r="G15" s="5">
        <f t="shared" si="1"/>
        <v>-3.0892049127343313</v>
      </c>
    </row>
    <row r="16" spans="1:7" x14ac:dyDescent="0.25">
      <c r="B16" s="3">
        <v>40</v>
      </c>
      <c r="C16" s="3">
        <v>0.7</v>
      </c>
      <c r="D16" s="3">
        <v>128</v>
      </c>
      <c r="E16">
        <f t="shared" si="2"/>
        <v>2.3809523809523808E-2</v>
      </c>
      <c r="F16" s="5">
        <f t="shared" si="0"/>
        <v>42.078180525941725</v>
      </c>
      <c r="G16" s="5">
        <f t="shared" si="1"/>
        <v>-2.0781805259417254</v>
      </c>
    </row>
    <row r="17" spans="1:7" x14ac:dyDescent="0.25">
      <c r="B17" s="3">
        <v>45</v>
      </c>
      <c r="C17" s="3">
        <v>0.62</v>
      </c>
      <c r="D17" s="3">
        <v>114</v>
      </c>
      <c r="E17">
        <f t="shared" si="2"/>
        <v>2.1276595744680851E-2</v>
      </c>
      <c r="F17" s="5">
        <f t="shared" si="0"/>
        <v>46.948697711128652</v>
      </c>
      <c r="G17" s="5">
        <f t="shared" si="1"/>
        <v>-1.9486977111286521</v>
      </c>
    </row>
    <row r="18" spans="1:7" x14ac:dyDescent="0.25">
      <c r="B18" s="3">
        <v>50</v>
      </c>
      <c r="C18" s="3">
        <v>0.56000000000000005</v>
      </c>
      <c r="D18" s="3">
        <v>102</v>
      </c>
      <c r="E18">
        <f t="shared" si="2"/>
        <v>1.9230769230769232E-2</v>
      </c>
      <c r="F18" s="5">
        <f t="shared" si="0"/>
        <v>52.06974716652136</v>
      </c>
      <c r="G18" s="5">
        <f t="shared" si="1"/>
        <v>-2.0697471665213598</v>
      </c>
    </row>
    <row r="19" spans="1:7" x14ac:dyDescent="0.25">
      <c r="B19" s="3">
        <v>55</v>
      </c>
      <c r="C19" s="3">
        <v>0.51</v>
      </c>
      <c r="D19" s="3">
        <v>95</v>
      </c>
      <c r="E19">
        <f t="shared" si="2"/>
        <v>1.7543859649122806E-2</v>
      </c>
      <c r="F19" s="5">
        <f t="shared" si="0"/>
        <v>55.584029712163414</v>
      </c>
      <c r="G19" s="5">
        <f t="shared" si="1"/>
        <v>-0.58402971216341371</v>
      </c>
    </row>
    <row r="20" spans="1:7" x14ac:dyDescent="0.25">
      <c r="B20" s="3">
        <v>60</v>
      </c>
      <c r="C20" s="3">
        <v>0.46</v>
      </c>
      <c r="D20" s="3">
        <v>83</v>
      </c>
      <c r="E20">
        <f t="shared" si="2"/>
        <v>1.6129032258064516E-2</v>
      </c>
      <c r="F20" s="5">
        <f t="shared" si="0"/>
        <v>62.804597701149419</v>
      </c>
      <c r="G20" s="5">
        <f t="shared" si="1"/>
        <v>-2.8045977011494188</v>
      </c>
    </row>
    <row r="21" spans="1:7" x14ac:dyDescent="0.25">
      <c r="B21" s="3">
        <v>65</v>
      </c>
      <c r="C21" s="3">
        <v>0.44</v>
      </c>
      <c r="D21" s="3">
        <v>79</v>
      </c>
      <c r="E21">
        <f t="shared" si="2"/>
        <v>1.4925373134328358E-2</v>
      </c>
      <c r="F21" s="5">
        <f t="shared" si="0"/>
        <v>65.631406761177757</v>
      </c>
      <c r="G21" s="5">
        <f t="shared" si="1"/>
        <v>-0.6314067611777574</v>
      </c>
    </row>
    <row r="22" spans="1:7" x14ac:dyDescent="0.25">
      <c r="B22" s="3">
        <v>70</v>
      </c>
      <c r="C22" s="3">
        <v>0.4</v>
      </c>
      <c r="D22" s="3">
        <v>72</v>
      </c>
      <c r="E22">
        <f t="shared" si="2"/>
        <v>1.3888888888888888E-2</v>
      </c>
      <c r="F22" s="5">
        <f t="shared" si="0"/>
        <v>71.220779220779221</v>
      </c>
      <c r="G22" s="5">
        <f t="shared" si="1"/>
        <v>-1.220779220779221</v>
      </c>
    </row>
    <row r="23" spans="1:7" x14ac:dyDescent="0.25">
      <c r="B23" s="3">
        <v>75</v>
      </c>
      <c r="C23" s="3">
        <v>0.38</v>
      </c>
      <c r="D23" s="3">
        <v>69</v>
      </c>
      <c r="E23">
        <f t="shared" si="2"/>
        <v>1.2987012987012988E-2</v>
      </c>
      <c r="F23" s="5">
        <f t="shared" si="0"/>
        <v>73.909424724602204</v>
      </c>
      <c r="G23" s="5">
        <f t="shared" si="1"/>
        <v>1.0905752753977964</v>
      </c>
    </row>
    <row r="24" spans="1:7" x14ac:dyDescent="0.25">
      <c r="B24" s="3">
        <v>80</v>
      </c>
      <c r="C24" s="3">
        <v>0.35</v>
      </c>
      <c r="D24" s="3">
        <v>65</v>
      </c>
      <c r="E24">
        <f t="shared" si="2"/>
        <v>1.2195121951219513E-2</v>
      </c>
      <c r="F24" s="5">
        <f t="shared" si="0"/>
        <v>77.817245817245819</v>
      </c>
      <c r="G24" s="5">
        <f t="shared" si="1"/>
        <v>2.1827541827541808</v>
      </c>
    </row>
    <row r="28" spans="1:7" x14ac:dyDescent="0.25">
      <c r="A28" s="1" t="s">
        <v>6</v>
      </c>
    </row>
    <row r="30" spans="1:7" x14ac:dyDescent="0.25">
      <c r="B30" s="2" t="s">
        <v>2</v>
      </c>
      <c r="C30" s="2" t="s">
        <v>1</v>
      </c>
      <c r="D30" s="2" t="s">
        <v>3</v>
      </c>
      <c r="E30" s="2" t="s">
        <v>5</v>
      </c>
    </row>
    <row r="31" spans="1:7" x14ac:dyDescent="0.25">
      <c r="B31" s="3">
        <v>10</v>
      </c>
      <c r="C31" s="3">
        <v>1.25</v>
      </c>
      <c r="D31" s="3">
        <v>228</v>
      </c>
      <c r="E31">
        <f>1/(B31+$B$5)</f>
        <v>8.3333333333333329E-2</v>
      </c>
    </row>
    <row r="32" spans="1:7" x14ac:dyDescent="0.25">
      <c r="B32" s="3">
        <v>15</v>
      </c>
      <c r="C32" s="3">
        <v>0.88</v>
      </c>
      <c r="D32" s="3">
        <v>159</v>
      </c>
      <c r="E32">
        <f>1/(B32+$B$5)</f>
        <v>5.8823529411764705E-2</v>
      </c>
    </row>
    <row r="33" spans="2:5" x14ac:dyDescent="0.25">
      <c r="B33" s="3">
        <v>20</v>
      </c>
      <c r="C33" s="3">
        <v>0.69</v>
      </c>
      <c r="D33" s="3">
        <v>123</v>
      </c>
      <c r="E33">
        <f t="shared" ref="E33:E45" si="3">1/(B33+$B$5)</f>
        <v>4.5454545454545456E-2</v>
      </c>
    </row>
    <row r="34" spans="2:5" x14ac:dyDescent="0.25">
      <c r="B34" s="3">
        <v>25</v>
      </c>
      <c r="C34" s="3">
        <v>0.55000000000000004</v>
      </c>
      <c r="D34" s="3">
        <v>98</v>
      </c>
      <c r="E34">
        <f t="shared" si="3"/>
        <v>3.7037037037037035E-2</v>
      </c>
    </row>
    <row r="35" spans="2:5" x14ac:dyDescent="0.25">
      <c r="B35" s="3">
        <v>30</v>
      </c>
      <c r="C35" s="3">
        <v>0.47</v>
      </c>
      <c r="D35" s="3">
        <v>83</v>
      </c>
      <c r="E35">
        <f t="shared" si="3"/>
        <v>3.125E-2</v>
      </c>
    </row>
    <row r="36" spans="2:5" x14ac:dyDescent="0.25">
      <c r="B36" s="3">
        <v>35</v>
      </c>
      <c r="C36" s="3">
        <v>0.39</v>
      </c>
      <c r="D36" s="3">
        <v>68</v>
      </c>
      <c r="E36">
        <f t="shared" si="3"/>
        <v>2.7027027027027029E-2</v>
      </c>
    </row>
    <row r="37" spans="2:5" x14ac:dyDescent="0.25">
      <c r="B37" s="3">
        <v>40</v>
      </c>
      <c r="C37" s="3">
        <v>0.35</v>
      </c>
      <c r="D37" s="3">
        <v>61</v>
      </c>
      <c r="E37">
        <f t="shared" si="3"/>
        <v>2.3809523809523808E-2</v>
      </c>
    </row>
    <row r="38" spans="2:5" x14ac:dyDescent="0.25">
      <c r="B38" s="3">
        <v>45</v>
      </c>
      <c r="C38" s="3">
        <v>0.3</v>
      </c>
      <c r="D38" s="3">
        <v>54</v>
      </c>
      <c r="E38">
        <f t="shared" si="3"/>
        <v>2.1276595744680851E-2</v>
      </c>
    </row>
    <row r="39" spans="2:5" x14ac:dyDescent="0.25">
      <c r="B39" s="3">
        <v>50</v>
      </c>
      <c r="C39" s="3">
        <v>0.27</v>
      </c>
      <c r="D39" s="3">
        <v>47</v>
      </c>
      <c r="E39">
        <f t="shared" si="3"/>
        <v>1.9230769230769232E-2</v>
      </c>
    </row>
    <row r="40" spans="2:5" x14ac:dyDescent="0.25">
      <c r="B40" s="3">
        <v>55</v>
      </c>
      <c r="C40" s="3">
        <v>0.25</v>
      </c>
      <c r="D40" s="3">
        <v>42</v>
      </c>
      <c r="E40">
        <f t="shared" si="3"/>
        <v>1.7543859649122806E-2</v>
      </c>
    </row>
    <row r="41" spans="2:5" x14ac:dyDescent="0.25">
      <c r="B41" s="3">
        <v>60</v>
      </c>
      <c r="C41" s="3">
        <v>0.22</v>
      </c>
      <c r="D41" s="3">
        <v>39</v>
      </c>
      <c r="E41">
        <f t="shared" si="3"/>
        <v>1.6129032258064516E-2</v>
      </c>
    </row>
    <row r="42" spans="2:5" x14ac:dyDescent="0.25">
      <c r="B42" s="3">
        <v>65</v>
      </c>
      <c r="C42" s="3">
        <v>0.21</v>
      </c>
      <c r="D42" s="3">
        <v>35</v>
      </c>
      <c r="E42">
        <f t="shared" si="3"/>
        <v>1.4925373134328358E-2</v>
      </c>
    </row>
    <row r="43" spans="2:5" x14ac:dyDescent="0.25">
      <c r="B43" s="3">
        <v>70</v>
      </c>
      <c r="C43" s="3">
        <v>0.19</v>
      </c>
      <c r="D43" s="3">
        <v>31</v>
      </c>
      <c r="E43">
        <f t="shared" si="3"/>
        <v>1.3888888888888888E-2</v>
      </c>
    </row>
    <row r="44" spans="2:5" x14ac:dyDescent="0.25">
      <c r="B44" s="3">
        <v>75</v>
      </c>
      <c r="C44" s="3">
        <v>0.17</v>
      </c>
      <c r="D44" s="3">
        <v>28</v>
      </c>
      <c r="E44">
        <f t="shared" si="3"/>
        <v>1.2987012987012988E-2</v>
      </c>
    </row>
    <row r="45" spans="2:5" x14ac:dyDescent="0.25">
      <c r="B45" s="3">
        <v>80</v>
      </c>
      <c r="C45" s="3">
        <v>0.16</v>
      </c>
      <c r="D45" s="3">
        <v>28</v>
      </c>
      <c r="E45">
        <f t="shared" si="3"/>
        <v>1.2195121951219513E-2</v>
      </c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fitToWidth="2" orientation="landscape" copies="1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F5" sqref="F5"/>
    </sheetView>
  </sheetViews>
  <sheetFormatPr defaultRowHeight="15" x14ac:dyDescent="0.25"/>
  <cols>
    <col min="6" max="6" width="10" customWidth="1"/>
  </cols>
  <sheetData>
    <row r="3" spans="1:7" x14ac:dyDescent="0.25">
      <c r="B3" s="1" t="s">
        <v>15</v>
      </c>
      <c r="C3" s="1" t="s">
        <v>14</v>
      </c>
      <c r="D3" s="1" t="s">
        <v>13</v>
      </c>
    </row>
    <row r="4" spans="1:7" x14ac:dyDescent="0.25">
      <c r="B4" s="2" t="s">
        <v>4</v>
      </c>
      <c r="C4" s="2" t="s">
        <v>7</v>
      </c>
      <c r="D4" s="2" t="s">
        <v>8</v>
      </c>
    </row>
    <row r="5" spans="1:7" x14ac:dyDescent="0.25">
      <c r="B5" s="4">
        <v>2</v>
      </c>
      <c r="C5" s="2">
        <v>6815.6</v>
      </c>
      <c r="D5" s="2">
        <v>12.52</v>
      </c>
    </row>
    <row r="7" spans="1:7" x14ac:dyDescent="0.25">
      <c r="A7" s="1" t="s">
        <v>0</v>
      </c>
    </row>
    <row r="8" spans="1:7" x14ac:dyDescent="0.25">
      <c r="B8" s="2" t="s">
        <v>10</v>
      </c>
      <c r="F8" s="2" t="s">
        <v>9</v>
      </c>
      <c r="G8" s="2" t="s">
        <v>11</v>
      </c>
    </row>
    <row r="9" spans="1:7" x14ac:dyDescent="0.25">
      <c r="B9" s="2" t="s">
        <v>2</v>
      </c>
      <c r="C9" s="2" t="s">
        <v>1</v>
      </c>
      <c r="D9" s="2" t="s">
        <v>3</v>
      </c>
      <c r="E9" s="2" t="s">
        <v>5</v>
      </c>
      <c r="F9" s="2" t="s">
        <v>2</v>
      </c>
      <c r="G9" s="2" t="s">
        <v>12</v>
      </c>
    </row>
    <row r="10" spans="1:7" x14ac:dyDescent="0.25">
      <c r="B10" s="3">
        <v>10</v>
      </c>
      <c r="C10" s="3">
        <v>2.48</v>
      </c>
      <c r="D10" s="3">
        <v>585</v>
      </c>
      <c r="E10">
        <f>1/(B10+$B$5)</f>
        <v>8.3333333333333329E-2</v>
      </c>
      <c r="F10" s="5">
        <f t="shared" ref="F10:F23" si="0">+($C$5/(D10-$D$5))-$B$5</f>
        <v>9.9053940749021798</v>
      </c>
      <c r="G10" s="5">
        <f>+B10-F10</f>
        <v>9.4605925097820176E-2</v>
      </c>
    </row>
    <row r="11" spans="1:7" x14ac:dyDescent="0.25">
      <c r="B11" s="3">
        <v>15</v>
      </c>
      <c r="C11" s="3">
        <v>1.7529999999999999</v>
      </c>
      <c r="D11" s="3">
        <v>410</v>
      </c>
      <c r="E11">
        <f>1/(B11+$B$5)</f>
        <v>5.8823529411764705E-2</v>
      </c>
      <c r="F11" s="5">
        <f t="shared" si="0"/>
        <v>15.147026265472476</v>
      </c>
      <c r="G11" s="5">
        <f t="shared" ref="G11:G24" si="1">+B11-F11</f>
        <v>-0.14702626547247633</v>
      </c>
    </row>
    <row r="12" spans="1:7" x14ac:dyDescent="0.25">
      <c r="B12" s="3">
        <v>20</v>
      </c>
      <c r="C12" s="3">
        <v>1.3620000000000001</v>
      </c>
      <c r="D12" s="3">
        <v>318</v>
      </c>
      <c r="E12">
        <f t="shared" ref="E12:E24" si="2">1/(B12+$B$5)</f>
        <v>4.5454545454545456E-2</v>
      </c>
      <c r="F12" s="5">
        <f t="shared" si="0"/>
        <v>20.311116930731963</v>
      </c>
      <c r="G12" s="5">
        <f t="shared" si="1"/>
        <v>-0.31111693073196278</v>
      </c>
    </row>
    <row r="13" spans="1:7" x14ac:dyDescent="0.25">
      <c r="B13" s="3">
        <v>25</v>
      </c>
      <c r="C13" s="3">
        <v>1.115</v>
      </c>
      <c r="D13" s="3">
        <v>261</v>
      </c>
      <c r="E13">
        <f t="shared" si="2"/>
        <v>3.7037037037037035E-2</v>
      </c>
      <c r="F13" s="5">
        <f t="shared" si="0"/>
        <v>25.42916934964585</v>
      </c>
      <c r="G13" s="5">
        <f t="shared" si="1"/>
        <v>-0.42916934964584996</v>
      </c>
    </row>
    <row r="14" spans="1:7" x14ac:dyDescent="0.25">
      <c r="B14" s="3">
        <v>30</v>
      </c>
      <c r="C14" s="3">
        <v>0.96399999999999997</v>
      </c>
      <c r="D14" s="3">
        <v>226</v>
      </c>
      <c r="E14">
        <f t="shared" si="2"/>
        <v>3.125E-2</v>
      </c>
      <c r="F14" s="5">
        <f t="shared" si="0"/>
        <v>29.926175754169012</v>
      </c>
      <c r="G14" s="5">
        <f t="shared" si="1"/>
        <v>7.3824245830987678E-2</v>
      </c>
    </row>
    <row r="15" spans="1:7" x14ac:dyDescent="0.25">
      <c r="B15" s="3">
        <v>35</v>
      </c>
      <c r="C15" s="3">
        <v>0.86299999999999999</v>
      </c>
      <c r="D15" s="3">
        <v>202</v>
      </c>
      <c r="E15">
        <f t="shared" si="2"/>
        <v>2.7027027027027029E-2</v>
      </c>
      <c r="F15" s="5">
        <f t="shared" si="0"/>
        <v>33.97002322144818</v>
      </c>
      <c r="G15" s="5">
        <f t="shared" si="1"/>
        <v>1.0299767785518199</v>
      </c>
    </row>
    <row r="16" spans="1:7" x14ac:dyDescent="0.25">
      <c r="B16" s="3">
        <v>40</v>
      </c>
      <c r="C16" s="3">
        <v>0.748</v>
      </c>
      <c r="D16" s="3">
        <v>175</v>
      </c>
      <c r="E16">
        <f t="shared" si="2"/>
        <v>2.3809523809523808E-2</v>
      </c>
      <c r="F16" s="5">
        <f t="shared" si="0"/>
        <v>39.947316592811426</v>
      </c>
      <c r="G16" s="5">
        <f t="shared" si="1"/>
        <v>5.2683407188574449E-2</v>
      </c>
    </row>
    <row r="17" spans="1:7" x14ac:dyDescent="0.25">
      <c r="B17" s="3">
        <v>45</v>
      </c>
      <c r="C17" s="3">
        <v>0.67200000000000004</v>
      </c>
      <c r="D17" s="3">
        <v>158</v>
      </c>
      <c r="E17">
        <f t="shared" si="2"/>
        <v>2.1276595744680851E-2</v>
      </c>
      <c r="F17" s="5">
        <f t="shared" si="0"/>
        <v>44.849051416002204</v>
      </c>
      <c r="G17" s="5">
        <f t="shared" si="1"/>
        <v>0.15094858399779554</v>
      </c>
    </row>
    <row r="18" spans="1:7" x14ac:dyDescent="0.25">
      <c r="B18" s="3">
        <v>50</v>
      </c>
      <c r="C18" s="3">
        <v>0.61099999999999999</v>
      </c>
      <c r="D18" s="3">
        <v>144</v>
      </c>
      <c r="E18">
        <f t="shared" si="2"/>
        <v>1.9230769230769232E-2</v>
      </c>
      <c r="F18" s="5">
        <f t="shared" si="0"/>
        <v>49.837541831457266</v>
      </c>
      <c r="G18" s="5">
        <f t="shared" si="1"/>
        <v>0.16245816854273443</v>
      </c>
    </row>
    <row r="19" spans="1:7" x14ac:dyDescent="0.25">
      <c r="B19" s="3">
        <v>55</v>
      </c>
      <c r="C19" s="3">
        <v>0.55300000000000005</v>
      </c>
      <c r="D19" s="3">
        <v>130</v>
      </c>
      <c r="E19">
        <f t="shared" si="2"/>
        <v>1.7543859649122806E-2</v>
      </c>
      <c r="F19" s="5">
        <f t="shared" si="0"/>
        <v>56.014981273408239</v>
      </c>
      <c r="G19" s="5">
        <f t="shared" si="1"/>
        <v>-1.0149812734082388</v>
      </c>
    </row>
    <row r="20" spans="1:7" x14ac:dyDescent="0.25">
      <c r="B20" s="3">
        <v>60</v>
      </c>
      <c r="C20" s="3">
        <v>0.51400000000000001</v>
      </c>
      <c r="D20" s="3">
        <v>120</v>
      </c>
      <c r="E20">
        <f t="shared" si="2"/>
        <v>1.6129032258064516E-2</v>
      </c>
      <c r="F20" s="5">
        <f t="shared" si="0"/>
        <v>61.412727949385932</v>
      </c>
      <c r="G20" s="5">
        <f t="shared" si="1"/>
        <v>-1.4127279493859319</v>
      </c>
    </row>
    <row r="21" spans="1:7" x14ac:dyDescent="0.25">
      <c r="B21" s="3">
        <v>65</v>
      </c>
      <c r="C21" s="3">
        <v>0.49</v>
      </c>
      <c r="D21" s="3">
        <v>116</v>
      </c>
      <c r="E21">
        <f t="shared" si="2"/>
        <v>1.4925373134328358E-2</v>
      </c>
      <c r="F21" s="5">
        <f t="shared" si="0"/>
        <v>63.863935059914965</v>
      </c>
      <c r="G21" s="5">
        <f t="shared" si="1"/>
        <v>1.1360649400850349</v>
      </c>
    </row>
    <row r="22" spans="1:7" x14ac:dyDescent="0.25">
      <c r="B22" s="3">
        <v>70</v>
      </c>
      <c r="C22" s="3">
        <v>0.45600000000000002</v>
      </c>
      <c r="D22" s="3">
        <v>107</v>
      </c>
      <c r="E22">
        <f t="shared" si="2"/>
        <v>1.3888888888888888E-2</v>
      </c>
      <c r="F22" s="5">
        <f t="shared" si="0"/>
        <v>70.138018628281117</v>
      </c>
      <c r="G22" s="5">
        <f t="shared" si="1"/>
        <v>-0.13801862828111666</v>
      </c>
    </row>
    <row r="23" spans="1:7" x14ac:dyDescent="0.25">
      <c r="B23" s="3">
        <v>75</v>
      </c>
      <c r="C23" s="3">
        <v>0.437</v>
      </c>
      <c r="D23" s="3">
        <v>102</v>
      </c>
      <c r="E23">
        <f t="shared" si="2"/>
        <v>1.2987012987012988E-2</v>
      </c>
      <c r="F23" s="5">
        <f t="shared" si="0"/>
        <v>74.168976307554757</v>
      </c>
      <c r="G23" s="5">
        <f t="shared" si="1"/>
        <v>0.83102369244524255</v>
      </c>
    </row>
    <row r="24" spans="1:7" x14ac:dyDescent="0.25">
      <c r="B24" s="3">
        <v>80</v>
      </c>
      <c r="C24" s="3">
        <v>0.41399999999999998</v>
      </c>
      <c r="D24" s="3">
        <v>98</v>
      </c>
      <c r="E24">
        <f t="shared" si="2"/>
        <v>1.2195121951219513E-2</v>
      </c>
      <c r="F24" s="5">
        <f>+($C$5/(D24-$D$5))-$B$5</f>
        <v>77.73327094057089</v>
      </c>
      <c r="G24" s="5">
        <f t="shared" si="1"/>
        <v>2.2667290594291103</v>
      </c>
    </row>
    <row r="28" spans="1:7" x14ac:dyDescent="0.25">
      <c r="A28" s="1" t="s">
        <v>6</v>
      </c>
    </row>
    <row r="30" spans="1:7" x14ac:dyDescent="0.25">
      <c r="B30" s="2" t="s">
        <v>2</v>
      </c>
      <c r="C30" s="2" t="s">
        <v>1</v>
      </c>
      <c r="D30" s="2" t="s">
        <v>3</v>
      </c>
      <c r="E30" s="2" t="s">
        <v>5</v>
      </c>
    </row>
    <row r="31" spans="1:7" x14ac:dyDescent="0.25">
      <c r="B31" s="3">
        <v>10</v>
      </c>
      <c r="C31" s="3">
        <v>1.25</v>
      </c>
      <c r="D31" s="3">
        <v>228</v>
      </c>
      <c r="E31">
        <f>1/(B31+$B$5)</f>
        <v>8.3333333333333329E-2</v>
      </c>
    </row>
    <row r="32" spans="1:7" x14ac:dyDescent="0.25">
      <c r="B32" s="3">
        <v>15</v>
      </c>
      <c r="C32" s="3">
        <v>0.88</v>
      </c>
      <c r="D32" s="3">
        <v>159</v>
      </c>
      <c r="E32">
        <f>1/(B32+$B$5)</f>
        <v>5.8823529411764705E-2</v>
      </c>
    </row>
    <row r="33" spans="2:5" x14ac:dyDescent="0.25">
      <c r="B33" s="3">
        <v>20</v>
      </c>
      <c r="C33" s="3">
        <v>0.69</v>
      </c>
      <c r="D33" s="3">
        <v>123</v>
      </c>
      <c r="E33">
        <f t="shared" ref="E33:E45" si="3">1/(B33+$B$5)</f>
        <v>4.5454545454545456E-2</v>
      </c>
    </row>
    <row r="34" spans="2:5" x14ac:dyDescent="0.25">
      <c r="B34" s="3">
        <v>25</v>
      </c>
      <c r="C34" s="3">
        <v>0.55000000000000004</v>
      </c>
      <c r="D34" s="3">
        <v>98</v>
      </c>
      <c r="E34">
        <f t="shared" si="3"/>
        <v>3.7037037037037035E-2</v>
      </c>
    </row>
    <row r="35" spans="2:5" x14ac:dyDescent="0.25">
      <c r="B35" s="3">
        <v>30</v>
      </c>
      <c r="C35" s="3">
        <v>0.47</v>
      </c>
      <c r="D35" s="3">
        <v>83</v>
      </c>
      <c r="E35">
        <f t="shared" si="3"/>
        <v>3.125E-2</v>
      </c>
    </row>
    <row r="36" spans="2:5" x14ac:dyDescent="0.25">
      <c r="B36" s="3">
        <v>35</v>
      </c>
      <c r="C36" s="3">
        <v>0.39</v>
      </c>
      <c r="D36" s="3">
        <v>68</v>
      </c>
      <c r="E36">
        <f t="shared" si="3"/>
        <v>2.7027027027027029E-2</v>
      </c>
    </row>
    <row r="37" spans="2:5" x14ac:dyDescent="0.25">
      <c r="B37" s="3">
        <v>40</v>
      </c>
      <c r="C37" s="3">
        <v>0.35</v>
      </c>
      <c r="D37" s="3">
        <v>61</v>
      </c>
      <c r="E37">
        <f t="shared" si="3"/>
        <v>2.3809523809523808E-2</v>
      </c>
    </row>
    <row r="38" spans="2:5" x14ac:dyDescent="0.25">
      <c r="B38" s="3">
        <v>45</v>
      </c>
      <c r="C38" s="3">
        <v>0.3</v>
      </c>
      <c r="D38" s="3">
        <v>54</v>
      </c>
      <c r="E38">
        <f t="shared" si="3"/>
        <v>2.1276595744680851E-2</v>
      </c>
    </row>
    <row r="39" spans="2:5" x14ac:dyDescent="0.25">
      <c r="B39" s="3">
        <v>50</v>
      </c>
      <c r="C39" s="3">
        <v>0.27</v>
      </c>
      <c r="D39" s="3">
        <v>47</v>
      </c>
      <c r="E39">
        <f t="shared" si="3"/>
        <v>1.9230769230769232E-2</v>
      </c>
    </row>
    <row r="40" spans="2:5" x14ac:dyDescent="0.25">
      <c r="B40" s="3">
        <v>55</v>
      </c>
      <c r="C40" s="3">
        <v>0.25</v>
      </c>
      <c r="D40" s="3">
        <v>42</v>
      </c>
      <c r="E40">
        <f t="shared" si="3"/>
        <v>1.7543859649122806E-2</v>
      </c>
    </row>
    <row r="41" spans="2:5" x14ac:dyDescent="0.25">
      <c r="B41" s="3">
        <v>60</v>
      </c>
      <c r="C41" s="3">
        <v>0.22</v>
      </c>
      <c r="D41" s="3">
        <v>39</v>
      </c>
      <c r="E41">
        <f t="shared" si="3"/>
        <v>1.6129032258064516E-2</v>
      </c>
    </row>
    <row r="42" spans="2:5" x14ac:dyDescent="0.25">
      <c r="B42" s="3">
        <v>65</v>
      </c>
      <c r="C42" s="3">
        <v>0.21</v>
      </c>
      <c r="D42" s="3">
        <v>35</v>
      </c>
      <c r="E42">
        <f t="shared" si="3"/>
        <v>1.4925373134328358E-2</v>
      </c>
    </row>
    <row r="43" spans="2:5" x14ac:dyDescent="0.25">
      <c r="B43" s="3">
        <v>70</v>
      </c>
      <c r="C43" s="3">
        <v>0.19</v>
      </c>
      <c r="D43" s="3">
        <v>31</v>
      </c>
      <c r="E43">
        <f t="shared" si="3"/>
        <v>1.3888888888888888E-2</v>
      </c>
    </row>
    <row r="44" spans="2:5" x14ac:dyDescent="0.25">
      <c r="B44" s="3">
        <v>75</v>
      </c>
      <c r="C44" s="3">
        <v>0.17</v>
      </c>
      <c r="D44" s="3">
        <v>28</v>
      </c>
      <c r="E44">
        <f t="shared" si="3"/>
        <v>1.2987012987012988E-2</v>
      </c>
    </row>
    <row r="45" spans="2:5" x14ac:dyDescent="0.25">
      <c r="B45" s="3">
        <v>80</v>
      </c>
      <c r="C45" s="3">
        <v>0.16</v>
      </c>
      <c r="D45" s="3">
        <v>28</v>
      </c>
      <c r="E45">
        <f t="shared" si="3"/>
        <v>1.2195121951219513E-2</v>
      </c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fitToWidth="2" orientation="landscape" copies="1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tabSelected="1" workbookViewId="0">
      <selection activeCell="D34" sqref="D34"/>
    </sheetView>
  </sheetViews>
  <sheetFormatPr defaultRowHeight="15" x14ac:dyDescent="0.25"/>
  <cols>
    <col min="6" max="6" width="10" customWidth="1"/>
    <col min="7" max="7" width="8" customWidth="1"/>
    <col min="8" max="8" width="9.7109375" customWidth="1"/>
    <col min="9" max="9" width="8" customWidth="1"/>
  </cols>
  <sheetData>
    <row r="2" spans="1:9" ht="15.75" thickBot="1" x14ac:dyDescent="0.3"/>
    <row r="3" spans="1:9" ht="15.75" thickBot="1" x14ac:dyDescent="0.3">
      <c r="B3" s="11" t="s">
        <v>15</v>
      </c>
      <c r="C3" s="12" t="s">
        <v>14</v>
      </c>
      <c r="D3" s="13" t="s">
        <v>13</v>
      </c>
    </row>
    <row r="4" spans="1:9" x14ac:dyDescent="0.25">
      <c r="B4" s="14" t="s">
        <v>4</v>
      </c>
      <c r="C4" s="10" t="s">
        <v>7</v>
      </c>
      <c r="D4" s="15" t="s">
        <v>8</v>
      </c>
    </row>
    <row r="5" spans="1:9" ht="15.75" thickBot="1" x14ac:dyDescent="0.3">
      <c r="B5" s="16">
        <v>1.1499999999999999</v>
      </c>
      <c r="C5" s="17">
        <v>5445.3</v>
      </c>
      <c r="D5" s="18">
        <v>0</v>
      </c>
    </row>
    <row r="7" spans="1:9" x14ac:dyDescent="0.25">
      <c r="A7" s="1" t="s">
        <v>16</v>
      </c>
      <c r="F7" s="2" t="s">
        <v>17</v>
      </c>
      <c r="H7" s="2" t="s">
        <v>18</v>
      </c>
    </row>
    <row r="8" spans="1:9" x14ac:dyDescent="0.25">
      <c r="B8" s="2" t="s">
        <v>10</v>
      </c>
      <c r="F8" s="2" t="s">
        <v>9</v>
      </c>
      <c r="G8" s="2" t="s">
        <v>11</v>
      </c>
      <c r="H8" s="2" t="s">
        <v>9</v>
      </c>
      <c r="I8" s="2" t="s">
        <v>11</v>
      </c>
    </row>
    <row r="9" spans="1:9" x14ac:dyDescent="0.25">
      <c r="B9" s="2" t="s">
        <v>2</v>
      </c>
      <c r="C9" s="2" t="s">
        <v>1</v>
      </c>
      <c r="D9" s="2" t="s">
        <v>3</v>
      </c>
      <c r="E9" s="2" t="s">
        <v>5</v>
      </c>
      <c r="F9" s="2" t="s">
        <v>2</v>
      </c>
      <c r="G9" s="2" t="s">
        <v>12</v>
      </c>
      <c r="H9" s="2" t="s">
        <v>2</v>
      </c>
      <c r="I9" s="2" t="s">
        <v>12</v>
      </c>
    </row>
    <row r="10" spans="1:9" x14ac:dyDescent="0.25">
      <c r="B10" s="3">
        <v>2</v>
      </c>
      <c r="C10" s="6">
        <f t="shared" ref="C10:C32" si="0">+D10/1024*5</f>
        <v>1.484375</v>
      </c>
      <c r="D10" s="3">
        <v>304</v>
      </c>
      <c r="F10" s="5"/>
      <c r="G10" s="5"/>
    </row>
    <row r="11" spans="1:9" x14ac:dyDescent="0.25">
      <c r="B11" s="3">
        <v>3</v>
      </c>
      <c r="C11" s="6">
        <f t="shared" si="0"/>
        <v>2.65625</v>
      </c>
      <c r="D11" s="3">
        <v>544</v>
      </c>
      <c r="F11" s="5"/>
      <c r="G11" s="5"/>
    </row>
    <row r="12" spans="1:9" x14ac:dyDescent="0.25">
      <c r="B12" s="3">
        <v>4</v>
      </c>
      <c r="C12" s="6">
        <f t="shared" si="0"/>
        <v>3.02734375</v>
      </c>
      <c r="D12" s="3">
        <v>620</v>
      </c>
      <c r="F12" s="5"/>
      <c r="G12" s="5"/>
    </row>
    <row r="13" spans="1:9" x14ac:dyDescent="0.25">
      <c r="B13" s="3">
        <v>5</v>
      </c>
      <c r="C13" s="6">
        <f t="shared" si="0"/>
        <v>3.115234375</v>
      </c>
      <c r="D13" s="3">
        <v>638</v>
      </c>
      <c r="E13" s="7">
        <f t="shared" ref="E11:E32" si="1">1/(B13+$B$5)</f>
        <v>0.16260162601626016</v>
      </c>
      <c r="F13" s="9">
        <f t="shared" ref="F13:F17" si="2">+(($C$5/D13)-$D$5)-$B$5</f>
        <v>7.3849529780564271</v>
      </c>
      <c r="G13" s="9">
        <f t="shared" ref="G13:G17" si="3">+B13-F13</f>
        <v>-2.3849529780564271</v>
      </c>
      <c r="H13" s="8">
        <f t="shared" ref="H13:H17" si="4">(D13/4031.7)^(1/-0.922)</f>
        <v>7.3858921357680813</v>
      </c>
      <c r="I13" s="8">
        <f t="shared" ref="I13:I17" si="5">+B13-H13</f>
        <v>-2.3858921357680813</v>
      </c>
    </row>
    <row r="14" spans="1:9" x14ac:dyDescent="0.25">
      <c r="B14" s="3">
        <v>6</v>
      </c>
      <c r="C14" s="6">
        <f t="shared" si="0"/>
        <v>3.1201171875</v>
      </c>
      <c r="D14" s="3">
        <v>639</v>
      </c>
      <c r="E14" s="7">
        <f t="shared" si="1"/>
        <v>0.13986013986013984</v>
      </c>
      <c r="F14" s="9">
        <f t="shared" si="2"/>
        <v>7.3715962441314549</v>
      </c>
      <c r="G14" s="9">
        <f t="shared" si="3"/>
        <v>-1.3715962441314549</v>
      </c>
      <c r="H14" s="8">
        <f t="shared" si="4"/>
        <v>7.3733566139141917</v>
      </c>
      <c r="I14" s="8">
        <f t="shared" si="5"/>
        <v>-1.3733566139141917</v>
      </c>
    </row>
    <row r="15" spans="1:9" x14ac:dyDescent="0.25">
      <c r="B15" s="3">
        <v>7</v>
      </c>
      <c r="C15" s="6">
        <f t="shared" si="0"/>
        <v>3.056640625</v>
      </c>
      <c r="D15" s="3">
        <v>626</v>
      </c>
      <c r="E15" s="7">
        <f t="shared" si="1"/>
        <v>0.12269938650306748</v>
      </c>
      <c r="F15" s="9">
        <f t="shared" si="2"/>
        <v>7.5485623003194888</v>
      </c>
      <c r="G15" s="9">
        <f t="shared" si="3"/>
        <v>-0.54856230031948883</v>
      </c>
      <c r="H15" s="8">
        <f t="shared" si="4"/>
        <v>7.5395762287336998</v>
      </c>
      <c r="I15" s="8">
        <f t="shared" si="5"/>
        <v>-0.53957622873369981</v>
      </c>
    </row>
    <row r="16" spans="1:9" x14ac:dyDescent="0.25">
      <c r="B16" s="3">
        <v>8</v>
      </c>
      <c r="C16" s="6">
        <f t="shared" si="0"/>
        <v>2.734375</v>
      </c>
      <c r="D16" s="3">
        <v>560</v>
      </c>
      <c r="E16" s="7">
        <f t="shared" si="1"/>
        <v>0.10928961748633879</v>
      </c>
      <c r="F16" s="9">
        <f t="shared" si="2"/>
        <v>8.5737500000000004</v>
      </c>
      <c r="G16" s="9">
        <f t="shared" si="3"/>
        <v>-0.57375000000000043</v>
      </c>
      <c r="H16" s="8">
        <f t="shared" si="4"/>
        <v>8.5079839358251128</v>
      </c>
      <c r="I16" s="8">
        <f t="shared" si="5"/>
        <v>-0.50798393582511281</v>
      </c>
    </row>
    <row r="17" spans="2:9" x14ac:dyDescent="0.25">
      <c r="B17" s="3">
        <v>9</v>
      </c>
      <c r="C17" s="6">
        <f t="shared" si="0"/>
        <v>2.4951171875</v>
      </c>
      <c r="D17" s="3">
        <v>511</v>
      </c>
      <c r="E17" s="7">
        <f t="shared" si="1"/>
        <v>9.852216748768472E-2</v>
      </c>
      <c r="F17" s="9">
        <f t="shared" si="2"/>
        <v>9.5061643835616429</v>
      </c>
      <c r="G17" s="9">
        <f t="shared" si="3"/>
        <v>-0.50616438356164295</v>
      </c>
      <c r="H17" s="8">
        <f t="shared" si="4"/>
        <v>9.3963251197686954</v>
      </c>
      <c r="I17" s="8">
        <f t="shared" si="5"/>
        <v>-0.39632511976869544</v>
      </c>
    </row>
    <row r="18" spans="2:9" x14ac:dyDescent="0.25">
      <c r="B18" s="3">
        <v>10</v>
      </c>
      <c r="C18" s="6">
        <f t="shared" si="0"/>
        <v>2.3876953125</v>
      </c>
      <c r="D18" s="3">
        <v>489</v>
      </c>
      <c r="E18" s="7">
        <f t="shared" si="1"/>
        <v>8.9686098654708515E-2</v>
      </c>
      <c r="F18" s="9">
        <f>+(($C$5/D18)-$D$5)-$B$5</f>
        <v>9.98558282208589</v>
      </c>
      <c r="G18" s="9">
        <f t="shared" ref="G10:G32" si="6">+B18-F18</f>
        <v>1.4417177914110013E-2</v>
      </c>
      <c r="H18" s="8">
        <f>(D18/4031.7)^(1/-0.922)</f>
        <v>9.855687624105876</v>
      </c>
      <c r="I18" s="8">
        <f>+B18-H18</f>
        <v>0.14431237589412405</v>
      </c>
    </row>
    <row r="19" spans="2:9" x14ac:dyDescent="0.25">
      <c r="B19" s="3">
        <v>15</v>
      </c>
      <c r="C19" s="6">
        <f t="shared" si="0"/>
        <v>1.630859375</v>
      </c>
      <c r="D19" s="3">
        <v>334</v>
      </c>
      <c r="E19" s="7">
        <f t="shared" si="1"/>
        <v>6.1919504643962855E-2</v>
      </c>
      <c r="F19" s="9">
        <f>+(($C$5/D19)-$D$5)-$B$5</f>
        <v>15.153293413173651</v>
      </c>
      <c r="G19" s="9">
        <f t="shared" si="6"/>
        <v>-0.15329341317365142</v>
      </c>
      <c r="H19" s="8">
        <f t="shared" ref="H19:H32" si="7">(D19/4031.7)^(1/-0.922)</f>
        <v>14.902381780863305</v>
      </c>
      <c r="I19" s="8">
        <f t="shared" ref="I19:I32" si="8">+B19-H19</f>
        <v>9.7618219136695217E-2</v>
      </c>
    </row>
    <row r="20" spans="2:9" x14ac:dyDescent="0.25">
      <c r="B20" s="3">
        <v>20</v>
      </c>
      <c r="C20" s="6">
        <f t="shared" si="0"/>
        <v>1.259765625</v>
      </c>
      <c r="D20" s="3">
        <v>258</v>
      </c>
      <c r="E20" s="7">
        <f t="shared" si="1"/>
        <v>4.7281323877068564E-2</v>
      </c>
      <c r="F20" s="9">
        <f t="shared" ref="F20:F32" si="9">+(($C$5/D20)-$D$5)-$B$5</f>
        <v>19.955813953488374</v>
      </c>
      <c r="G20" s="9">
        <f t="shared" si="6"/>
        <v>4.4186046511626387E-2</v>
      </c>
      <c r="H20" s="8">
        <f t="shared" si="7"/>
        <v>19.718243444605463</v>
      </c>
      <c r="I20" s="8">
        <f t="shared" si="8"/>
        <v>0.28175655539453714</v>
      </c>
    </row>
    <row r="21" spans="2:9" x14ac:dyDescent="0.25">
      <c r="B21" s="3">
        <v>25</v>
      </c>
      <c r="C21" s="6">
        <f t="shared" si="0"/>
        <v>1.025390625</v>
      </c>
      <c r="D21" s="3">
        <v>210</v>
      </c>
      <c r="E21" s="7">
        <f t="shared" si="1"/>
        <v>3.8240917782026769E-2</v>
      </c>
      <c r="F21" s="9">
        <f t="shared" si="9"/>
        <v>24.78</v>
      </c>
      <c r="G21" s="9">
        <f t="shared" si="6"/>
        <v>0.21999999999999886</v>
      </c>
      <c r="H21" s="8">
        <f t="shared" si="7"/>
        <v>24.650844029729956</v>
      </c>
      <c r="I21" s="8">
        <f t="shared" si="8"/>
        <v>0.34915597027004353</v>
      </c>
    </row>
    <row r="22" spans="2:9" x14ac:dyDescent="0.25">
      <c r="B22" s="3">
        <v>30</v>
      </c>
      <c r="C22" s="6">
        <f t="shared" si="0"/>
        <v>0.869140625</v>
      </c>
      <c r="D22" s="3">
        <v>178</v>
      </c>
      <c r="E22" s="7">
        <f t="shared" si="1"/>
        <v>3.2102728731942219E-2</v>
      </c>
      <c r="F22" s="9">
        <f t="shared" si="9"/>
        <v>29.441573033707868</v>
      </c>
      <c r="G22" s="9">
        <f t="shared" si="6"/>
        <v>0.55842696629213151</v>
      </c>
      <c r="H22" s="8">
        <f t="shared" si="7"/>
        <v>29.492067074594772</v>
      </c>
      <c r="I22" s="8">
        <f t="shared" si="8"/>
        <v>0.50793292540522827</v>
      </c>
    </row>
    <row r="23" spans="2:9" x14ac:dyDescent="0.25">
      <c r="B23" s="3">
        <v>35</v>
      </c>
      <c r="C23" s="6">
        <f t="shared" si="0"/>
        <v>0.732421875</v>
      </c>
      <c r="D23" s="3">
        <v>150</v>
      </c>
      <c r="E23" s="7">
        <f t="shared" si="1"/>
        <v>2.7662517289073308E-2</v>
      </c>
      <c r="F23" s="9">
        <f t="shared" si="9"/>
        <v>35.152000000000001</v>
      </c>
      <c r="G23" s="9">
        <f t="shared" si="6"/>
        <v>-0.15200000000000102</v>
      </c>
      <c r="H23" s="8">
        <f t="shared" si="7"/>
        <v>35.507661509813872</v>
      </c>
      <c r="I23" s="8">
        <f t="shared" si="8"/>
        <v>-0.5076615098138717</v>
      </c>
    </row>
    <row r="24" spans="2:9" x14ac:dyDescent="0.25">
      <c r="B24" s="3">
        <v>40</v>
      </c>
      <c r="C24" s="6">
        <f t="shared" si="0"/>
        <v>0.654296875</v>
      </c>
      <c r="D24" s="3">
        <v>134</v>
      </c>
      <c r="E24" s="7">
        <f t="shared" si="1"/>
        <v>2.4301336573511544E-2</v>
      </c>
      <c r="F24" s="9">
        <f t="shared" si="9"/>
        <v>39.486567164179107</v>
      </c>
      <c r="G24" s="9">
        <f t="shared" si="6"/>
        <v>0.51343283582089327</v>
      </c>
      <c r="H24" s="8">
        <f t="shared" si="7"/>
        <v>40.128481198126913</v>
      </c>
      <c r="I24" s="8">
        <f t="shared" si="8"/>
        <v>-0.12848119812691294</v>
      </c>
    </row>
    <row r="25" spans="2:9" x14ac:dyDescent="0.25">
      <c r="B25" s="3">
        <v>45</v>
      </c>
      <c r="C25" s="6">
        <f t="shared" si="0"/>
        <v>0.576171875</v>
      </c>
      <c r="D25" s="3">
        <v>118</v>
      </c>
      <c r="E25" s="7">
        <f t="shared" si="1"/>
        <v>2.1668472372697724E-2</v>
      </c>
      <c r="F25" s="9">
        <f t="shared" si="9"/>
        <v>44.996610169491525</v>
      </c>
      <c r="G25" s="9">
        <f t="shared" si="6"/>
        <v>3.3898305084747449E-3</v>
      </c>
      <c r="H25" s="8">
        <f t="shared" si="7"/>
        <v>46.062477171689125</v>
      </c>
      <c r="I25" s="8">
        <f t="shared" si="8"/>
        <v>-1.0624771716891246</v>
      </c>
    </row>
    <row r="26" spans="2:9" x14ac:dyDescent="0.25">
      <c r="B26" s="3">
        <v>50</v>
      </c>
      <c r="C26" s="6">
        <f t="shared" si="0"/>
        <v>0.517578125</v>
      </c>
      <c r="D26" s="3">
        <v>106</v>
      </c>
      <c r="E26" s="7">
        <f t="shared" si="1"/>
        <v>1.9550342130987292E-2</v>
      </c>
      <c r="F26" s="9">
        <f t="shared" si="9"/>
        <v>50.220754716981133</v>
      </c>
      <c r="G26" s="9">
        <f t="shared" si="6"/>
        <v>-0.22075471698113347</v>
      </c>
      <c r="H26" s="8">
        <f t="shared" si="7"/>
        <v>51.744442599368568</v>
      </c>
      <c r="I26" s="8">
        <f t="shared" si="8"/>
        <v>-1.7444425993685684</v>
      </c>
    </row>
    <row r="27" spans="2:9" x14ac:dyDescent="0.25">
      <c r="B27" s="3">
        <v>55</v>
      </c>
      <c r="C27" s="6">
        <f t="shared" si="0"/>
        <v>0.4541015625</v>
      </c>
      <c r="D27" s="3">
        <v>93</v>
      </c>
      <c r="E27" s="7">
        <f t="shared" si="1"/>
        <v>1.7809439002671415E-2</v>
      </c>
      <c r="F27" s="9">
        <f t="shared" si="9"/>
        <v>57.401612903225811</v>
      </c>
      <c r="G27" s="9">
        <f t="shared" si="6"/>
        <v>-2.4016129032258107</v>
      </c>
      <c r="H27" s="8">
        <f t="shared" si="7"/>
        <v>59.633977141725254</v>
      </c>
      <c r="I27" s="8">
        <f t="shared" si="8"/>
        <v>-4.6339771417252535</v>
      </c>
    </row>
    <row r="28" spans="2:9" x14ac:dyDescent="0.25">
      <c r="B28" s="3">
        <v>60</v>
      </c>
      <c r="C28" s="6">
        <f t="shared" si="0"/>
        <v>0.4150390625</v>
      </c>
      <c r="D28" s="3">
        <v>85</v>
      </c>
      <c r="E28" s="7">
        <f t="shared" si="1"/>
        <v>1.6353229762878167E-2</v>
      </c>
      <c r="F28" s="9">
        <f t="shared" si="9"/>
        <v>62.912352941176472</v>
      </c>
      <c r="G28" s="9">
        <f t="shared" si="6"/>
        <v>-2.9123529411764721</v>
      </c>
      <c r="H28" s="8">
        <f t="shared" si="7"/>
        <v>65.744974739518213</v>
      </c>
      <c r="I28" s="8">
        <f t="shared" si="8"/>
        <v>-5.7449747395182129</v>
      </c>
    </row>
    <row r="29" spans="2:9" x14ac:dyDescent="0.25">
      <c r="B29" s="3">
        <v>65</v>
      </c>
      <c r="C29" s="6">
        <f t="shared" si="0"/>
        <v>0.41015625</v>
      </c>
      <c r="D29" s="3">
        <v>84</v>
      </c>
      <c r="E29" s="7">
        <f t="shared" si="1"/>
        <v>1.511715797430083E-2</v>
      </c>
      <c r="F29" s="9">
        <f t="shared" si="9"/>
        <v>63.675000000000004</v>
      </c>
      <c r="G29" s="9">
        <f t="shared" si="6"/>
        <v>1.3249999999999957</v>
      </c>
      <c r="H29" s="8">
        <f t="shared" si="7"/>
        <v>66.594292500338469</v>
      </c>
      <c r="I29" s="8">
        <f t="shared" si="8"/>
        <v>-1.5942925003384687</v>
      </c>
    </row>
    <row r="30" spans="2:9" x14ac:dyDescent="0.25">
      <c r="B30" s="3">
        <v>70</v>
      </c>
      <c r="C30" s="6">
        <f t="shared" si="0"/>
        <v>0.390625</v>
      </c>
      <c r="D30" s="3">
        <v>80</v>
      </c>
      <c r="E30" s="7">
        <f t="shared" si="1"/>
        <v>1.4054813773717497E-2</v>
      </c>
      <c r="F30" s="9">
        <f t="shared" si="9"/>
        <v>66.916249999999991</v>
      </c>
      <c r="G30" s="9">
        <f t="shared" si="6"/>
        <v>3.0837500000000091</v>
      </c>
      <c r="H30" s="8">
        <f t="shared" si="7"/>
        <v>70.213220831852794</v>
      </c>
      <c r="I30" s="8">
        <f t="shared" si="8"/>
        <v>-0.21322083185279439</v>
      </c>
    </row>
    <row r="31" spans="2:9" x14ac:dyDescent="0.25">
      <c r="B31" s="3">
        <v>75</v>
      </c>
      <c r="C31" s="6">
        <f t="shared" si="0"/>
        <v>0.390625</v>
      </c>
      <c r="D31" s="3">
        <v>80</v>
      </c>
      <c r="E31" s="7">
        <f t="shared" si="1"/>
        <v>1.3131976362442547E-2</v>
      </c>
      <c r="F31" s="9">
        <f t="shared" si="9"/>
        <v>66.916249999999991</v>
      </c>
      <c r="G31" s="9">
        <f t="shared" si="6"/>
        <v>8.0837500000000091</v>
      </c>
      <c r="H31" s="8">
        <f t="shared" si="7"/>
        <v>70.213220831852794</v>
      </c>
      <c r="I31" s="8">
        <f t="shared" si="8"/>
        <v>4.7867791681472056</v>
      </c>
    </row>
    <row r="32" spans="2:9" x14ac:dyDescent="0.25">
      <c r="B32" s="3">
        <v>80</v>
      </c>
      <c r="C32" s="6">
        <f t="shared" si="0"/>
        <v>0.390625</v>
      </c>
      <c r="D32" s="3">
        <v>80</v>
      </c>
      <c r="E32" s="7">
        <f t="shared" si="1"/>
        <v>1.2322858903265557E-2</v>
      </c>
      <c r="F32" s="9">
        <f t="shared" si="9"/>
        <v>66.916249999999991</v>
      </c>
      <c r="G32" s="9">
        <f t="shared" si="6"/>
        <v>13.083750000000009</v>
      </c>
      <c r="H32" s="8">
        <f t="shared" si="7"/>
        <v>70.213220831852794</v>
      </c>
      <c r="I32" s="8">
        <f t="shared" si="8"/>
        <v>9.7867791681472056</v>
      </c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3" orientation="landscape" copies="1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GP2D12</vt:lpstr>
      <vt:lpstr>GP2YOA21YK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Stephen40</dc:creator>
  <cp:lastModifiedBy>Prior S.D.</cp:lastModifiedBy>
  <cp:lastPrinted>2013-10-14T18:29:39Z</cp:lastPrinted>
  <dcterms:created xsi:type="dcterms:W3CDTF">2009-11-04T16:07:32Z</dcterms:created>
  <dcterms:modified xsi:type="dcterms:W3CDTF">2013-10-14T18:35:41Z</dcterms:modified>
</cp:coreProperties>
</file>