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bookViews>
    <workbookView xWindow="0" yWindow="0" windowWidth="20490" windowHeight="9045"/>
  </bookViews>
  <sheets>
    <sheet name="Stock" sheetId="3" r:id="rId1"/>
    <sheet name="Details" sheetId="1" r:id="rId2"/>
  </sheets>
  <definedNames>
    <definedName name="_xlnm._FilterDatabase" localSheetId="1" hidden="1">Details!$B$6:$B$31</definedName>
    <definedName name="_xlcn.WorksheetConnection_StockB7H161" hidden="1">Stock!$B$7:$H$16</definedName>
    <definedName name="_xlnm.Extract" localSheetId="1">Details!#REF!</definedName>
    <definedName name="GD" localSheetId="1">Details!#REF!</definedName>
    <definedName name="Grade" localSheetId="1">Details!#REF!</definedName>
    <definedName name="Grade_Point" localSheetId="1">Details!#REF!</definedName>
    <definedName name="Marks" localSheetId="1">Details!#REF!</definedName>
    <definedName name="_xlnm.Print_Area" localSheetId="1">Details!$A$1:$K$35</definedName>
    <definedName name="_xlnm.Print_Area" localSheetId="0">Stock!$A$1:$S$19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6932bd87-1ff7-4e5b-9561-f99a3459bf15" name="Range" connection="WorksheetConnection_Stock!$B$7:$H$16"/>
        </x15:modelTables>
      </x15:dataModel>
    </ext>
  </extLst>
</workbook>
</file>

<file path=xl/calcChain.xml><?xml version="1.0" encoding="utf-8"?>
<calcChain xmlns="http://schemas.openxmlformats.org/spreadsheetml/2006/main">
  <c r="K7" i="3" l="1"/>
  <c r="F7" i="3"/>
  <c r="E30" i="1"/>
  <c r="E31" i="1"/>
  <c r="H9" i="3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H16" i="3"/>
  <c r="F16" i="3"/>
  <c r="F19" i="1" l="1"/>
  <c r="H19" i="1" s="1"/>
  <c r="K19" i="1" s="1"/>
  <c r="D29" i="1"/>
  <c r="H8" i="3"/>
  <c r="H10" i="3"/>
  <c r="H11" i="3"/>
  <c r="D30" i="1" s="1"/>
  <c r="H12" i="3"/>
  <c r="H13" i="3"/>
  <c r="H14" i="3"/>
  <c r="H15" i="3"/>
  <c r="H7" i="3"/>
  <c r="D7" i="1" s="1"/>
  <c r="F8" i="3"/>
  <c r="F9" i="3"/>
  <c r="F31" i="1" s="1"/>
  <c r="H31" i="1" s="1"/>
  <c r="F10" i="3"/>
  <c r="F11" i="3"/>
  <c r="F30" i="1" s="1"/>
  <c r="H30" i="1" s="1"/>
  <c r="K30" i="1" s="1"/>
  <c r="F12" i="3"/>
  <c r="F13" i="3"/>
  <c r="F14" i="3"/>
  <c r="F18" i="1" s="1"/>
  <c r="H18" i="1" s="1"/>
  <c r="F15" i="3"/>
  <c r="F24" i="1" l="1"/>
  <c r="H24" i="1" s="1"/>
  <c r="F21" i="1"/>
  <c r="H21" i="1" s="1"/>
  <c r="K21" i="1" s="1"/>
  <c r="F29" i="1"/>
  <c r="H29" i="1" s="1"/>
  <c r="D31" i="1"/>
  <c r="D24" i="1"/>
  <c r="D19" i="1"/>
  <c r="D18" i="1"/>
  <c r="D21" i="1"/>
  <c r="F14" i="1"/>
  <c r="H14" i="1" s="1"/>
  <c r="K14" i="1" s="1"/>
  <c r="F22" i="1"/>
  <c r="H22" i="1" s="1"/>
  <c r="I22" i="1" s="1"/>
  <c r="J22" i="1" s="1"/>
  <c r="F28" i="1"/>
  <c r="H28" i="1" s="1"/>
  <c r="K28" i="1" s="1"/>
  <c r="F7" i="1"/>
  <c r="H7" i="1" s="1"/>
  <c r="K7" i="1" s="1"/>
  <c r="F9" i="1"/>
  <c r="H9" i="1" s="1"/>
  <c r="K9" i="1" s="1"/>
  <c r="F11" i="1"/>
  <c r="H11" i="1" s="1"/>
  <c r="K11" i="1" s="1"/>
  <c r="F15" i="1"/>
  <c r="H15" i="1" s="1"/>
  <c r="K15" i="1" s="1"/>
  <c r="F23" i="1"/>
  <c r="H23" i="1" s="1"/>
  <c r="K23" i="1" s="1"/>
  <c r="F27" i="1"/>
  <c r="H27" i="1" s="1"/>
  <c r="K27" i="1" s="1"/>
  <c r="F8" i="1"/>
  <c r="H8" i="1" s="1"/>
  <c r="K8" i="1" s="1"/>
  <c r="F16" i="1"/>
  <c r="H16" i="1" s="1"/>
  <c r="I16" i="1" s="1"/>
  <c r="F13" i="1"/>
  <c r="H13" i="1" s="1"/>
  <c r="K13" i="1" s="1"/>
  <c r="F25" i="1"/>
  <c r="H25" i="1" s="1"/>
  <c r="K25" i="1" s="1"/>
  <c r="F10" i="1"/>
  <c r="H10" i="1" s="1"/>
  <c r="K10" i="1" s="1"/>
  <c r="F17" i="1"/>
  <c r="H17" i="1" s="1"/>
  <c r="K17" i="1" s="1"/>
  <c r="F12" i="1"/>
  <c r="H12" i="1" s="1"/>
  <c r="I12" i="1" s="1"/>
  <c r="F20" i="1"/>
  <c r="H20" i="1" s="1"/>
  <c r="K20" i="1" s="1"/>
  <c r="F26" i="1"/>
  <c r="H26" i="1" s="1"/>
  <c r="I26" i="1" s="1"/>
  <c r="J26" i="1" s="1"/>
  <c r="D13" i="1"/>
  <c r="D25" i="1"/>
  <c r="D10" i="1"/>
  <c r="D17" i="1"/>
  <c r="D12" i="1"/>
  <c r="D26" i="1"/>
  <c r="D20" i="1"/>
  <c r="D8" i="1"/>
  <c r="D11" i="1"/>
  <c r="D16" i="1"/>
  <c r="D15" i="1"/>
  <c r="D9" i="1"/>
  <c r="D23" i="1"/>
  <c r="D27" i="1"/>
  <c r="D14" i="1"/>
  <c r="D22" i="1"/>
  <c r="D28" i="1"/>
  <c r="I30" i="1"/>
  <c r="J30" i="1" s="1"/>
  <c r="I19" i="1"/>
  <c r="K31" i="1"/>
  <c r="K24" i="1"/>
  <c r="K18" i="1"/>
  <c r="I31" i="1"/>
  <c r="I24" i="1"/>
  <c r="I18" i="1"/>
  <c r="K29" i="1"/>
  <c r="I29" i="1"/>
  <c r="I21" i="1" l="1"/>
  <c r="J24" i="1"/>
  <c r="L7" i="3"/>
  <c r="I7" i="1"/>
  <c r="J7" i="1" s="1"/>
  <c r="I20" i="1"/>
  <c r="J20" i="1" s="1"/>
  <c r="I28" i="1"/>
  <c r="J28" i="1" s="1"/>
  <c r="K22" i="1"/>
  <c r="I9" i="1"/>
  <c r="J9" i="1" s="1"/>
  <c r="I8" i="1"/>
  <c r="J8" i="1" s="1"/>
  <c r="K16" i="1"/>
  <c r="K26" i="1"/>
  <c r="I17" i="1"/>
  <c r="J17" i="1" s="1"/>
  <c r="K12" i="1"/>
  <c r="O7" i="3" s="1"/>
  <c r="J31" i="1"/>
  <c r="J16" i="1"/>
  <c r="J21" i="1"/>
  <c r="J19" i="1"/>
  <c r="I25" i="1"/>
  <c r="I10" i="1"/>
  <c r="J10" i="1" s="1"/>
  <c r="I13" i="1"/>
  <c r="J13" i="1" s="1"/>
  <c r="I23" i="1"/>
  <c r="J23" i="1" s="1"/>
  <c r="I11" i="1"/>
  <c r="J11" i="1" s="1"/>
  <c r="I14" i="1"/>
  <c r="J14" i="1" s="1"/>
  <c r="I15" i="1"/>
  <c r="I27" i="1"/>
  <c r="J27" i="1" s="1"/>
  <c r="J29" i="1"/>
  <c r="J12" i="1"/>
  <c r="J18" i="1"/>
  <c r="M7" i="3" l="1"/>
  <c r="J25" i="1"/>
  <c r="N7" i="3" s="1"/>
  <c r="J15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tock!$B$7:$H$16" type="102" refreshedVersion="5" minRefreshableVersion="5">
    <extLst>
      <ext xmlns:x15="http://schemas.microsoft.com/office/spreadsheetml/2010/11/main" uri="{DE250136-89BD-433C-8126-D09CA5730AF9}">
        <x15:connection id="Range-6932bd87-1ff7-4e5b-9561-f99a3459bf15" autoDelete="1" usedByAddin="1">
          <x15:rangePr sourceName="_xlcn.WorksheetConnection_StockB7H161"/>
        </x15:connection>
      </ext>
    </extLst>
  </connection>
</connections>
</file>

<file path=xl/sharedStrings.xml><?xml version="1.0" encoding="utf-8"?>
<sst xmlns="http://schemas.openxmlformats.org/spreadsheetml/2006/main" count="80" uniqueCount="32">
  <si>
    <t>Sl.</t>
  </si>
  <si>
    <t>Date</t>
  </si>
  <si>
    <t>Product</t>
  </si>
  <si>
    <t>Total Price</t>
  </si>
  <si>
    <t>Average Unit Price</t>
  </si>
  <si>
    <t>Sales Management</t>
  </si>
  <si>
    <t>Stock</t>
  </si>
  <si>
    <t>VAT</t>
  </si>
  <si>
    <t>Grand Total</t>
  </si>
  <si>
    <t>VAT (7.5%)</t>
  </si>
  <si>
    <t>Unit Price for Sale</t>
  </si>
  <si>
    <t xml:space="preserve">Average Unit Price (Purchase) </t>
  </si>
  <si>
    <t>Profit</t>
  </si>
  <si>
    <t>Sold</t>
  </si>
  <si>
    <t>Current Stock</t>
  </si>
  <si>
    <t>Sold Price</t>
  </si>
  <si>
    <t>40</t>
  </si>
  <si>
    <t>Date Wise Details</t>
  </si>
  <si>
    <t>Total Unit Sold</t>
  </si>
  <si>
    <t>Beximco Ind Ltd</t>
  </si>
  <si>
    <t>Napa</t>
  </si>
  <si>
    <t>Peniciline</t>
  </si>
  <si>
    <t>Optimos</t>
  </si>
  <si>
    <t>Evastin</t>
  </si>
  <si>
    <t>Montova</t>
  </si>
  <si>
    <t>Revana</t>
  </si>
  <si>
    <t>Pentonix</t>
  </si>
  <si>
    <t>OmiTon</t>
  </si>
  <si>
    <t>Mailam</t>
  </si>
  <si>
    <t>Revosina</t>
  </si>
  <si>
    <t>Beximco Pharma Ltd</t>
  </si>
  <si>
    <t>Beximco Pharma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</si>
</sst>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7BAF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0" fontId="1" fillId="5" borderId="0" xfId="0" applyNumberFormat="1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7B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Report 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Stock!$B$7:$B$16</c:f>
              <c:strCache>
                <c:ptCount val="10"/>
                <c:pt idx="0">
                  <c:v>Napa</c:v>
                </c:pt>
                <c:pt idx="1">
                  <c:v>Peniciline</c:v>
                </c:pt>
                <c:pt idx="2">
                  <c:v>Optimos</c:v>
                </c:pt>
                <c:pt idx="3">
                  <c:v>Evastin</c:v>
                </c:pt>
                <c:pt idx="4">
                  <c:v>Montova</c:v>
                </c:pt>
                <c:pt idx="5">
                  <c:v>Revana</c:v>
                </c:pt>
                <c:pt idx="6">
                  <c:v>Pentonix</c:v>
                </c:pt>
                <c:pt idx="7">
                  <c:v>OmiTon</c:v>
                </c:pt>
                <c:pt idx="8">
                  <c:v>Mailam</c:v>
                </c:pt>
                <c:pt idx="9">
                  <c:v>Revosina</c:v>
                </c:pt>
              </c:strCache>
            </c:strRef>
          </c:cat>
          <c:val>
            <c:numRef>
              <c:f>Stock!$C$7:$C$16</c:f>
              <c:numCache>
                <c:formatCode>General</c:formatCode>
                <c:ptCount val="10"/>
                <c:pt idx="0" formatCode="@">
                  <c:v>0</c:v>
                </c:pt>
                <c:pt idx="1">
                  <c:v>55</c:v>
                </c:pt>
                <c:pt idx="2">
                  <c:v>20</c:v>
                </c:pt>
                <c:pt idx="3">
                  <c:v>40</c:v>
                </c:pt>
                <c:pt idx="4">
                  <c:v>250</c:v>
                </c:pt>
                <c:pt idx="5">
                  <c:v>40</c:v>
                </c:pt>
                <c:pt idx="6">
                  <c:v>40</c:v>
                </c:pt>
                <c:pt idx="7">
                  <c:v>25</c:v>
                </c:pt>
                <c:pt idx="8">
                  <c:v>100</c:v>
                </c:pt>
                <c:pt idx="9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Stock!$B$7:$B$16</c:f>
              <c:strCache>
                <c:ptCount val="10"/>
                <c:pt idx="0">
                  <c:v>Napa</c:v>
                </c:pt>
                <c:pt idx="1">
                  <c:v>Peniciline</c:v>
                </c:pt>
                <c:pt idx="2">
                  <c:v>Optimos</c:v>
                </c:pt>
                <c:pt idx="3">
                  <c:v>Evastin</c:v>
                </c:pt>
                <c:pt idx="4">
                  <c:v>Montova</c:v>
                </c:pt>
                <c:pt idx="5">
                  <c:v>Revana</c:v>
                </c:pt>
                <c:pt idx="6">
                  <c:v>Pentonix</c:v>
                </c:pt>
                <c:pt idx="7">
                  <c:v>OmiTon</c:v>
                </c:pt>
                <c:pt idx="8">
                  <c:v>Mailam</c:v>
                </c:pt>
                <c:pt idx="9">
                  <c:v>Revosina</c:v>
                </c:pt>
              </c:strCache>
            </c:strRef>
          </c:cat>
          <c:val>
            <c:numRef>
              <c:f>Stock!$D$7:$D$16</c:f>
              <c:numCache>
                <c:formatCode>0.00</c:formatCode>
                <c:ptCount val="10"/>
                <c:pt idx="0">
                  <c:v>630</c:v>
                </c:pt>
                <c:pt idx="1">
                  <c:v>670</c:v>
                </c:pt>
                <c:pt idx="2">
                  <c:v>290</c:v>
                </c:pt>
                <c:pt idx="3">
                  <c:v>348</c:v>
                </c:pt>
                <c:pt idx="4">
                  <c:v>700</c:v>
                </c:pt>
                <c:pt idx="5">
                  <c:v>360</c:v>
                </c:pt>
                <c:pt idx="6">
                  <c:v>420</c:v>
                </c:pt>
                <c:pt idx="7">
                  <c:v>900</c:v>
                </c:pt>
                <c:pt idx="8">
                  <c:v>370</c:v>
                </c:pt>
                <c:pt idx="9">
                  <c:v>300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Stock!$B$7:$B$16</c:f>
              <c:strCache>
                <c:ptCount val="10"/>
                <c:pt idx="0">
                  <c:v>Napa</c:v>
                </c:pt>
                <c:pt idx="1">
                  <c:v>Peniciline</c:v>
                </c:pt>
                <c:pt idx="2">
                  <c:v>Optimos</c:v>
                </c:pt>
                <c:pt idx="3">
                  <c:v>Evastin</c:v>
                </c:pt>
                <c:pt idx="4">
                  <c:v>Montova</c:v>
                </c:pt>
                <c:pt idx="5">
                  <c:v>Revana</c:v>
                </c:pt>
                <c:pt idx="6">
                  <c:v>Pentonix</c:v>
                </c:pt>
                <c:pt idx="7">
                  <c:v>OmiTon</c:v>
                </c:pt>
                <c:pt idx="8">
                  <c:v>Mailam</c:v>
                </c:pt>
                <c:pt idx="9">
                  <c:v>Revosina</c:v>
                </c:pt>
              </c:strCache>
            </c:strRef>
          </c:cat>
          <c:val>
            <c:numRef>
              <c:f>Stock!$E$7:$E$16</c:f>
              <c:numCache>
                <c:formatCode>0.00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5</c:v>
                </c:pt>
                <c:pt idx="5">
                  <c:v>20</c:v>
                </c:pt>
                <c:pt idx="6">
                  <c:v>13</c:v>
                </c:pt>
                <c:pt idx="7">
                  <c:v>17</c:v>
                </c:pt>
                <c:pt idx="8">
                  <c:v>18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Stock!$B$7:$B$16</c:f>
              <c:strCache>
                <c:ptCount val="10"/>
                <c:pt idx="0">
                  <c:v>Napa</c:v>
                </c:pt>
                <c:pt idx="1">
                  <c:v>Peniciline</c:v>
                </c:pt>
                <c:pt idx="2">
                  <c:v>Optimos</c:v>
                </c:pt>
                <c:pt idx="3">
                  <c:v>Evastin</c:v>
                </c:pt>
                <c:pt idx="4">
                  <c:v>Montova</c:v>
                </c:pt>
                <c:pt idx="5">
                  <c:v>Revana</c:v>
                </c:pt>
                <c:pt idx="6">
                  <c:v>Pentonix</c:v>
                </c:pt>
                <c:pt idx="7">
                  <c:v>OmiTon</c:v>
                </c:pt>
                <c:pt idx="8">
                  <c:v>Mailam</c:v>
                </c:pt>
                <c:pt idx="9">
                  <c:v>Revosina</c:v>
                </c:pt>
              </c:strCache>
            </c:strRef>
          </c:cat>
          <c:val>
            <c:numRef>
              <c:f>Stock!$F$7:$F$16</c:f>
              <c:numCache>
                <c:formatCode>0.00</c:formatCode>
                <c:ptCount val="10"/>
                <c:pt idx="0">
                  <c:v>15</c:v>
                </c:pt>
                <c:pt idx="1">
                  <c:v>28</c:v>
                </c:pt>
                <c:pt idx="2">
                  <c:v>19</c:v>
                </c:pt>
                <c:pt idx="3">
                  <c:v>20</c:v>
                </c:pt>
                <c:pt idx="4">
                  <c:v>7</c:v>
                </c:pt>
                <c:pt idx="5">
                  <c:v>25</c:v>
                </c:pt>
                <c:pt idx="6">
                  <c:v>17</c:v>
                </c:pt>
                <c:pt idx="7">
                  <c:v>22</c:v>
                </c:pt>
                <c:pt idx="8">
                  <c:v>23</c:v>
                </c:pt>
                <c:pt idx="9">
                  <c:v>19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Stock!$B$7:$B$16</c:f>
              <c:strCache>
                <c:ptCount val="10"/>
                <c:pt idx="0">
                  <c:v>Napa</c:v>
                </c:pt>
                <c:pt idx="1">
                  <c:v>Peniciline</c:v>
                </c:pt>
                <c:pt idx="2">
                  <c:v>Optimos</c:v>
                </c:pt>
                <c:pt idx="3">
                  <c:v>Evastin</c:v>
                </c:pt>
                <c:pt idx="4">
                  <c:v>Montova</c:v>
                </c:pt>
                <c:pt idx="5">
                  <c:v>Revana</c:v>
                </c:pt>
                <c:pt idx="6">
                  <c:v>Pentonix</c:v>
                </c:pt>
                <c:pt idx="7">
                  <c:v>OmiTon</c:v>
                </c:pt>
                <c:pt idx="8">
                  <c:v>Mailam</c:v>
                </c:pt>
                <c:pt idx="9">
                  <c:v>Revosina</c:v>
                </c:pt>
              </c:strCache>
            </c:strRef>
          </c:cat>
          <c:val>
            <c:numRef>
              <c:f>Stock!$G$7:$G$16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12</c:v>
                </c:pt>
                <c:pt idx="9">
                  <c:v>44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Stock!$B$7:$B$16</c:f>
              <c:strCache>
                <c:ptCount val="10"/>
                <c:pt idx="0">
                  <c:v>Napa</c:v>
                </c:pt>
                <c:pt idx="1">
                  <c:v>Peniciline</c:v>
                </c:pt>
                <c:pt idx="2">
                  <c:v>Optimos</c:v>
                </c:pt>
                <c:pt idx="3">
                  <c:v>Evastin</c:v>
                </c:pt>
                <c:pt idx="4">
                  <c:v>Montova</c:v>
                </c:pt>
                <c:pt idx="5">
                  <c:v>Revana</c:v>
                </c:pt>
                <c:pt idx="6">
                  <c:v>Pentonix</c:v>
                </c:pt>
                <c:pt idx="7">
                  <c:v>OmiTon</c:v>
                </c:pt>
                <c:pt idx="8">
                  <c:v>Mailam</c:v>
                </c:pt>
                <c:pt idx="9">
                  <c:v>Revosina</c:v>
                </c:pt>
              </c:strCache>
            </c:strRef>
          </c:cat>
          <c:val>
            <c:numRef>
              <c:f>Stock!$H$7:$H$16</c:f>
              <c:numCache>
                <c:formatCode>General</c:formatCode>
                <c:ptCount val="10"/>
                <c:pt idx="0">
                  <c:v>20</c:v>
                </c:pt>
                <c:pt idx="1">
                  <c:v>53</c:v>
                </c:pt>
                <c:pt idx="2">
                  <c:v>15</c:v>
                </c:pt>
                <c:pt idx="3">
                  <c:v>32</c:v>
                </c:pt>
                <c:pt idx="4">
                  <c:v>241</c:v>
                </c:pt>
                <c:pt idx="5">
                  <c:v>33</c:v>
                </c:pt>
                <c:pt idx="6">
                  <c:v>37</c:v>
                </c:pt>
                <c:pt idx="7">
                  <c:v>21</c:v>
                </c:pt>
                <c:pt idx="8">
                  <c:v>88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40376"/>
        <c:axId val="155938024"/>
      </c:barChart>
      <c:catAx>
        <c:axId val="15594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024"/>
        <c:crosses val="autoZero"/>
        <c:auto val="1"/>
        <c:lblAlgn val="ctr"/>
        <c:lblOffset val="100"/>
        <c:noMultiLvlLbl val="0"/>
      </c:catAx>
      <c:valAx>
        <c:axId val="1559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Management Record 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Details!$A$7:$C$7</c:f>
              <c:strCache>
                <c:ptCount val="3"/>
                <c:pt idx="0">
                  <c:v>1</c:v>
                </c:pt>
                <c:pt idx="1">
                  <c:v>1-Nov-2024</c:v>
                </c:pt>
                <c:pt idx="2">
                  <c:v>Napa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Details!$D$7:$K$7</c:f>
              <c:numCache>
                <c:formatCode>0.00</c:formatCode>
                <c:ptCount val="8"/>
                <c:pt idx="0" formatCode="General">
                  <c:v>20</c:v>
                </c:pt>
                <c:pt idx="1">
                  <c:v>12</c:v>
                </c:pt>
                <c:pt idx="2">
                  <c:v>15</c:v>
                </c:pt>
                <c:pt idx="3" formatCode="General">
                  <c:v>5</c:v>
                </c:pt>
                <c:pt idx="4">
                  <c:v>75</c:v>
                </c:pt>
                <c:pt idx="5">
                  <c:v>10.125</c:v>
                </c:pt>
                <c:pt idx="6">
                  <c:v>85.125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strRef>
              <c:f>Details!$A$8:$C$8</c:f>
              <c:strCache>
                <c:ptCount val="3"/>
                <c:pt idx="0">
                  <c:v>2</c:v>
                </c:pt>
                <c:pt idx="1">
                  <c:v>1-Nov-2024</c:v>
                </c:pt>
                <c:pt idx="2">
                  <c:v>Peniciline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Details!$D$8:$K$8</c:f>
              <c:numCache>
                <c:formatCode>0.00</c:formatCode>
                <c:ptCount val="8"/>
                <c:pt idx="0" formatCode="General">
                  <c:v>53</c:v>
                </c:pt>
                <c:pt idx="1">
                  <c:v>22</c:v>
                </c:pt>
                <c:pt idx="2">
                  <c:v>28</c:v>
                </c:pt>
                <c:pt idx="3" formatCode="General">
                  <c:v>5</c:v>
                </c:pt>
                <c:pt idx="4">
                  <c:v>140</c:v>
                </c:pt>
                <c:pt idx="5">
                  <c:v>18.900000000000002</c:v>
                </c:pt>
                <c:pt idx="6">
                  <c:v>158.9</c:v>
                </c:pt>
                <c:pt idx="7">
                  <c:v>30</c:v>
                </c:pt>
              </c:numCache>
            </c:numRef>
          </c:val>
        </c:ser>
        <c:ser>
          <c:idx val="2"/>
          <c:order val="2"/>
          <c:tx>
            <c:strRef>
              <c:f>Details!$A$9:$C$9</c:f>
              <c:strCache>
                <c:ptCount val="3"/>
                <c:pt idx="0">
                  <c:v>3</c:v>
                </c:pt>
                <c:pt idx="1">
                  <c:v>1-Nov-2024</c:v>
                </c:pt>
                <c:pt idx="2">
                  <c:v>Optimos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Details!$D$9:$K$9</c:f>
              <c:numCache>
                <c:formatCode>0.00</c:formatCode>
                <c:ptCount val="8"/>
                <c:pt idx="0" formatCode="General">
                  <c:v>15</c:v>
                </c:pt>
                <c:pt idx="1">
                  <c:v>15</c:v>
                </c:pt>
                <c:pt idx="2">
                  <c:v>19</c:v>
                </c:pt>
                <c:pt idx="3" formatCode="General">
                  <c:v>10</c:v>
                </c:pt>
                <c:pt idx="4">
                  <c:v>190</c:v>
                </c:pt>
                <c:pt idx="5">
                  <c:v>25.650000000000002</c:v>
                </c:pt>
                <c:pt idx="6">
                  <c:v>215.65</c:v>
                </c:pt>
                <c:pt idx="7">
                  <c:v>40</c:v>
                </c:pt>
              </c:numCache>
            </c:numRef>
          </c:val>
        </c:ser>
        <c:ser>
          <c:idx val="3"/>
          <c:order val="3"/>
          <c:tx>
            <c:strRef>
              <c:f>Details!$A$10:$C$10</c:f>
              <c:strCache>
                <c:ptCount val="3"/>
                <c:pt idx="0">
                  <c:v>4</c:v>
                </c:pt>
                <c:pt idx="1">
                  <c:v>1-Nov-2024</c:v>
                </c:pt>
                <c:pt idx="2">
                  <c:v>Evastin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Details!$D$10:$K$10</c:f>
              <c:numCache>
                <c:formatCode>0.00</c:formatCode>
                <c:ptCount val="8"/>
                <c:pt idx="0" formatCode="General">
                  <c:v>32</c:v>
                </c:pt>
                <c:pt idx="1">
                  <c:v>16</c:v>
                </c:pt>
                <c:pt idx="2">
                  <c:v>20</c:v>
                </c:pt>
                <c:pt idx="3" formatCode="General">
                  <c:v>5</c:v>
                </c:pt>
                <c:pt idx="4">
                  <c:v>100</c:v>
                </c:pt>
                <c:pt idx="5">
                  <c:v>13.5</c:v>
                </c:pt>
                <c:pt idx="6">
                  <c:v>113.5</c:v>
                </c:pt>
                <c:pt idx="7">
                  <c:v>20</c:v>
                </c:pt>
              </c:numCache>
            </c:numRef>
          </c:val>
        </c:ser>
        <c:ser>
          <c:idx val="4"/>
          <c:order val="4"/>
          <c:tx>
            <c:strRef>
              <c:f>Details!$A$11:$C$11</c:f>
              <c:strCache>
                <c:ptCount val="3"/>
                <c:pt idx="0">
                  <c:v>5</c:v>
                </c:pt>
                <c:pt idx="1">
                  <c:v>2-Nov-2024</c:v>
                </c:pt>
                <c:pt idx="2">
                  <c:v>Montova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Details!$D$11:$K$11</c:f>
              <c:numCache>
                <c:formatCode>0.00</c:formatCode>
                <c:ptCount val="8"/>
                <c:pt idx="0" formatCode="General">
                  <c:v>241</c:v>
                </c:pt>
                <c:pt idx="1">
                  <c:v>5</c:v>
                </c:pt>
                <c:pt idx="2">
                  <c:v>7</c:v>
                </c:pt>
                <c:pt idx="3" formatCode="General">
                  <c:v>15</c:v>
                </c:pt>
                <c:pt idx="4">
                  <c:v>105</c:v>
                </c:pt>
                <c:pt idx="5">
                  <c:v>14.175000000000001</c:v>
                </c:pt>
                <c:pt idx="6">
                  <c:v>119.175</c:v>
                </c:pt>
                <c:pt idx="7">
                  <c:v>30</c:v>
                </c:pt>
              </c:numCache>
            </c:numRef>
          </c:val>
        </c:ser>
        <c:ser>
          <c:idx val="5"/>
          <c:order val="5"/>
          <c:tx>
            <c:strRef>
              <c:f>Details!$A$12:$C$12</c:f>
              <c:strCache>
                <c:ptCount val="3"/>
                <c:pt idx="0">
                  <c:v>6</c:v>
                </c:pt>
                <c:pt idx="1">
                  <c:v>2-Nov-2024</c:v>
                </c:pt>
                <c:pt idx="2">
                  <c:v>Revana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Details!$D$12:$K$12</c:f>
              <c:numCache>
                <c:formatCode>0.00</c:formatCode>
                <c:ptCount val="8"/>
                <c:pt idx="0" formatCode="General">
                  <c:v>33</c:v>
                </c:pt>
                <c:pt idx="1">
                  <c:v>20</c:v>
                </c:pt>
                <c:pt idx="2">
                  <c:v>25</c:v>
                </c:pt>
                <c:pt idx="3" formatCode="General">
                  <c:v>12</c:v>
                </c:pt>
                <c:pt idx="4">
                  <c:v>300</c:v>
                </c:pt>
                <c:pt idx="5">
                  <c:v>40.5</c:v>
                </c:pt>
                <c:pt idx="6">
                  <c:v>340.5</c:v>
                </c:pt>
                <c:pt idx="7">
                  <c:v>60</c:v>
                </c:pt>
              </c:numCache>
            </c:numRef>
          </c:val>
        </c:ser>
        <c:ser>
          <c:idx val="6"/>
          <c:order val="6"/>
          <c:tx>
            <c:strRef>
              <c:f>Details!$A$13:$C$13</c:f>
              <c:strCache>
                <c:ptCount val="3"/>
                <c:pt idx="0">
                  <c:v>7</c:v>
                </c:pt>
                <c:pt idx="1">
                  <c:v>2-Nov-2024</c:v>
                </c:pt>
                <c:pt idx="2">
                  <c:v>OmiTon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Details!$D$13:$K$13</c:f>
              <c:numCache>
                <c:formatCode>0.00</c:formatCode>
                <c:ptCount val="8"/>
                <c:pt idx="0" formatCode="General">
                  <c:v>21</c:v>
                </c:pt>
                <c:pt idx="1">
                  <c:v>17</c:v>
                </c:pt>
                <c:pt idx="2">
                  <c:v>22</c:v>
                </c:pt>
                <c:pt idx="3" formatCode="General">
                  <c:v>10</c:v>
                </c:pt>
                <c:pt idx="4">
                  <c:v>220</c:v>
                </c:pt>
                <c:pt idx="5">
                  <c:v>29.700000000000003</c:v>
                </c:pt>
                <c:pt idx="6">
                  <c:v>249.7</c:v>
                </c:pt>
                <c:pt idx="7">
                  <c:v>50</c:v>
                </c:pt>
              </c:numCache>
            </c:numRef>
          </c:val>
        </c:ser>
        <c:ser>
          <c:idx val="7"/>
          <c:order val="7"/>
          <c:tx>
            <c:strRef>
              <c:f>Details!$A$14:$C$14</c:f>
              <c:strCache>
                <c:ptCount val="3"/>
                <c:pt idx="0">
                  <c:v>8</c:v>
                </c:pt>
                <c:pt idx="1">
                  <c:v>3-Nov-2024</c:v>
                </c:pt>
                <c:pt idx="2">
                  <c:v>Evastin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Details!$D$14:$K$14</c:f>
              <c:numCache>
                <c:formatCode>0.00</c:formatCode>
                <c:ptCount val="8"/>
                <c:pt idx="0" formatCode="General">
                  <c:v>32</c:v>
                </c:pt>
                <c:pt idx="1">
                  <c:v>16</c:v>
                </c:pt>
                <c:pt idx="2">
                  <c:v>20</c:v>
                </c:pt>
                <c:pt idx="3" formatCode="General">
                  <c:v>5</c:v>
                </c:pt>
                <c:pt idx="4">
                  <c:v>100</c:v>
                </c:pt>
                <c:pt idx="5">
                  <c:v>13.5</c:v>
                </c:pt>
                <c:pt idx="6">
                  <c:v>113.5</c:v>
                </c:pt>
                <c:pt idx="7">
                  <c:v>20</c:v>
                </c:pt>
              </c:numCache>
            </c:numRef>
          </c:val>
        </c:ser>
        <c:ser>
          <c:idx val="8"/>
          <c:order val="8"/>
          <c:tx>
            <c:strRef>
              <c:f>Details!$A$15:$C$15</c:f>
              <c:strCache>
                <c:ptCount val="3"/>
                <c:pt idx="0">
                  <c:v>9</c:v>
                </c:pt>
                <c:pt idx="1">
                  <c:v>3-Nov-2024</c:v>
                </c:pt>
                <c:pt idx="2">
                  <c:v>Revosina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Details!$D$15:$K$15</c:f>
              <c:numCache>
                <c:formatCode>0.00</c:formatCode>
                <c:ptCount val="8"/>
                <c:pt idx="0" formatCode="General">
                  <c:v>6</c:v>
                </c:pt>
                <c:pt idx="1">
                  <c:v>15</c:v>
                </c:pt>
                <c:pt idx="2">
                  <c:v>19</c:v>
                </c:pt>
                <c:pt idx="3" formatCode="General">
                  <c:v>1</c:v>
                </c:pt>
                <c:pt idx="4">
                  <c:v>19</c:v>
                </c:pt>
                <c:pt idx="5">
                  <c:v>2.5650000000000004</c:v>
                </c:pt>
                <c:pt idx="6">
                  <c:v>21.565000000000001</c:v>
                </c:pt>
                <c:pt idx="7">
                  <c:v>4</c:v>
                </c:pt>
              </c:numCache>
            </c:numRef>
          </c:val>
        </c:ser>
        <c:ser>
          <c:idx val="9"/>
          <c:order val="9"/>
          <c:tx>
            <c:strRef>
              <c:f>Details!$A$16:$C$16</c:f>
              <c:strCache>
                <c:ptCount val="3"/>
                <c:pt idx="0">
                  <c:v>10</c:v>
                </c:pt>
                <c:pt idx="1">
                  <c:v>3-Nov-2024</c:v>
                </c:pt>
                <c:pt idx="2">
                  <c:v>Napa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Details!$D$16:$K$16</c:f>
              <c:numCache>
                <c:formatCode>0.00</c:formatCode>
                <c:ptCount val="8"/>
                <c:pt idx="0" formatCode="General">
                  <c:v>20</c:v>
                </c:pt>
                <c:pt idx="1">
                  <c:v>12</c:v>
                </c:pt>
                <c:pt idx="2">
                  <c:v>15</c:v>
                </c:pt>
                <c:pt idx="3" formatCode="General">
                  <c:v>25</c:v>
                </c:pt>
                <c:pt idx="4">
                  <c:v>375</c:v>
                </c:pt>
                <c:pt idx="5">
                  <c:v>50.625</c:v>
                </c:pt>
                <c:pt idx="6">
                  <c:v>425.625</c:v>
                </c:pt>
                <c:pt idx="7">
                  <c:v>75</c:v>
                </c:pt>
              </c:numCache>
            </c:numRef>
          </c:val>
        </c:ser>
        <c:ser>
          <c:idx val="10"/>
          <c:order val="10"/>
          <c:tx>
            <c:strRef>
              <c:f>Details!$A$17:$C$17</c:f>
              <c:strCache>
                <c:ptCount val="3"/>
                <c:pt idx="0">
                  <c:v>11</c:v>
                </c:pt>
                <c:pt idx="1">
                  <c:v>3-Nov-2024</c:v>
                </c:pt>
                <c:pt idx="2">
                  <c:v>Revana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Details!$D$17:$K$17</c:f>
              <c:numCache>
                <c:formatCode>0.00</c:formatCode>
                <c:ptCount val="8"/>
                <c:pt idx="0" formatCode="General">
                  <c:v>33</c:v>
                </c:pt>
                <c:pt idx="1">
                  <c:v>20</c:v>
                </c:pt>
                <c:pt idx="2">
                  <c:v>25</c:v>
                </c:pt>
                <c:pt idx="3" formatCode="General">
                  <c:v>12</c:v>
                </c:pt>
                <c:pt idx="4">
                  <c:v>300</c:v>
                </c:pt>
                <c:pt idx="5">
                  <c:v>40.5</c:v>
                </c:pt>
                <c:pt idx="6">
                  <c:v>340.5</c:v>
                </c:pt>
                <c:pt idx="7">
                  <c:v>60</c:v>
                </c:pt>
              </c:numCache>
            </c:numRef>
          </c:val>
        </c:ser>
        <c:ser>
          <c:idx val="11"/>
          <c:order val="11"/>
          <c:tx>
            <c:strRef>
              <c:f>Details!$A$18:$C$18</c:f>
              <c:strCache>
                <c:ptCount val="3"/>
                <c:pt idx="0">
                  <c:v>12</c:v>
                </c:pt>
                <c:pt idx="1">
                  <c:v>3-Nov-2024</c:v>
                </c:pt>
                <c:pt idx="2">
                  <c:v>OmiTon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Details!$D$18:$K$18</c:f>
              <c:numCache>
                <c:formatCode>0.00</c:formatCode>
                <c:ptCount val="8"/>
                <c:pt idx="0" formatCode="General">
                  <c:v>21</c:v>
                </c:pt>
                <c:pt idx="1">
                  <c:v>17</c:v>
                </c:pt>
                <c:pt idx="2">
                  <c:v>22</c:v>
                </c:pt>
                <c:pt idx="3" formatCode="General">
                  <c:v>20</c:v>
                </c:pt>
                <c:pt idx="4">
                  <c:v>440</c:v>
                </c:pt>
                <c:pt idx="5">
                  <c:v>59.400000000000006</c:v>
                </c:pt>
                <c:pt idx="6">
                  <c:v>499.4</c:v>
                </c:pt>
                <c:pt idx="7">
                  <c:v>100</c:v>
                </c:pt>
              </c:numCache>
            </c:numRef>
          </c:val>
        </c:ser>
        <c:ser>
          <c:idx val="12"/>
          <c:order val="12"/>
          <c:tx>
            <c:strRef>
              <c:f>Details!$A$19:$C$19</c:f>
              <c:strCache>
                <c:ptCount val="3"/>
                <c:pt idx="0">
                  <c:v>13</c:v>
                </c:pt>
                <c:pt idx="1">
                  <c:v>4-Nov-2024</c:v>
                </c:pt>
                <c:pt idx="2">
                  <c:v>Revana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Details!$D$19:$K$19</c:f>
              <c:numCache>
                <c:formatCode>0.00</c:formatCode>
                <c:ptCount val="8"/>
                <c:pt idx="0" formatCode="General">
                  <c:v>33</c:v>
                </c:pt>
                <c:pt idx="1">
                  <c:v>20</c:v>
                </c:pt>
                <c:pt idx="2">
                  <c:v>25</c:v>
                </c:pt>
                <c:pt idx="3" formatCode="General">
                  <c:v>25</c:v>
                </c:pt>
                <c:pt idx="4">
                  <c:v>625</c:v>
                </c:pt>
                <c:pt idx="5">
                  <c:v>84.375</c:v>
                </c:pt>
                <c:pt idx="6">
                  <c:v>709.375</c:v>
                </c:pt>
                <c:pt idx="7">
                  <c:v>125</c:v>
                </c:pt>
              </c:numCache>
            </c:numRef>
          </c:val>
        </c:ser>
        <c:ser>
          <c:idx val="13"/>
          <c:order val="13"/>
          <c:tx>
            <c:strRef>
              <c:f>Details!$A$20:$C$20</c:f>
              <c:strCache>
                <c:ptCount val="3"/>
                <c:pt idx="0">
                  <c:v>14</c:v>
                </c:pt>
                <c:pt idx="1">
                  <c:v>4-Nov-2024</c:v>
                </c:pt>
                <c:pt idx="2">
                  <c:v>Napa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Details!$D$20:$K$20</c:f>
              <c:numCache>
                <c:formatCode>0.00</c:formatCode>
                <c:ptCount val="8"/>
                <c:pt idx="0" formatCode="General">
                  <c:v>20</c:v>
                </c:pt>
                <c:pt idx="1">
                  <c:v>12</c:v>
                </c:pt>
                <c:pt idx="2">
                  <c:v>15</c:v>
                </c:pt>
                <c:pt idx="3" formatCode="General">
                  <c:v>150</c:v>
                </c:pt>
                <c:pt idx="4">
                  <c:v>2250</c:v>
                </c:pt>
                <c:pt idx="5">
                  <c:v>303.75</c:v>
                </c:pt>
                <c:pt idx="6">
                  <c:v>2553.75</c:v>
                </c:pt>
                <c:pt idx="7">
                  <c:v>450</c:v>
                </c:pt>
              </c:numCache>
            </c:numRef>
          </c:val>
        </c:ser>
        <c:ser>
          <c:idx val="14"/>
          <c:order val="14"/>
          <c:tx>
            <c:strRef>
              <c:f>Details!$A$21:$C$21</c:f>
              <c:strCache>
                <c:ptCount val="3"/>
                <c:pt idx="0">
                  <c:v>15</c:v>
                </c:pt>
                <c:pt idx="1">
                  <c:v>4-Nov-2024</c:v>
                </c:pt>
                <c:pt idx="2">
                  <c:v>Pentonix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Details!$D$21:$K$21</c:f>
              <c:numCache>
                <c:formatCode>0.00</c:formatCode>
                <c:ptCount val="8"/>
                <c:pt idx="0" formatCode="General">
                  <c:v>37</c:v>
                </c:pt>
                <c:pt idx="1">
                  <c:v>13</c:v>
                </c:pt>
                <c:pt idx="2">
                  <c:v>17</c:v>
                </c:pt>
                <c:pt idx="3" formatCode="General">
                  <c:v>20</c:v>
                </c:pt>
                <c:pt idx="4">
                  <c:v>340</c:v>
                </c:pt>
                <c:pt idx="5">
                  <c:v>45.900000000000006</c:v>
                </c:pt>
                <c:pt idx="6">
                  <c:v>385.9</c:v>
                </c:pt>
                <c:pt idx="7">
                  <c:v>80</c:v>
                </c:pt>
              </c:numCache>
            </c:numRef>
          </c:val>
        </c:ser>
        <c:ser>
          <c:idx val="15"/>
          <c:order val="15"/>
          <c:tx>
            <c:strRef>
              <c:f>Details!$A$22:$C$22</c:f>
              <c:strCache>
                <c:ptCount val="3"/>
                <c:pt idx="0">
                  <c:v>16</c:v>
                </c:pt>
                <c:pt idx="1">
                  <c:v>4-Nov-2024</c:v>
                </c:pt>
                <c:pt idx="2">
                  <c:v>Peniciline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Details!$D$22:$K$22</c:f>
              <c:numCache>
                <c:formatCode>0.00</c:formatCode>
                <c:ptCount val="8"/>
                <c:pt idx="0" formatCode="General">
                  <c:v>53</c:v>
                </c:pt>
                <c:pt idx="1">
                  <c:v>22</c:v>
                </c:pt>
                <c:pt idx="2">
                  <c:v>28</c:v>
                </c:pt>
                <c:pt idx="3" formatCode="General">
                  <c:v>15</c:v>
                </c:pt>
                <c:pt idx="4">
                  <c:v>420</c:v>
                </c:pt>
                <c:pt idx="5">
                  <c:v>56.7</c:v>
                </c:pt>
                <c:pt idx="6">
                  <c:v>476.7</c:v>
                </c:pt>
                <c:pt idx="7">
                  <c:v>90</c:v>
                </c:pt>
              </c:numCache>
            </c:numRef>
          </c:val>
        </c:ser>
        <c:ser>
          <c:idx val="16"/>
          <c:order val="16"/>
          <c:tx>
            <c:strRef>
              <c:f>Details!$A$23:$C$23</c:f>
              <c:strCache>
                <c:ptCount val="3"/>
                <c:pt idx="0">
                  <c:v>17</c:v>
                </c:pt>
                <c:pt idx="1">
                  <c:v>4-Nov-2024</c:v>
                </c:pt>
                <c:pt idx="2">
                  <c:v>Evastin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Details!$D$23:$K$23</c:f>
              <c:numCache>
                <c:formatCode>0.00</c:formatCode>
                <c:ptCount val="8"/>
                <c:pt idx="0" formatCode="General">
                  <c:v>32</c:v>
                </c:pt>
                <c:pt idx="1">
                  <c:v>16</c:v>
                </c:pt>
                <c:pt idx="2">
                  <c:v>20</c:v>
                </c:pt>
                <c:pt idx="3" formatCode="General">
                  <c:v>1</c:v>
                </c:pt>
                <c:pt idx="4">
                  <c:v>20</c:v>
                </c:pt>
                <c:pt idx="5">
                  <c:v>2.7</c:v>
                </c:pt>
                <c:pt idx="6">
                  <c:v>22.7</c:v>
                </c:pt>
                <c:pt idx="7">
                  <c:v>4</c:v>
                </c:pt>
              </c:numCache>
            </c:numRef>
          </c:val>
        </c:ser>
        <c:ser>
          <c:idx val="17"/>
          <c:order val="17"/>
          <c:tx>
            <c:strRef>
              <c:f>Details!$A$24:$C$24</c:f>
              <c:strCache>
                <c:ptCount val="3"/>
                <c:pt idx="0">
                  <c:v>18</c:v>
                </c:pt>
                <c:pt idx="1">
                  <c:v>5-Nov-2024</c:v>
                </c:pt>
                <c:pt idx="2">
                  <c:v>Montova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Details!$D$24:$K$24</c:f>
              <c:numCache>
                <c:formatCode>0.00</c:formatCode>
                <c:ptCount val="8"/>
                <c:pt idx="0" formatCode="General">
                  <c:v>241</c:v>
                </c:pt>
                <c:pt idx="1">
                  <c:v>5</c:v>
                </c:pt>
                <c:pt idx="2">
                  <c:v>7</c:v>
                </c:pt>
                <c:pt idx="3" formatCode="General">
                  <c:v>15</c:v>
                </c:pt>
                <c:pt idx="4">
                  <c:v>105</c:v>
                </c:pt>
                <c:pt idx="5">
                  <c:v>14.175000000000001</c:v>
                </c:pt>
                <c:pt idx="6">
                  <c:v>119.175</c:v>
                </c:pt>
                <c:pt idx="7">
                  <c:v>30</c:v>
                </c:pt>
              </c:numCache>
            </c:numRef>
          </c:val>
        </c:ser>
        <c:ser>
          <c:idx val="18"/>
          <c:order val="18"/>
          <c:tx>
            <c:strRef>
              <c:f>Details!$A$25:$C$25</c:f>
              <c:strCache>
                <c:ptCount val="3"/>
                <c:pt idx="0">
                  <c:v>19</c:v>
                </c:pt>
                <c:pt idx="1">
                  <c:v>5-Nov-2024</c:v>
                </c:pt>
                <c:pt idx="2">
                  <c:v>Revana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Details!$D$25:$K$25</c:f>
              <c:numCache>
                <c:formatCode>0.00</c:formatCode>
                <c:ptCount val="8"/>
                <c:pt idx="0" formatCode="General">
                  <c:v>33</c:v>
                </c:pt>
                <c:pt idx="1">
                  <c:v>20</c:v>
                </c:pt>
                <c:pt idx="2">
                  <c:v>25</c:v>
                </c:pt>
                <c:pt idx="3" formatCode="General">
                  <c:v>60</c:v>
                </c:pt>
                <c:pt idx="4">
                  <c:v>1500</c:v>
                </c:pt>
                <c:pt idx="5">
                  <c:v>202.5</c:v>
                </c:pt>
                <c:pt idx="6">
                  <c:v>1702.5</c:v>
                </c:pt>
                <c:pt idx="7">
                  <c:v>300</c:v>
                </c:pt>
              </c:numCache>
            </c:numRef>
          </c:val>
        </c:ser>
        <c:ser>
          <c:idx val="19"/>
          <c:order val="19"/>
          <c:tx>
            <c:strRef>
              <c:f>Details!$A$26:$C$26</c:f>
              <c:strCache>
                <c:ptCount val="3"/>
                <c:pt idx="0">
                  <c:v>20</c:v>
                </c:pt>
                <c:pt idx="1">
                  <c:v>5-Nov-2024</c:v>
                </c:pt>
                <c:pt idx="2">
                  <c:v>Pentonix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Details!$D$26:$K$26</c:f>
              <c:numCache>
                <c:formatCode>0.00</c:formatCode>
                <c:ptCount val="8"/>
                <c:pt idx="0" formatCode="General">
                  <c:v>37</c:v>
                </c:pt>
                <c:pt idx="1">
                  <c:v>13</c:v>
                </c:pt>
                <c:pt idx="2">
                  <c:v>17</c:v>
                </c:pt>
                <c:pt idx="3" formatCode="General">
                  <c:v>25</c:v>
                </c:pt>
                <c:pt idx="4">
                  <c:v>425</c:v>
                </c:pt>
                <c:pt idx="5">
                  <c:v>57.375000000000007</c:v>
                </c:pt>
                <c:pt idx="6">
                  <c:v>482.375</c:v>
                </c:pt>
                <c:pt idx="7">
                  <c:v>100</c:v>
                </c:pt>
              </c:numCache>
            </c:numRef>
          </c:val>
        </c:ser>
        <c:ser>
          <c:idx val="20"/>
          <c:order val="20"/>
          <c:tx>
            <c:strRef>
              <c:f>Details!$A$27:$C$27</c:f>
              <c:strCache>
                <c:ptCount val="3"/>
                <c:pt idx="0">
                  <c:v>21</c:v>
                </c:pt>
                <c:pt idx="1">
                  <c:v>6-Nov-2024</c:v>
                </c:pt>
                <c:pt idx="2">
                  <c:v>Peniciline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Details!$D$27:$K$27</c:f>
              <c:numCache>
                <c:formatCode>0.00</c:formatCode>
                <c:ptCount val="8"/>
                <c:pt idx="0" formatCode="General">
                  <c:v>53</c:v>
                </c:pt>
                <c:pt idx="1">
                  <c:v>22</c:v>
                </c:pt>
                <c:pt idx="2">
                  <c:v>28</c:v>
                </c:pt>
                <c:pt idx="3" formatCode="General">
                  <c:v>1</c:v>
                </c:pt>
                <c:pt idx="4">
                  <c:v>28</c:v>
                </c:pt>
                <c:pt idx="5">
                  <c:v>3.7800000000000002</c:v>
                </c:pt>
                <c:pt idx="6">
                  <c:v>31.78</c:v>
                </c:pt>
                <c:pt idx="7">
                  <c:v>6</c:v>
                </c:pt>
              </c:numCache>
            </c:numRef>
          </c:val>
        </c:ser>
        <c:ser>
          <c:idx val="21"/>
          <c:order val="21"/>
          <c:tx>
            <c:strRef>
              <c:f>Details!$A$28:$C$28</c:f>
              <c:strCache>
                <c:ptCount val="3"/>
                <c:pt idx="0">
                  <c:v>22</c:v>
                </c:pt>
                <c:pt idx="1">
                  <c:v>6-Nov-2024</c:v>
                </c:pt>
                <c:pt idx="2">
                  <c:v>Revana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Details!$D$28:$K$28</c:f>
              <c:numCache>
                <c:formatCode>0.00</c:formatCode>
                <c:ptCount val="8"/>
                <c:pt idx="0" formatCode="General">
                  <c:v>33</c:v>
                </c:pt>
                <c:pt idx="1">
                  <c:v>20</c:v>
                </c:pt>
                <c:pt idx="2">
                  <c:v>25</c:v>
                </c:pt>
                <c:pt idx="3" formatCode="General">
                  <c:v>5</c:v>
                </c:pt>
                <c:pt idx="4">
                  <c:v>125</c:v>
                </c:pt>
                <c:pt idx="5">
                  <c:v>16.875</c:v>
                </c:pt>
                <c:pt idx="6">
                  <c:v>141.875</c:v>
                </c:pt>
                <c:pt idx="7">
                  <c:v>25</c:v>
                </c:pt>
              </c:numCache>
            </c:numRef>
          </c:val>
        </c:ser>
        <c:ser>
          <c:idx val="22"/>
          <c:order val="22"/>
          <c:tx>
            <c:strRef>
              <c:f>Details!$A$29:$C$29</c:f>
              <c:strCache>
                <c:ptCount val="3"/>
                <c:pt idx="0">
                  <c:v>23</c:v>
                </c:pt>
                <c:pt idx="1">
                  <c:v>7-Nov-2024</c:v>
                </c:pt>
                <c:pt idx="2">
                  <c:v>Revana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Details!$D$29:$K$29</c:f>
              <c:numCache>
                <c:formatCode>0.00</c:formatCode>
                <c:ptCount val="8"/>
                <c:pt idx="0" formatCode="General">
                  <c:v>33</c:v>
                </c:pt>
                <c:pt idx="1">
                  <c:v>20</c:v>
                </c:pt>
                <c:pt idx="2">
                  <c:v>25</c:v>
                </c:pt>
                <c:pt idx="3" formatCode="General">
                  <c:v>4</c:v>
                </c:pt>
                <c:pt idx="4">
                  <c:v>100</c:v>
                </c:pt>
                <c:pt idx="5">
                  <c:v>13.5</c:v>
                </c:pt>
                <c:pt idx="6">
                  <c:v>113.5</c:v>
                </c:pt>
                <c:pt idx="7">
                  <c:v>20</c:v>
                </c:pt>
              </c:numCache>
            </c:numRef>
          </c:val>
        </c:ser>
        <c:ser>
          <c:idx val="23"/>
          <c:order val="23"/>
          <c:tx>
            <c:strRef>
              <c:f>Details!$A$30:$C$30</c:f>
              <c:strCache>
                <c:ptCount val="3"/>
                <c:pt idx="0">
                  <c:v>24</c:v>
                </c:pt>
                <c:pt idx="1">
                  <c:v>7-Nov-2024</c:v>
                </c:pt>
                <c:pt idx="2">
                  <c:v>OmiTon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Details!$D$30:$K$30</c:f>
              <c:numCache>
                <c:formatCode>0.00</c:formatCode>
                <c:ptCount val="8"/>
                <c:pt idx="0" formatCode="General">
                  <c:v>21</c:v>
                </c:pt>
                <c:pt idx="1">
                  <c:v>17</c:v>
                </c:pt>
                <c:pt idx="2">
                  <c:v>22</c:v>
                </c:pt>
                <c:pt idx="3" formatCode="General">
                  <c:v>5</c:v>
                </c:pt>
                <c:pt idx="4">
                  <c:v>110</c:v>
                </c:pt>
                <c:pt idx="5">
                  <c:v>14.850000000000001</c:v>
                </c:pt>
                <c:pt idx="6">
                  <c:v>124.85</c:v>
                </c:pt>
                <c:pt idx="7">
                  <c:v>25</c:v>
                </c:pt>
              </c:numCache>
            </c:numRef>
          </c:val>
        </c:ser>
        <c:ser>
          <c:idx val="24"/>
          <c:order val="24"/>
          <c:tx>
            <c:strRef>
              <c:f>Details!$A$31:$C$31</c:f>
              <c:strCache>
                <c:ptCount val="3"/>
                <c:pt idx="0">
                  <c:v>25</c:v>
                </c:pt>
                <c:pt idx="1">
                  <c:v>7-Nov-2024</c:v>
                </c:pt>
                <c:pt idx="2">
                  <c:v>Napa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Details!$D$31:$K$31</c:f>
              <c:numCache>
                <c:formatCode>0.00</c:formatCode>
                <c:ptCount val="8"/>
                <c:pt idx="0" formatCode="General">
                  <c:v>20</c:v>
                </c:pt>
                <c:pt idx="1">
                  <c:v>12</c:v>
                </c:pt>
                <c:pt idx="2">
                  <c:v>15</c:v>
                </c:pt>
                <c:pt idx="3" formatCode="General">
                  <c:v>5</c:v>
                </c:pt>
                <c:pt idx="4">
                  <c:v>75</c:v>
                </c:pt>
                <c:pt idx="5">
                  <c:v>10.125</c:v>
                </c:pt>
                <c:pt idx="6">
                  <c:v>85.125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38416"/>
        <c:axId val="155935672"/>
      </c:barChart>
      <c:catAx>
        <c:axId val="15593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5672"/>
        <c:crosses val="autoZero"/>
        <c:auto val="1"/>
        <c:lblAlgn val="ctr"/>
        <c:lblOffset val="100"/>
        <c:noMultiLvlLbl val="0"/>
      </c:catAx>
      <c:valAx>
        <c:axId val="1559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19049</xdr:rowOff>
    </xdr:from>
    <xdr:to>
      <xdr:col>15</xdr:col>
      <xdr:colOff>9525</xdr:colOff>
      <xdr:row>17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200025</xdr:colOff>
      <xdr:row>5</xdr:row>
      <xdr:rowOff>66675</xdr:rowOff>
    </xdr:from>
    <xdr:to>
      <xdr:col>18</xdr:col>
      <xdr:colOff>1114425</xdr:colOff>
      <xdr:row>5</xdr:row>
      <xdr:rowOff>581025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2775" y="1162050"/>
          <a:ext cx="914400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5</xdr:row>
      <xdr:rowOff>57150</xdr:rowOff>
    </xdr:from>
    <xdr:to>
      <xdr:col>12</xdr:col>
      <xdr:colOff>981075</xdr:colOff>
      <xdr:row>5</xdr:row>
      <xdr:rowOff>571500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1257300"/>
          <a:ext cx="914400" cy="51435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5</xdr:row>
      <xdr:rowOff>14286</xdr:rowOff>
    </xdr:from>
    <xdr:to>
      <xdr:col>20</xdr:col>
      <xdr:colOff>304800</xdr:colOff>
      <xdr:row>21</xdr:row>
      <xdr:rowOff>228599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Normal="100" zoomScalePageLayoutView="112" workbookViewId="0">
      <selection activeCell="T4" sqref="T4"/>
    </sheetView>
  </sheetViews>
  <sheetFormatPr defaultRowHeight="15.75" x14ac:dyDescent="0.25"/>
  <cols>
    <col min="1" max="1" width="4.7109375" style="5" customWidth="1"/>
    <col min="2" max="2" width="10.140625" style="5" customWidth="1"/>
    <col min="3" max="3" width="7.7109375" style="5" customWidth="1"/>
    <col min="4" max="4" width="10.7109375" style="5" customWidth="1"/>
    <col min="5" max="5" width="10.7109375" customWidth="1"/>
    <col min="6" max="6" width="8.7109375" customWidth="1"/>
    <col min="7" max="8" width="8.5703125" customWidth="1"/>
    <col min="9" max="9" width="2.85546875" customWidth="1"/>
    <col min="10" max="10" width="12.5703125" customWidth="1"/>
    <col min="16" max="16" width="2.140625" customWidth="1"/>
    <col min="17" max="17" width="4.28515625" customWidth="1"/>
    <col min="18" max="18" width="2" hidden="1" customWidth="1"/>
    <col min="19" max="19" width="17.85546875" customWidth="1"/>
  </cols>
  <sheetData>
    <row r="1" spans="1:19" x14ac:dyDescent="0.25">
      <c r="I1" s="13"/>
      <c r="P1" s="13"/>
    </row>
    <row r="2" spans="1:19" ht="20.25" x14ac:dyDescent="0.25">
      <c r="A2" s="20" t="s">
        <v>30</v>
      </c>
      <c r="B2" s="20"/>
      <c r="C2" s="20"/>
      <c r="D2" s="20"/>
      <c r="E2" s="20"/>
      <c r="F2" s="20"/>
      <c r="G2" s="20"/>
      <c r="H2" s="20"/>
      <c r="I2" s="13"/>
      <c r="J2" s="20" t="s">
        <v>31</v>
      </c>
      <c r="K2" s="20"/>
      <c r="L2" s="20"/>
      <c r="M2" s="20"/>
      <c r="N2" s="20"/>
      <c r="O2" s="20"/>
      <c r="P2" s="13"/>
    </row>
    <row r="3" spans="1:19" ht="18.75" x14ac:dyDescent="0.25">
      <c r="A3" s="21" t="s">
        <v>6</v>
      </c>
      <c r="B3" s="21"/>
      <c r="C3" s="21"/>
      <c r="D3" s="21"/>
      <c r="E3" s="21"/>
      <c r="F3" s="21"/>
      <c r="G3" s="21"/>
      <c r="H3" s="21"/>
      <c r="I3" s="13"/>
      <c r="J3" s="21" t="s">
        <v>17</v>
      </c>
      <c r="K3" s="21"/>
      <c r="L3" s="21"/>
      <c r="M3" s="21"/>
      <c r="N3" s="21"/>
      <c r="O3" s="21"/>
      <c r="P3" s="13"/>
    </row>
    <row r="4" spans="1:19" x14ac:dyDescent="0.25">
      <c r="B4" s="10"/>
      <c r="I4" s="13"/>
      <c r="J4" s="5"/>
      <c r="K4" s="5"/>
      <c r="L4" s="10"/>
      <c r="P4" s="13"/>
    </row>
    <row r="5" spans="1:19" x14ac:dyDescent="0.25">
      <c r="A5" s="4"/>
      <c r="B5" s="4"/>
      <c r="C5" s="4"/>
      <c r="D5" s="4"/>
      <c r="F5" s="5"/>
      <c r="I5" s="13"/>
      <c r="J5" s="4"/>
      <c r="K5" s="4"/>
      <c r="L5" s="4"/>
      <c r="P5" s="13"/>
    </row>
    <row r="6" spans="1:19" ht="47.25" x14ac:dyDescent="0.25">
      <c r="A6" s="27" t="s">
        <v>0</v>
      </c>
      <c r="B6" s="3" t="s">
        <v>2</v>
      </c>
      <c r="C6" s="28" t="s">
        <v>6</v>
      </c>
      <c r="D6" s="3" t="s">
        <v>3</v>
      </c>
      <c r="E6" s="3" t="s">
        <v>4</v>
      </c>
      <c r="F6" s="3" t="s">
        <v>15</v>
      </c>
      <c r="G6" s="3" t="s">
        <v>13</v>
      </c>
      <c r="H6" s="25" t="s">
        <v>14</v>
      </c>
      <c r="I6" s="13"/>
      <c r="J6" s="3" t="s">
        <v>1</v>
      </c>
      <c r="K6" s="3" t="s">
        <v>18</v>
      </c>
      <c r="L6" s="3" t="s">
        <v>3</v>
      </c>
      <c r="M6" s="3" t="s">
        <v>9</v>
      </c>
      <c r="N6" s="3" t="s">
        <v>8</v>
      </c>
      <c r="O6" s="24" t="s">
        <v>12</v>
      </c>
      <c r="P6" s="13"/>
    </row>
    <row r="7" spans="1:19" x14ac:dyDescent="0.25">
      <c r="A7" s="2">
        <v>1</v>
      </c>
      <c r="B7" s="11" t="s">
        <v>20</v>
      </c>
      <c r="C7" s="9" t="s">
        <v>16</v>
      </c>
      <c r="D7" s="8">
        <v>630</v>
      </c>
      <c r="E7" s="8">
        <v>12</v>
      </c>
      <c r="F7" s="8">
        <f>CEILING(E7+E7*0.25,1)</f>
        <v>15</v>
      </c>
      <c r="G7" s="2">
        <v>20</v>
      </c>
      <c r="H7" s="2">
        <f t="shared" ref="H7:H16" si="0">C7-G7</f>
        <v>20</v>
      </c>
      <c r="I7" s="13"/>
      <c r="J7" s="12">
        <v>45598</v>
      </c>
      <c r="K7" s="2">
        <f>SUMIF(Details!$B$7:$B$31,J7,Details!$G$7:$G$31)</f>
        <v>37</v>
      </c>
      <c r="L7" s="8">
        <f>SUMIF(Details!$B$7:$B$31,J7,Details!$H$7:$H$31)</f>
        <v>625</v>
      </c>
      <c r="M7" s="8">
        <f>SUMIF(Details!$B$7:$B$31,J7,Details!$I$7:$I$31)</f>
        <v>84.375</v>
      </c>
      <c r="N7" s="8">
        <f>SUMIF(Details!$B$7:$B$31,J7,Details!$J$7:$J$31)</f>
        <v>709.375</v>
      </c>
      <c r="O7" s="8">
        <f>SUMIF(Details!$B$7:$B$31,J7,Details!$K$7:$K$31)</f>
        <v>140</v>
      </c>
      <c r="P7" s="13"/>
    </row>
    <row r="8" spans="1:19" x14ac:dyDescent="0.25">
      <c r="A8" s="2">
        <v>2</v>
      </c>
      <c r="B8" s="11" t="s">
        <v>21</v>
      </c>
      <c r="C8" s="2">
        <v>55</v>
      </c>
      <c r="D8" s="8">
        <v>670</v>
      </c>
      <c r="E8" s="8">
        <v>22</v>
      </c>
      <c r="F8" s="8">
        <f t="shared" ref="F8:F16" si="1">CEILING(E8+E8*0.25,1)</f>
        <v>28</v>
      </c>
      <c r="G8" s="2">
        <v>2</v>
      </c>
      <c r="H8" s="2">
        <f t="shared" si="0"/>
        <v>53</v>
      </c>
      <c r="I8" s="13"/>
      <c r="J8" s="13"/>
      <c r="K8" s="13"/>
      <c r="L8" s="13"/>
      <c r="M8" s="13"/>
      <c r="N8" s="13"/>
      <c r="O8" s="13"/>
      <c r="P8" s="13"/>
      <c r="S8" s="3" t="s">
        <v>1</v>
      </c>
    </row>
    <row r="9" spans="1:19" x14ac:dyDescent="0.25">
      <c r="A9" s="2">
        <v>3</v>
      </c>
      <c r="B9" s="11" t="s">
        <v>22</v>
      </c>
      <c r="C9" s="2">
        <v>20</v>
      </c>
      <c r="D9" s="8">
        <v>290</v>
      </c>
      <c r="E9" s="8">
        <v>15</v>
      </c>
      <c r="F9" s="8">
        <f t="shared" si="1"/>
        <v>19</v>
      </c>
      <c r="G9" s="2">
        <v>5</v>
      </c>
      <c r="H9" s="2">
        <f t="shared" si="0"/>
        <v>15</v>
      </c>
      <c r="I9" s="13"/>
      <c r="P9" s="13"/>
      <c r="S9" s="6">
        <v>45597</v>
      </c>
    </row>
    <row r="10" spans="1:19" x14ac:dyDescent="0.25">
      <c r="A10" s="2">
        <v>4</v>
      </c>
      <c r="B10" s="11" t="s">
        <v>23</v>
      </c>
      <c r="C10" s="2">
        <v>40</v>
      </c>
      <c r="D10" s="8">
        <v>348</v>
      </c>
      <c r="E10" s="8">
        <v>16</v>
      </c>
      <c r="F10" s="8">
        <f t="shared" si="1"/>
        <v>20</v>
      </c>
      <c r="G10" s="2">
        <v>8</v>
      </c>
      <c r="H10" s="2">
        <f t="shared" si="0"/>
        <v>32</v>
      </c>
      <c r="I10" s="13"/>
      <c r="P10" s="13"/>
      <c r="S10" s="6">
        <v>45598</v>
      </c>
    </row>
    <row r="11" spans="1:19" x14ac:dyDescent="0.25">
      <c r="A11" s="2">
        <v>5</v>
      </c>
      <c r="B11" s="11" t="s">
        <v>24</v>
      </c>
      <c r="C11" s="2">
        <v>250</v>
      </c>
      <c r="D11" s="8">
        <v>700</v>
      </c>
      <c r="E11" s="8">
        <v>5</v>
      </c>
      <c r="F11" s="8">
        <f t="shared" si="1"/>
        <v>7</v>
      </c>
      <c r="G11" s="2">
        <v>9</v>
      </c>
      <c r="H11" s="2">
        <f t="shared" si="0"/>
        <v>241</v>
      </c>
      <c r="I11" s="13"/>
      <c r="P11" s="13"/>
      <c r="S11" s="6">
        <v>45599</v>
      </c>
    </row>
    <row r="12" spans="1:19" x14ac:dyDescent="0.25">
      <c r="A12" s="2">
        <v>6</v>
      </c>
      <c r="B12" s="11" t="s">
        <v>25</v>
      </c>
      <c r="C12" s="2">
        <v>40</v>
      </c>
      <c r="D12" s="8">
        <v>360</v>
      </c>
      <c r="E12" s="8">
        <v>20</v>
      </c>
      <c r="F12" s="8">
        <f t="shared" si="1"/>
        <v>25</v>
      </c>
      <c r="G12" s="2">
        <v>7</v>
      </c>
      <c r="H12" s="2">
        <f t="shared" si="0"/>
        <v>33</v>
      </c>
      <c r="I12" s="13"/>
      <c r="P12" s="13"/>
      <c r="S12" s="6">
        <v>45600</v>
      </c>
    </row>
    <row r="13" spans="1:19" x14ac:dyDescent="0.25">
      <c r="A13" s="2">
        <v>7</v>
      </c>
      <c r="B13" s="11" t="s">
        <v>26</v>
      </c>
      <c r="C13" s="2">
        <v>40</v>
      </c>
      <c r="D13" s="8">
        <v>420</v>
      </c>
      <c r="E13" s="8">
        <v>13</v>
      </c>
      <c r="F13" s="8">
        <f t="shared" si="1"/>
        <v>17</v>
      </c>
      <c r="G13" s="2">
        <v>3</v>
      </c>
      <c r="H13" s="2">
        <f t="shared" si="0"/>
        <v>37</v>
      </c>
      <c r="I13" s="13"/>
      <c r="P13" s="13"/>
      <c r="S13" s="6">
        <v>45601</v>
      </c>
    </row>
    <row r="14" spans="1:19" x14ac:dyDescent="0.25">
      <c r="A14" s="2">
        <v>8</v>
      </c>
      <c r="B14" s="11" t="s">
        <v>27</v>
      </c>
      <c r="C14" s="2">
        <v>25</v>
      </c>
      <c r="D14" s="8">
        <v>900</v>
      </c>
      <c r="E14" s="8">
        <v>17</v>
      </c>
      <c r="F14" s="8">
        <f t="shared" si="1"/>
        <v>22</v>
      </c>
      <c r="G14" s="2">
        <v>4</v>
      </c>
      <c r="H14" s="2">
        <f t="shared" si="0"/>
        <v>21</v>
      </c>
      <c r="I14" s="13"/>
      <c r="P14" s="13"/>
      <c r="S14" s="6">
        <v>45602</v>
      </c>
    </row>
    <row r="15" spans="1:19" x14ac:dyDescent="0.25">
      <c r="A15" s="2">
        <v>9</v>
      </c>
      <c r="B15" s="11" t="s">
        <v>28</v>
      </c>
      <c r="C15" s="2">
        <v>100</v>
      </c>
      <c r="D15" s="8">
        <v>370</v>
      </c>
      <c r="E15" s="8">
        <v>18</v>
      </c>
      <c r="F15" s="8">
        <f t="shared" si="1"/>
        <v>23</v>
      </c>
      <c r="G15" s="2">
        <v>12</v>
      </c>
      <c r="H15" s="2">
        <f t="shared" si="0"/>
        <v>88</v>
      </c>
      <c r="I15" s="13"/>
      <c r="P15" s="13"/>
      <c r="S15" s="6">
        <v>45603</v>
      </c>
    </row>
    <row r="16" spans="1:19" x14ac:dyDescent="0.25">
      <c r="A16" s="2">
        <v>10</v>
      </c>
      <c r="B16" s="11" t="s">
        <v>29</v>
      </c>
      <c r="C16" s="2">
        <v>50</v>
      </c>
      <c r="D16" s="8">
        <v>300</v>
      </c>
      <c r="E16" s="8">
        <v>15</v>
      </c>
      <c r="F16" s="8">
        <f t="shared" si="1"/>
        <v>19</v>
      </c>
      <c r="G16" s="2">
        <v>44</v>
      </c>
      <c r="H16" s="2">
        <f t="shared" si="0"/>
        <v>6</v>
      </c>
      <c r="I16" s="13"/>
      <c r="P16" s="13"/>
    </row>
    <row r="17" spans="1:16" x14ac:dyDescent="0.25">
      <c r="A17" s="14"/>
      <c r="B17" s="14"/>
      <c r="C17" s="14"/>
      <c r="D17" s="14"/>
      <c r="E17" s="13"/>
      <c r="F17" s="13"/>
      <c r="G17" s="13"/>
      <c r="H17" s="13"/>
      <c r="I17" s="13"/>
      <c r="P17" s="13"/>
    </row>
    <row r="18" spans="1:16" x14ac:dyDescent="0.25">
      <c r="A18" s="14"/>
      <c r="B18" s="14"/>
      <c r="C18" s="14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</sheetData>
  <mergeCells count="4">
    <mergeCell ref="A2:H2"/>
    <mergeCell ref="A3:H3"/>
    <mergeCell ref="J2:O2"/>
    <mergeCell ref="J3:O3"/>
  </mergeCells>
  <dataValidations count="1">
    <dataValidation type="list" allowBlank="1" showInputMessage="1" showErrorMessage="1" sqref="J7">
      <formula1>$S$8:$S$15</formula1>
    </dataValidation>
  </dataValidations>
  <pageMargins left="0.7" right="0.7" top="0.75" bottom="0.75" header="0.3" footer="0.3"/>
  <pageSetup paperSize="9" orientation="portrait" r:id="rId1"/>
  <headerFooter scaleWithDoc="0" alignWithMargins="0">
    <oddHeader xml:space="preserve">&amp;L&amp;G
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C1" workbookViewId="0">
      <selection activeCell="C6" sqref="C6"/>
    </sheetView>
  </sheetViews>
  <sheetFormatPr defaultRowHeight="15.75" x14ac:dyDescent="0.25"/>
  <cols>
    <col min="1" max="1" width="4.7109375" style="1" customWidth="1"/>
    <col min="2" max="2" width="12.7109375" style="1" customWidth="1"/>
    <col min="3" max="3" width="13.28515625" style="1" customWidth="1"/>
    <col min="4" max="4" width="7.140625" style="1" customWidth="1"/>
    <col min="5" max="5" width="11.7109375" style="1" customWidth="1"/>
    <col min="6" max="6" width="8.7109375" style="5" customWidth="1"/>
    <col min="7" max="7" width="6.42578125" style="1" customWidth="1"/>
    <col min="8" max="8" width="8.7109375" style="5" customWidth="1"/>
    <col min="9" max="11" width="8.7109375" style="1" customWidth="1"/>
    <col min="12" max="12" width="3.140625" style="1" customWidth="1"/>
    <col min="13" max="13" width="15.5703125" style="1" customWidth="1"/>
    <col min="14" max="16384" width="9.140625" style="1"/>
  </cols>
  <sheetData>
    <row r="1" spans="1:21" ht="18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1" ht="20.100000000000001" customHeight="1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2"/>
      <c r="K2" s="22"/>
      <c r="L2" s="16"/>
    </row>
    <row r="3" spans="1:21" ht="20.100000000000001" customHeight="1" x14ac:dyDescent="0.25">
      <c r="A3" s="21" t="s">
        <v>5</v>
      </c>
      <c r="B3" s="21"/>
      <c r="C3" s="21"/>
      <c r="D3" s="21"/>
      <c r="E3" s="21"/>
      <c r="F3" s="21"/>
      <c r="G3" s="21"/>
      <c r="H3" s="21"/>
      <c r="I3" s="21"/>
      <c r="J3" s="23"/>
      <c r="K3" s="23"/>
      <c r="L3" s="16"/>
    </row>
    <row r="4" spans="1:21" ht="20.100000000000001" customHeight="1" x14ac:dyDescent="0.25">
      <c r="I4" s="16" t="s">
        <v>7</v>
      </c>
      <c r="J4" s="17">
        <v>0.13500000000000001</v>
      </c>
      <c r="L4" s="16"/>
    </row>
    <row r="5" spans="1:21" ht="18" customHeight="1" x14ac:dyDescent="0.25">
      <c r="A5" s="4"/>
      <c r="B5" s="4"/>
      <c r="C5" s="4"/>
      <c r="D5" s="4"/>
      <c r="E5" s="4"/>
      <c r="F5" s="4"/>
      <c r="G5" s="4"/>
      <c r="H5" s="4"/>
      <c r="I5" s="4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52.5" customHeight="1" x14ac:dyDescent="0.25">
      <c r="A6" s="3" t="s">
        <v>0</v>
      </c>
      <c r="B6" s="3" t="s">
        <v>1</v>
      </c>
      <c r="C6" s="27" t="s">
        <v>2</v>
      </c>
      <c r="D6" s="3" t="s">
        <v>6</v>
      </c>
      <c r="E6" s="19" t="s">
        <v>11</v>
      </c>
      <c r="F6" s="25" t="s">
        <v>10</v>
      </c>
      <c r="G6" s="26" t="s">
        <v>13</v>
      </c>
      <c r="H6" s="3" t="s">
        <v>3</v>
      </c>
      <c r="I6" s="3" t="s">
        <v>9</v>
      </c>
      <c r="J6" s="3" t="s">
        <v>8</v>
      </c>
      <c r="K6" s="18" t="s">
        <v>12</v>
      </c>
      <c r="L6" s="16"/>
      <c r="U6" s="16"/>
    </row>
    <row r="7" spans="1:21" ht="18" customHeight="1" x14ac:dyDescent="0.25">
      <c r="A7" s="2">
        <v>1</v>
      </c>
      <c r="B7" s="6">
        <v>45597</v>
      </c>
      <c r="C7" s="7" t="s">
        <v>20</v>
      </c>
      <c r="D7" s="2">
        <f>VLOOKUP(C7,Stock!$B$7:$H$16,7,FALSE)</f>
        <v>20</v>
      </c>
      <c r="E7" s="8">
        <f>VLOOKUP(C7,Stock!$B$7:$H$16,4,FALSE)</f>
        <v>12</v>
      </c>
      <c r="F7" s="8">
        <f>VLOOKUP(C7,Stock!$B$7:$H$16,5,FALSE)</f>
        <v>15</v>
      </c>
      <c r="G7" s="2">
        <v>5</v>
      </c>
      <c r="H7" s="8">
        <f>F7*G7</f>
        <v>75</v>
      </c>
      <c r="I7" s="8">
        <f>H7*$J$4</f>
        <v>10.125</v>
      </c>
      <c r="J7" s="8">
        <f>SUM(H7:I7)</f>
        <v>85.125</v>
      </c>
      <c r="K7" s="8">
        <f>H7-(G7*E7)</f>
        <v>15</v>
      </c>
      <c r="L7" s="16"/>
      <c r="U7" s="16"/>
    </row>
    <row r="8" spans="1:21" ht="18" customHeight="1" x14ac:dyDescent="0.25">
      <c r="A8" s="2">
        <v>2</v>
      </c>
      <c r="B8" s="6">
        <v>45597</v>
      </c>
      <c r="C8" s="7" t="s">
        <v>21</v>
      </c>
      <c r="D8" s="2">
        <f>VLOOKUP(C8,Stock!$B$7:$H$16,7,FALSE)</f>
        <v>53</v>
      </c>
      <c r="E8" s="8">
        <f>VLOOKUP(C8,Stock!$B$7:$H$16,4,FALSE)</f>
        <v>22</v>
      </c>
      <c r="F8" s="8">
        <f>VLOOKUP(C8,Stock!$B$7:$H$16,5,FALSE)</f>
        <v>28</v>
      </c>
      <c r="G8" s="2">
        <v>5</v>
      </c>
      <c r="H8" s="8">
        <f t="shared" ref="H8:H31" si="0">F8*G8</f>
        <v>140</v>
      </c>
      <c r="I8" s="8">
        <f t="shared" ref="I8:I31" si="1">H8*$J$4</f>
        <v>18.900000000000002</v>
      </c>
      <c r="J8" s="8">
        <f t="shared" ref="J8:J31" si="2">SUM(H8:I8)</f>
        <v>158.9</v>
      </c>
      <c r="K8" s="8">
        <f t="shared" ref="K8:K31" si="3">H8-(G8*E8)</f>
        <v>30</v>
      </c>
      <c r="L8" s="16"/>
      <c r="U8" s="16"/>
    </row>
    <row r="9" spans="1:21" ht="18" customHeight="1" x14ac:dyDescent="0.25">
      <c r="A9" s="2">
        <v>3</v>
      </c>
      <c r="B9" s="6">
        <v>45597</v>
      </c>
      <c r="C9" s="7" t="s">
        <v>22</v>
      </c>
      <c r="D9" s="2">
        <f>VLOOKUP(C9,Stock!$B$7:$H$16,7,FALSE)</f>
        <v>15</v>
      </c>
      <c r="E9" s="8">
        <f>VLOOKUP(C9,Stock!$B$7:$H$16,4,FALSE)</f>
        <v>15</v>
      </c>
      <c r="F9" s="8">
        <f>VLOOKUP(C9,Stock!$B$7:$H$16,5,FALSE)</f>
        <v>19</v>
      </c>
      <c r="G9" s="2">
        <v>10</v>
      </c>
      <c r="H9" s="8">
        <f t="shared" si="0"/>
        <v>190</v>
      </c>
      <c r="I9" s="8">
        <f t="shared" si="1"/>
        <v>25.650000000000002</v>
      </c>
      <c r="J9" s="8">
        <f t="shared" si="2"/>
        <v>215.65</v>
      </c>
      <c r="K9" s="8">
        <f t="shared" si="3"/>
        <v>40</v>
      </c>
      <c r="L9" s="16"/>
      <c r="U9" s="16"/>
    </row>
    <row r="10" spans="1:21" ht="18" customHeight="1" x14ac:dyDescent="0.25">
      <c r="A10" s="2">
        <v>4</v>
      </c>
      <c r="B10" s="6">
        <v>45597</v>
      </c>
      <c r="C10" s="7" t="s">
        <v>23</v>
      </c>
      <c r="D10" s="2">
        <f>VLOOKUP(C10,Stock!$B$7:$H$16,7,FALSE)</f>
        <v>32</v>
      </c>
      <c r="E10" s="8">
        <f>VLOOKUP(C10,Stock!$B$7:$H$16,4,FALSE)</f>
        <v>16</v>
      </c>
      <c r="F10" s="8">
        <f>VLOOKUP(C10,Stock!$B$7:$H$16,5,FALSE)</f>
        <v>20</v>
      </c>
      <c r="G10" s="2">
        <v>5</v>
      </c>
      <c r="H10" s="8">
        <f t="shared" si="0"/>
        <v>100</v>
      </c>
      <c r="I10" s="8">
        <f t="shared" si="1"/>
        <v>13.5</v>
      </c>
      <c r="J10" s="8">
        <f t="shared" si="2"/>
        <v>113.5</v>
      </c>
      <c r="K10" s="8">
        <f t="shared" si="3"/>
        <v>20</v>
      </c>
      <c r="L10" s="16"/>
      <c r="M10" s="15" t="s">
        <v>2</v>
      </c>
      <c r="U10" s="16"/>
    </row>
    <row r="11" spans="1:21" ht="18" customHeight="1" x14ac:dyDescent="0.25">
      <c r="A11" s="2">
        <v>5</v>
      </c>
      <c r="B11" s="6">
        <v>45598</v>
      </c>
      <c r="C11" s="7" t="s">
        <v>24</v>
      </c>
      <c r="D11" s="2">
        <f>VLOOKUP(C11,Stock!$B$7:$H$16,7,FALSE)</f>
        <v>241</v>
      </c>
      <c r="E11" s="8">
        <f>VLOOKUP(C11,Stock!$B$7:$H$16,4,FALSE)</f>
        <v>5</v>
      </c>
      <c r="F11" s="8">
        <f>VLOOKUP(C11,Stock!$B$7:$H$16,5,FALSE)</f>
        <v>7</v>
      </c>
      <c r="G11" s="2">
        <v>15</v>
      </c>
      <c r="H11" s="8">
        <f t="shared" si="0"/>
        <v>105</v>
      </c>
      <c r="I11" s="8">
        <f t="shared" si="1"/>
        <v>14.175000000000001</v>
      </c>
      <c r="J11" s="8">
        <f t="shared" si="2"/>
        <v>119.175</v>
      </c>
      <c r="K11" s="8">
        <f t="shared" si="3"/>
        <v>30</v>
      </c>
      <c r="L11" s="16"/>
      <c r="M11" s="11" t="s">
        <v>20</v>
      </c>
      <c r="U11" s="16"/>
    </row>
    <row r="12" spans="1:21" ht="18" customHeight="1" x14ac:dyDescent="0.25">
      <c r="A12" s="2">
        <v>6</v>
      </c>
      <c r="B12" s="6">
        <v>45598</v>
      </c>
      <c r="C12" s="7" t="s">
        <v>25</v>
      </c>
      <c r="D12" s="2">
        <f>VLOOKUP(C12,Stock!$B$7:$H$16,7,FALSE)</f>
        <v>33</v>
      </c>
      <c r="E12" s="8">
        <f>VLOOKUP(C12,Stock!$B$7:$H$16,4,FALSE)</f>
        <v>20</v>
      </c>
      <c r="F12" s="8">
        <f>VLOOKUP(C12,Stock!$B$7:$H$16,5,FALSE)</f>
        <v>25</v>
      </c>
      <c r="G12" s="2">
        <v>12</v>
      </c>
      <c r="H12" s="8">
        <f t="shared" si="0"/>
        <v>300</v>
      </c>
      <c r="I12" s="8">
        <f t="shared" si="1"/>
        <v>40.5</v>
      </c>
      <c r="J12" s="8">
        <f t="shared" si="2"/>
        <v>340.5</v>
      </c>
      <c r="K12" s="8">
        <f t="shared" si="3"/>
        <v>60</v>
      </c>
      <c r="L12" s="16"/>
      <c r="M12" s="11" t="s">
        <v>21</v>
      </c>
      <c r="U12" s="16"/>
    </row>
    <row r="13" spans="1:21" ht="18" customHeight="1" x14ac:dyDescent="0.25">
      <c r="A13" s="2">
        <v>7</v>
      </c>
      <c r="B13" s="6">
        <v>45598</v>
      </c>
      <c r="C13" s="7" t="s">
        <v>27</v>
      </c>
      <c r="D13" s="2">
        <f>VLOOKUP(C13,Stock!$B$7:$H$16,7,FALSE)</f>
        <v>21</v>
      </c>
      <c r="E13" s="8">
        <f>VLOOKUP(C13,Stock!$B$7:$H$16,4,FALSE)</f>
        <v>17</v>
      </c>
      <c r="F13" s="8">
        <f>VLOOKUP(C13,Stock!$B$7:$H$16,5,FALSE)</f>
        <v>22</v>
      </c>
      <c r="G13" s="2">
        <v>10</v>
      </c>
      <c r="H13" s="8">
        <f t="shared" si="0"/>
        <v>220</v>
      </c>
      <c r="I13" s="8">
        <f t="shared" si="1"/>
        <v>29.700000000000003</v>
      </c>
      <c r="J13" s="8">
        <f t="shared" si="2"/>
        <v>249.7</v>
      </c>
      <c r="K13" s="8">
        <f t="shared" si="3"/>
        <v>50</v>
      </c>
      <c r="L13" s="16"/>
      <c r="M13" s="11" t="s">
        <v>22</v>
      </c>
      <c r="U13" s="16"/>
    </row>
    <row r="14" spans="1:21" ht="18" customHeight="1" x14ac:dyDescent="0.25">
      <c r="A14" s="2">
        <v>8</v>
      </c>
      <c r="B14" s="6">
        <v>45599</v>
      </c>
      <c r="C14" s="7" t="s">
        <v>23</v>
      </c>
      <c r="D14" s="2">
        <f>VLOOKUP(C14,Stock!$B$7:$H$16,7,FALSE)</f>
        <v>32</v>
      </c>
      <c r="E14" s="8">
        <f>VLOOKUP(C14,Stock!$B$7:$H$16,4,FALSE)</f>
        <v>16</v>
      </c>
      <c r="F14" s="8">
        <f>VLOOKUP(C14,Stock!$B$7:$H$16,5,FALSE)</f>
        <v>20</v>
      </c>
      <c r="G14" s="2">
        <v>5</v>
      </c>
      <c r="H14" s="8">
        <f t="shared" si="0"/>
        <v>100</v>
      </c>
      <c r="I14" s="8">
        <f t="shared" si="1"/>
        <v>13.5</v>
      </c>
      <c r="J14" s="8">
        <f t="shared" si="2"/>
        <v>113.5</v>
      </c>
      <c r="K14" s="8">
        <f t="shared" si="3"/>
        <v>20</v>
      </c>
      <c r="L14" s="16"/>
      <c r="M14" s="11" t="s">
        <v>23</v>
      </c>
      <c r="U14" s="16"/>
    </row>
    <row r="15" spans="1:21" ht="18" customHeight="1" x14ac:dyDescent="0.25">
      <c r="A15" s="2">
        <v>9</v>
      </c>
      <c r="B15" s="6">
        <v>45599</v>
      </c>
      <c r="C15" s="7" t="s">
        <v>29</v>
      </c>
      <c r="D15" s="2">
        <f>VLOOKUP(C15,Stock!$B$7:$H$16,7,FALSE)</f>
        <v>6</v>
      </c>
      <c r="E15" s="8">
        <f>VLOOKUP(C15,Stock!$B$7:$H$16,4,FALSE)</f>
        <v>15</v>
      </c>
      <c r="F15" s="8">
        <f>VLOOKUP(C15,Stock!$B$7:$H$16,5,FALSE)</f>
        <v>19</v>
      </c>
      <c r="G15" s="2">
        <v>1</v>
      </c>
      <c r="H15" s="8">
        <f t="shared" si="0"/>
        <v>19</v>
      </c>
      <c r="I15" s="8">
        <f t="shared" si="1"/>
        <v>2.5650000000000004</v>
      </c>
      <c r="J15" s="8">
        <f t="shared" si="2"/>
        <v>21.565000000000001</v>
      </c>
      <c r="K15" s="8">
        <f t="shared" si="3"/>
        <v>4</v>
      </c>
      <c r="L15" s="16"/>
      <c r="M15" s="11" t="s">
        <v>24</v>
      </c>
      <c r="U15" s="16"/>
    </row>
    <row r="16" spans="1:21" ht="18" customHeight="1" x14ac:dyDescent="0.25">
      <c r="A16" s="2">
        <v>10</v>
      </c>
      <c r="B16" s="6">
        <v>45599</v>
      </c>
      <c r="C16" s="7" t="s">
        <v>20</v>
      </c>
      <c r="D16" s="2">
        <f>VLOOKUP(C16,Stock!$B$7:$H$16,7,FALSE)</f>
        <v>20</v>
      </c>
      <c r="E16" s="8">
        <f>VLOOKUP(C16,Stock!$B$7:$H$16,4,FALSE)</f>
        <v>12</v>
      </c>
      <c r="F16" s="8">
        <f>VLOOKUP(C16,Stock!$B$7:$H$16,5,FALSE)</f>
        <v>15</v>
      </c>
      <c r="G16" s="2">
        <v>25</v>
      </c>
      <c r="H16" s="8">
        <f t="shared" si="0"/>
        <v>375</v>
      </c>
      <c r="I16" s="8">
        <f t="shared" si="1"/>
        <v>50.625</v>
      </c>
      <c r="J16" s="8">
        <f t="shared" si="2"/>
        <v>425.625</v>
      </c>
      <c r="K16" s="8">
        <f t="shared" si="3"/>
        <v>75</v>
      </c>
      <c r="L16" s="16"/>
      <c r="M16" s="11" t="s">
        <v>25</v>
      </c>
      <c r="U16" s="16"/>
    </row>
    <row r="17" spans="1:21" ht="18" customHeight="1" x14ac:dyDescent="0.25">
      <c r="A17" s="2">
        <v>11</v>
      </c>
      <c r="B17" s="6">
        <v>45599</v>
      </c>
      <c r="C17" s="7" t="s">
        <v>25</v>
      </c>
      <c r="D17" s="2">
        <f>VLOOKUP(C17,Stock!$B$7:$H$16,7,FALSE)</f>
        <v>33</v>
      </c>
      <c r="E17" s="8">
        <f>VLOOKUP(C17,Stock!$B$7:$H$16,4,FALSE)</f>
        <v>20</v>
      </c>
      <c r="F17" s="8">
        <f>VLOOKUP(C17,Stock!$B$7:$H$16,5,FALSE)</f>
        <v>25</v>
      </c>
      <c r="G17" s="2">
        <v>12</v>
      </c>
      <c r="H17" s="8">
        <f t="shared" si="0"/>
        <v>300</v>
      </c>
      <c r="I17" s="8">
        <f t="shared" si="1"/>
        <v>40.5</v>
      </c>
      <c r="J17" s="8">
        <f t="shared" si="2"/>
        <v>340.5</v>
      </c>
      <c r="K17" s="8">
        <f t="shared" si="3"/>
        <v>60</v>
      </c>
      <c r="L17" s="16"/>
      <c r="M17" s="11" t="s">
        <v>26</v>
      </c>
      <c r="U17" s="16"/>
    </row>
    <row r="18" spans="1:21" ht="18" customHeight="1" x14ac:dyDescent="0.25">
      <c r="A18" s="2">
        <v>12</v>
      </c>
      <c r="B18" s="6">
        <v>45599</v>
      </c>
      <c r="C18" s="7" t="s">
        <v>27</v>
      </c>
      <c r="D18" s="2">
        <f>VLOOKUP(C18,Stock!$B$7:$H$16,7,FALSE)</f>
        <v>21</v>
      </c>
      <c r="E18" s="8">
        <f>VLOOKUP(C18,Stock!$B$7:$H$16,4,FALSE)</f>
        <v>17</v>
      </c>
      <c r="F18" s="8">
        <f>VLOOKUP(C18,Stock!$B$7:$H$16,5,FALSE)</f>
        <v>22</v>
      </c>
      <c r="G18" s="2">
        <v>20</v>
      </c>
      <c r="H18" s="8">
        <f t="shared" si="0"/>
        <v>440</v>
      </c>
      <c r="I18" s="8">
        <f t="shared" si="1"/>
        <v>59.400000000000006</v>
      </c>
      <c r="J18" s="8">
        <f t="shared" si="2"/>
        <v>499.4</v>
      </c>
      <c r="K18" s="8">
        <f t="shared" si="3"/>
        <v>100</v>
      </c>
      <c r="L18" s="16"/>
      <c r="M18" s="11" t="s">
        <v>27</v>
      </c>
      <c r="U18" s="16"/>
    </row>
    <row r="19" spans="1:21" ht="18" customHeight="1" x14ac:dyDescent="0.25">
      <c r="A19" s="2">
        <v>13</v>
      </c>
      <c r="B19" s="6">
        <v>45600</v>
      </c>
      <c r="C19" s="7" t="s">
        <v>25</v>
      </c>
      <c r="D19" s="2">
        <f>VLOOKUP(C19,Stock!$B$7:$H$16,7,FALSE)</f>
        <v>33</v>
      </c>
      <c r="E19" s="8">
        <f>VLOOKUP(C19,Stock!$B$7:$H$16,4,FALSE)</f>
        <v>20</v>
      </c>
      <c r="F19" s="8">
        <f>VLOOKUP(C19,Stock!$B$7:$H$16,5,FALSE)</f>
        <v>25</v>
      </c>
      <c r="G19" s="2">
        <v>25</v>
      </c>
      <c r="H19" s="8">
        <f t="shared" si="0"/>
        <v>625</v>
      </c>
      <c r="I19" s="8">
        <f t="shared" si="1"/>
        <v>84.375</v>
      </c>
      <c r="J19" s="8">
        <f t="shared" si="2"/>
        <v>709.375</v>
      </c>
      <c r="K19" s="8">
        <f t="shared" si="3"/>
        <v>125</v>
      </c>
      <c r="L19" s="16"/>
      <c r="M19" s="11" t="s">
        <v>28</v>
      </c>
      <c r="U19" s="16"/>
    </row>
    <row r="20" spans="1:21" ht="18" customHeight="1" x14ac:dyDescent="0.25">
      <c r="A20" s="2">
        <v>14</v>
      </c>
      <c r="B20" s="6">
        <v>45600</v>
      </c>
      <c r="C20" s="7" t="s">
        <v>20</v>
      </c>
      <c r="D20" s="2">
        <f>VLOOKUP(C20,Stock!$B$7:$H$16,7,FALSE)</f>
        <v>20</v>
      </c>
      <c r="E20" s="8">
        <f>VLOOKUP(C20,Stock!$B$7:$H$16,4,FALSE)</f>
        <v>12</v>
      </c>
      <c r="F20" s="8">
        <f>VLOOKUP(C20,Stock!$B$7:$H$16,5,FALSE)</f>
        <v>15</v>
      </c>
      <c r="G20" s="2">
        <v>150</v>
      </c>
      <c r="H20" s="8">
        <f t="shared" si="0"/>
        <v>2250</v>
      </c>
      <c r="I20" s="8">
        <f t="shared" si="1"/>
        <v>303.75</v>
      </c>
      <c r="J20" s="8">
        <f t="shared" si="2"/>
        <v>2553.75</v>
      </c>
      <c r="K20" s="8">
        <f t="shared" si="3"/>
        <v>450</v>
      </c>
      <c r="L20" s="16"/>
      <c r="M20" s="11" t="s">
        <v>29</v>
      </c>
      <c r="U20" s="16"/>
    </row>
    <row r="21" spans="1:21" ht="18" customHeight="1" x14ac:dyDescent="0.25">
      <c r="A21" s="2">
        <v>15</v>
      </c>
      <c r="B21" s="6">
        <v>45600</v>
      </c>
      <c r="C21" s="7" t="s">
        <v>26</v>
      </c>
      <c r="D21" s="2">
        <f>VLOOKUP(C21,Stock!$B$7:$H$16,7,FALSE)</f>
        <v>37</v>
      </c>
      <c r="E21" s="8">
        <f>VLOOKUP(C21,Stock!$B$7:$H$16,4,FALSE)</f>
        <v>13</v>
      </c>
      <c r="F21" s="8">
        <f>VLOOKUP(C21,Stock!$B$7:$H$16,5,FALSE)</f>
        <v>17</v>
      </c>
      <c r="G21" s="2">
        <v>20</v>
      </c>
      <c r="H21" s="8">
        <f t="shared" si="0"/>
        <v>340</v>
      </c>
      <c r="I21" s="8">
        <f t="shared" si="1"/>
        <v>45.900000000000006</v>
      </c>
      <c r="J21" s="8">
        <f t="shared" si="2"/>
        <v>385.9</v>
      </c>
      <c r="K21" s="8">
        <f t="shared" si="3"/>
        <v>80</v>
      </c>
      <c r="L21" s="16"/>
      <c r="U21" s="16"/>
    </row>
    <row r="22" spans="1:21" ht="18" customHeight="1" x14ac:dyDescent="0.25">
      <c r="A22" s="2">
        <v>16</v>
      </c>
      <c r="B22" s="6">
        <v>45600</v>
      </c>
      <c r="C22" s="7" t="s">
        <v>21</v>
      </c>
      <c r="D22" s="2">
        <f>VLOOKUP(C22,Stock!$B$7:$H$16,7,FALSE)</f>
        <v>53</v>
      </c>
      <c r="E22" s="8">
        <f>VLOOKUP(C22,Stock!$B$7:$H$16,4,FALSE)</f>
        <v>22</v>
      </c>
      <c r="F22" s="8">
        <f>VLOOKUP(C22,Stock!$B$7:$H$16,5,FALSE)</f>
        <v>28</v>
      </c>
      <c r="G22" s="2">
        <v>15</v>
      </c>
      <c r="H22" s="8">
        <f t="shared" si="0"/>
        <v>420</v>
      </c>
      <c r="I22" s="8">
        <f t="shared" si="1"/>
        <v>56.7</v>
      </c>
      <c r="J22" s="8">
        <f t="shared" si="2"/>
        <v>476.7</v>
      </c>
      <c r="K22" s="8">
        <f t="shared" si="3"/>
        <v>90</v>
      </c>
      <c r="L22" s="16"/>
      <c r="U22" s="16"/>
    </row>
    <row r="23" spans="1:21" ht="18" customHeight="1" x14ac:dyDescent="0.25">
      <c r="A23" s="2">
        <v>17</v>
      </c>
      <c r="B23" s="6">
        <v>45600</v>
      </c>
      <c r="C23" s="7" t="s">
        <v>23</v>
      </c>
      <c r="D23" s="2">
        <f>VLOOKUP(C23,Stock!$B$7:$H$16,7,FALSE)</f>
        <v>32</v>
      </c>
      <c r="E23" s="8">
        <f>VLOOKUP(C23,Stock!$B$7:$H$16,4,FALSE)</f>
        <v>16</v>
      </c>
      <c r="F23" s="8">
        <f>VLOOKUP(C23,Stock!$B$7:$H$16,5,FALSE)</f>
        <v>20</v>
      </c>
      <c r="G23" s="2">
        <v>1</v>
      </c>
      <c r="H23" s="8">
        <f t="shared" si="0"/>
        <v>20</v>
      </c>
      <c r="I23" s="8">
        <f t="shared" si="1"/>
        <v>2.7</v>
      </c>
      <c r="J23" s="8">
        <f t="shared" si="2"/>
        <v>22.7</v>
      </c>
      <c r="K23" s="8">
        <f t="shared" si="3"/>
        <v>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8" customHeight="1" x14ac:dyDescent="0.25">
      <c r="A24" s="2">
        <v>18</v>
      </c>
      <c r="B24" s="6">
        <v>45601</v>
      </c>
      <c r="C24" s="7" t="s">
        <v>24</v>
      </c>
      <c r="D24" s="2">
        <f>VLOOKUP(C24,Stock!$B$7:$H$16,7,FALSE)</f>
        <v>241</v>
      </c>
      <c r="E24" s="8">
        <f>VLOOKUP(C24,Stock!$B$7:$H$16,4,FALSE)</f>
        <v>5</v>
      </c>
      <c r="F24" s="8">
        <f>VLOOKUP(C24,Stock!$B$7:$H$16,5,FALSE)</f>
        <v>7</v>
      </c>
      <c r="G24" s="2">
        <v>15</v>
      </c>
      <c r="H24" s="8">
        <f t="shared" si="0"/>
        <v>105</v>
      </c>
      <c r="I24" s="8">
        <f t="shared" si="1"/>
        <v>14.175000000000001</v>
      </c>
      <c r="J24" s="8">
        <f t="shared" si="2"/>
        <v>119.175</v>
      </c>
      <c r="K24" s="8">
        <f t="shared" si="3"/>
        <v>30</v>
      </c>
      <c r="L24" s="16"/>
    </row>
    <row r="25" spans="1:21" ht="18" customHeight="1" x14ac:dyDescent="0.25">
      <c r="A25" s="2">
        <v>19</v>
      </c>
      <c r="B25" s="6">
        <v>45601</v>
      </c>
      <c r="C25" s="7" t="s">
        <v>25</v>
      </c>
      <c r="D25" s="2">
        <f>VLOOKUP(C25,Stock!$B$7:$H$16,7,FALSE)</f>
        <v>33</v>
      </c>
      <c r="E25" s="8">
        <f>VLOOKUP(C25,Stock!$B$7:$H$16,4,FALSE)</f>
        <v>20</v>
      </c>
      <c r="F25" s="8">
        <f>VLOOKUP(C25,Stock!$B$7:$H$16,5,FALSE)</f>
        <v>25</v>
      </c>
      <c r="G25" s="2">
        <v>60</v>
      </c>
      <c r="H25" s="8">
        <f t="shared" si="0"/>
        <v>1500</v>
      </c>
      <c r="I25" s="8">
        <f t="shared" si="1"/>
        <v>202.5</v>
      </c>
      <c r="J25" s="8">
        <f t="shared" si="2"/>
        <v>1702.5</v>
      </c>
      <c r="K25" s="8">
        <f t="shared" si="3"/>
        <v>300</v>
      </c>
      <c r="L25" s="16"/>
    </row>
    <row r="26" spans="1:21" ht="18" customHeight="1" x14ac:dyDescent="0.25">
      <c r="A26" s="2">
        <v>20</v>
      </c>
      <c r="B26" s="6">
        <v>45601</v>
      </c>
      <c r="C26" s="7" t="s">
        <v>26</v>
      </c>
      <c r="D26" s="2">
        <f>VLOOKUP(C26,Stock!$B$7:$H$16,7,FALSE)</f>
        <v>37</v>
      </c>
      <c r="E26" s="8">
        <f>VLOOKUP(C26,Stock!$B$7:$H$16,4,FALSE)</f>
        <v>13</v>
      </c>
      <c r="F26" s="8">
        <f>VLOOKUP(C26,Stock!$B$7:$H$16,5,FALSE)</f>
        <v>17</v>
      </c>
      <c r="G26" s="2">
        <v>25</v>
      </c>
      <c r="H26" s="8">
        <f t="shared" si="0"/>
        <v>425</v>
      </c>
      <c r="I26" s="8">
        <f t="shared" si="1"/>
        <v>57.375000000000007</v>
      </c>
      <c r="J26" s="8">
        <f t="shared" si="2"/>
        <v>482.375</v>
      </c>
      <c r="K26" s="8">
        <f t="shared" si="3"/>
        <v>100</v>
      </c>
      <c r="L26" s="16"/>
    </row>
    <row r="27" spans="1:21" ht="18" customHeight="1" x14ac:dyDescent="0.25">
      <c r="A27" s="2">
        <v>21</v>
      </c>
      <c r="B27" s="6">
        <v>45602</v>
      </c>
      <c r="C27" s="7" t="s">
        <v>21</v>
      </c>
      <c r="D27" s="2">
        <f>VLOOKUP(C27,Stock!$B$7:$H$16,7,FALSE)</f>
        <v>53</v>
      </c>
      <c r="E27" s="8">
        <f>VLOOKUP(C27,Stock!$B$7:$H$16,4,FALSE)</f>
        <v>22</v>
      </c>
      <c r="F27" s="8">
        <f>VLOOKUP(C27,Stock!$B$7:$H$16,5,FALSE)</f>
        <v>28</v>
      </c>
      <c r="G27" s="2">
        <v>1</v>
      </c>
      <c r="H27" s="8">
        <f t="shared" si="0"/>
        <v>28</v>
      </c>
      <c r="I27" s="8">
        <f t="shared" si="1"/>
        <v>3.7800000000000002</v>
      </c>
      <c r="J27" s="8">
        <f t="shared" si="2"/>
        <v>31.78</v>
      </c>
      <c r="K27" s="8">
        <f t="shared" si="3"/>
        <v>6</v>
      </c>
      <c r="L27" s="16"/>
    </row>
    <row r="28" spans="1:21" ht="18" customHeight="1" x14ac:dyDescent="0.25">
      <c r="A28" s="2">
        <v>22</v>
      </c>
      <c r="B28" s="6">
        <v>45602</v>
      </c>
      <c r="C28" s="7" t="s">
        <v>25</v>
      </c>
      <c r="D28" s="2">
        <f>VLOOKUP(C28,Stock!$B$7:$H$16,7,FALSE)</f>
        <v>33</v>
      </c>
      <c r="E28" s="8">
        <f>VLOOKUP(C28,Stock!$B$7:$H$16,4,FALSE)</f>
        <v>20</v>
      </c>
      <c r="F28" s="8">
        <f>VLOOKUP(C28,Stock!$B$7:$H$16,5,FALSE)</f>
        <v>25</v>
      </c>
      <c r="G28" s="2">
        <v>5</v>
      </c>
      <c r="H28" s="8">
        <f t="shared" si="0"/>
        <v>125</v>
      </c>
      <c r="I28" s="8">
        <f t="shared" si="1"/>
        <v>16.875</v>
      </c>
      <c r="J28" s="8">
        <f t="shared" si="2"/>
        <v>141.875</v>
      </c>
      <c r="K28" s="8">
        <f t="shared" si="3"/>
        <v>25</v>
      </c>
      <c r="L28" s="16"/>
    </row>
    <row r="29" spans="1:21" ht="18" customHeight="1" x14ac:dyDescent="0.25">
      <c r="A29" s="2">
        <v>23</v>
      </c>
      <c r="B29" s="6">
        <v>45603</v>
      </c>
      <c r="C29" s="7" t="s">
        <v>25</v>
      </c>
      <c r="D29" s="2">
        <f>VLOOKUP(C29,Stock!$B$7:$H$16,7,FALSE)</f>
        <v>33</v>
      </c>
      <c r="E29" s="8">
        <f>VLOOKUP(C29,Stock!$B$7:$H$16,4,FALSE)</f>
        <v>20</v>
      </c>
      <c r="F29" s="8">
        <f>VLOOKUP(C29,Stock!$B$7:$H$16,5,FALSE)</f>
        <v>25</v>
      </c>
      <c r="G29" s="2">
        <v>4</v>
      </c>
      <c r="H29" s="8">
        <f t="shared" si="0"/>
        <v>100</v>
      </c>
      <c r="I29" s="8">
        <f t="shared" si="1"/>
        <v>13.5</v>
      </c>
      <c r="J29" s="8">
        <f t="shared" si="2"/>
        <v>113.5</v>
      </c>
      <c r="K29" s="8">
        <f t="shared" si="3"/>
        <v>20</v>
      </c>
      <c r="L29" s="16"/>
    </row>
    <row r="30" spans="1:21" ht="18" customHeight="1" x14ac:dyDescent="0.25">
      <c r="A30" s="2">
        <v>24</v>
      </c>
      <c r="B30" s="6">
        <v>45603</v>
      </c>
      <c r="C30" s="7" t="s">
        <v>27</v>
      </c>
      <c r="D30" s="2">
        <f>VLOOKUP(C30,Stock!$B$7:$H$16,7,FALSE)</f>
        <v>21</v>
      </c>
      <c r="E30" s="8">
        <f>VLOOKUP(C30,Stock!$B$7:$H$16,4,FALSE)</f>
        <v>17</v>
      </c>
      <c r="F30" s="8">
        <f>VLOOKUP(C30,Stock!$B$7:$H$16,5,FALSE)</f>
        <v>22</v>
      </c>
      <c r="G30" s="2">
        <v>5</v>
      </c>
      <c r="H30" s="8">
        <f t="shared" si="0"/>
        <v>110</v>
      </c>
      <c r="I30" s="8">
        <f t="shared" si="1"/>
        <v>14.850000000000001</v>
      </c>
      <c r="J30" s="8">
        <f t="shared" si="2"/>
        <v>124.85</v>
      </c>
      <c r="K30" s="8">
        <f t="shared" si="3"/>
        <v>25</v>
      </c>
      <c r="L30" s="16"/>
    </row>
    <row r="31" spans="1:21" ht="18" customHeight="1" x14ac:dyDescent="0.25">
      <c r="A31" s="2">
        <v>25</v>
      </c>
      <c r="B31" s="6">
        <v>45603</v>
      </c>
      <c r="C31" s="7" t="s">
        <v>20</v>
      </c>
      <c r="D31" s="2">
        <f>VLOOKUP(C31,Stock!$B$7:$H$16,7,FALSE)</f>
        <v>20</v>
      </c>
      <c r="E31" s="8">
        <f>VLOOKUP(C31,Stock!$B$7:$H$16,4,FALSE)</f>
        <v>12</v>
      </c>
      <c r="F31" s="8">
        <f>VLOOKUP(C31,Stock!$B$7:$H$16,5,FALSE)</f>
        <v>15</v>
      </c>
      <c r="G31" s="2">
        <v>5</v>
      </c>
      <c r="H31" s="8">
        <f t="shared" si="0"/>
        <v>75</v>
      </c>
      <c r="I31" s="8">
        <f t="shared" si="1"/>
        <v>10.125</v>
      </c>
      <c r="J31" s="8">
        <f t="shared" si="2"/>
        <v>85.125</v>
      </c>
      <c r="K31" s="8">
        <f t="shared" si="3"/>
        <v>15</v>
      </c>
      <c r="L31" s="16"/>
    </row>
    <row r="32" spans="1:21" ht="18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</sheetData>
  <mergeCells count="2">
    <mergeCell ref="A2:K2"/>
    <mergeCell ref="A3:K3"/>
  </mergeCells>
  <dataValidations count="2">
    <dataValidation type="custom" allowBlank="1" showInputMessage="1" showErrorMessage="1" sqref="G7:G31">
      <formula1>G7&lt;=D7</formula1>
    </dataValidation>
    <dataValidation type="list" allowBlank="1" showInputMessage="1" showErrorMessage="1" sqref="C7:C31">
      <formula1>$M$11:$M$20</formula1>
    </dataValidation>
  </dataValidations>
  <printOptions horizontalCentered="1"/>
  <pageMargins left="0.2" right="0.2" top="0.5" bottom="0.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Stock</vt:lpstr>
      <vt:lpstr>Details</vt:lpstr>
      <vt:lpstr>Details!Print_Area</vt:lpstr>
      <vt:lpstr>Stock!Print_Area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Milon</dc:creator>
  <cp:lastModifiedBy>cse</cp:lastModifiedBy>
  <cp:lastPrinted>2024-11-10T14:31:36Z</cp:lastPrinted>
  <dcterms:created xsi:type="dcterms:W3CDTF">2024-11-06T15:08:37Z</dcterms:created>
  <dcterms:modified xsi:type="dcterms:W3CDTF">2024-11-13T05:04:49Z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