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toham\Downloads\IIIT B\"/>
    </mc:Choice>
  </mc:AlternateContent>
  <xr:revisionPtr revIDLastSave="0" documentId="13_ncr:1_{B940277A-7F95-414D-B2DF-399A9DA724E7}" xr6:coauthVersionLast="47" xr6:coauthVersionMax="47" xr10:uidLastSave="{00000000-0000-0000-0000-000000000000}"/>
  <bookViews>
    <workbookView xWindow="-108" yWindow="-108" windowWidth="23256" windowHeight="12456" activeTab="4" xr2:uid="{00000000-000D-0000-FFFF-FFFF00000000}"/>
  </bookViews>
  <sheets>
    <sheet name="INTRO" sheetId="11" r:id="rId1"/>
    <sheet name="Reasoning and Results" sheetId="10" r:id="rId2"/>
    <sheet name="Sources" sheetId="5" r:id="rId3"/>
    <sheet name="IYENGAR_SUDARSHAN " sheetId="9" r:id="rId4"/>
    <sheet name="PATNAIK_NARAYAN" sheetId="8" r:id="rId5"/>
  </sheets>
  <definedNames>
    <definedName name="_xlnm._FilterDatabase" localSheetId="3" hidden="1">'IYENGAR_SUDARSHAN '!$A$64:$C$64</definedName>
    <definedName name="_xlnm._FilterDatabase" localSheetId="4" hidden="1">PATNAIK_NARAYAN!$A$1:$B$1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6" i="9" l="1"/>
  <c r="R55" i="9"/>
  <c r="D55" i="9"/>
  <c r="D54" i="9"/>
  <c r="R54" i="9"/>
  <c r="R49" i="8" l="1"/>
  <c r="R50" i="8"/>
  <c r="R51" i="8"/>
  <c r="R52" i="8"/>
  <c r="R53" i="8"/>
  <c r="R54" i="8"/>
  <c r="R55" i="8"/>
  <c r="R56" i="8"/>
  <c r="R57" i="8"/>
  <c r="R58" i="8"/>
  <c r="R59" i="8"/>
  <c r="R60" i="8"/>
  <c r="R61" i="8"/>
  <c r="R62" i="8"/>
  <c r="R63" i="8"/>
  <c r="R64" i="8"/>
  <c r="R65" i="8"/>
  <c r="R66" i="8"/>
  <c r="R48" i="8"/>
  <c r="Q49" i="8"/>
  <c r="Q50" i="8"/>
  <c r="Q51" i="8"/>
  <c r="Q52" i="8"/>
  <c r="Q53" i="8"/>
  <c r="Q54" i="8"/>
  <c r="Q55" i="8"/>
  <c r="Q56" i="8"/>
  <c r="Q57" i="8"/>
  <c r="Q58" i="8"/>
  <c r="Q59" i="8"/>
  <c r="Q60" i="8"/>
  <c r="Q61" i="8"/>
  <c r="Q62" i="8"/>
  <c r="Q63" i="8"/>
  <c r="Q64" i="8"/>
  <c r="Q65" i="8"/>
  <c r="Q66" i="8"/>
  <c r="Q48" i="8"/>
  <c r="P49" i="8"/>
  <c r="P50" i="8"/>
  <c r="P51" i="8"/>
  <c r="P52" i="8"/>
  <c r="P53" i="8"/>
  <c r="P54" i="8"/>
  <c r="P55" i="8"/>
  <c r="P56" i="8"/>
  <c r="P57" i="8"/>
  <c r="P58" i="8"/>
  <c r="P59" i="8"/>
  <c r="P60" i="8"/>
  <c r="P61" i="8"/>
  <c r="P62" i="8"/>
  <c r="P63" i="8"/>
  <c r="P64" i="8"/>
  <c r="P65" i="8"/>
  <c r="P66" i="8"/>
  <c r="P48" i="8"/>
  <c r="O49" i="8"/>
  <c r="O50" i="8"/>
  <c r="O51" i="8"/>
  <c r="O52" i="8"/>
  <c r="O53" i="8"/>
  <c r="O54" i="8"/>
  <c r="O55" i="8"/>
  <c r="O56" i="8"/>
  <c r="O57" i="8"/>
  <c r="O58" i="8"/>
  <c r="O59" i="8"/>
  <c r="O60" i="8"/>
  <c r="O61" i="8"/>
  <c r="O62" i="8"/>
  <c r="O63" i="8"/>
  <c r="O64" i="8"/>
  <c r="O65" i="8"/>
  <c r="O66" i="8"/>
  <c r="O48" i="8"/>
  <c r="M73" i="8"/>
  <c r="M74" i="8"/>
  <c r="M75" i="8"/>
  <c r="M76" i="8"/>
  <c r="M77" i="8"/>
  <c r="M78" i="8"/>
  <c r="M79" i="8"/>
  <c r="M80" i="8"/>
  <c r="M81" i="8"/>
  <c r="M82" i="8"/>
  <c r="M83" i="8"/>
  <c r="M84" i="8"/>
  <c r="M85" i="8"/>
  <c r="M86" i="8"/>
  <c r="M87" i="8"/>
  <c r="M88" i="8"/>
  <c r="M89" i="8"/>
  <c r="M90" i="8"/>
  <c r="D68" i="8"/>
  <c r="D75" i="8" s="1"/>
  <c r="M72" i="8"/>
  <c r="L73" i="8"/>
  <c r="L74" i="8"/>
  <c r="L75" i="8"/>
  <c r="L76" i="8"/>
  <c r="L77" i="8"/>
  <c r="L78" i="8"/>
  <c r="L79" i="8"/>
  <c r="L80" i="8"/>
  <c r="L81" i="8"/>
  <c r="L82" i="8"/>
  <c r="L83" i="8"/>
  <c r="L84" i="8"/>
  <c r="L85" i="8"/>
  <c r="L86" i="8"/>
  <c r="L87" i="8"/>
  <c r="L88" i="8"/>
  <c r="L89" i="8"/>
  <c r="L90" i="8"/>
  <c r="L72" i="8"/>
  <c r="K73" i="8"/>
  <c r="K74" i="8"/>
  <c r="K75" i="8"/>
  <c r="K76" i="8"/>
  <c r="K77" i="8"/>
  <c r="K78" i="8"/>
  <c r="K79" i="8"/>
  <c r="K80" i="8"/>
  <c r="K81" i="8"/>
  <c r="K82" i="8"/>
  <c r="K83" i="8"/>
  <c r="K84" i="8"/>
  <c r="K85" i="8"/>
  <c r="K86" i="8"/>
  <c r="K87" i="8"/>
  <c r="K88" i="8"/>
  <c r="K89" i="8"/>
  <c r="K90" i="8"/>
  <c r="K72" i="8"/>
  <c r="J73" i="8"/>
  <c r="J74" i="8"/>
  <c r="J75" i="8"/>
  <c r="J76" i="8"/>
  <c r="J77" i="8"/>
  <c r="J78" i="8"/>
  <c r="J79" i="8"/>
  <c r="J80" i="8"/>
  <c r="J81" i="8"/>
  <c r="J82" i="8"/>
  <c r="J83" i="8"/>
  <c r="J84" i="8"/>
  <c r="J85" i="8"/>
  <c r="J86" i="8"/>
  <c r="J87" i="8"/>
  <c r="J88" i="8"/>
  <c r="J89" i="8"/>
  <c r="J90" i="8"/>
  <c r="J72" i="8"/>
  <c r="I73" i="8"/>
  <c r="I74" i="8"/>
  <c r="I75" i="8"/>
  <c r="I76" i="8"/>
  <c r="I77" i="8"/>
  <c r="I78" i="8"/>
  <c r="I79" i="8"/>
  <c r="I80" i="8"/>
  <c r="I81" i="8"/>
  <c r="I82" i="8"/>
  <c r="I83" i="8"/>
  <c r="I84" i="8"/>
  <c r="I85" i="8"/>
  <c r="I86" i="8"/>
  <c r="I87" i="8"/>
  <c r="I88" i="8"/>
  <c r="I89" i="8"/>
  <c r="I90" i="8"/>
  <c r="I72" i="8"/>
  <c r="H73" i="8"/>
  <c r="H74" i="8"/>
  <c r="H75" i="8"/>
  <c r="H76" i="8"/>
  <c r="H77" i="8"/>
  <c r="H78" i="8"/>
  <c r="H79" i="8"/>
  <c r="H80" i="8"/>
  <c r="H81" i="8"/>
  <c r="H82" i="8"/>
  <c r="H83" i="8"/>
  <c r="H84" i="8"/>
  <c r="H85" i="8"/>
  <c r="H86" i="8"/>
  <c r="H87" i="8"/>
  <c r="H88" i="8"/>
  <c r="H89" i="8"/>
  <c r="H90" i="8"/>
  <c r="H72" i="8"/>
  <c r="J45" i="9"/>
  <c r="I45" i="9"/>
  <c r="N44" i="9"/>
  <c r="I43" i="9"/>
  <c r="H43" i="9"/>
  <c r="F43" i="9"/>
  <c r="J42" i="9"/>
  <c r="I42" i="9"/>
  <c r="N41" i="9"/>
  <c r="I40" i="9"/>
  <c r="H40" i="9"/>
  <c r="F40" i="9"/>
  <c r="J39" i="9"/>
  <c r="I39" i="9"/>
  <c r="N38" i="9"/>
  <c r="I37" i="9"/>
  <c r="H37" i="9"/>
  <c r="G37" i="9"/>
  <c r="F37" i="9"/>
  <c r="J36" i="9"/>
  <c r="I36" i="9"/>
  <c r="N35" i="9"/>
  <c r="I34" i="9"/>
  <c r="H34" i="9"/>
  <c r="G34" i="9"/>
  <c r="F34" i="9"/>
  <c r="J33" i="9"/>
  <c r="I33" i="9"/>
  <c r="N32" i="9"/>
  <c r="M32" i="9"/>
  <c r="Q31" i="9"/>
  <c r="I31" i="9"/>
  <c r="H31" i="9"/>
  <c r="G31" i="9"/>
  <c r="F31" i="9"/>
  <c r="J30" i="9"/>
  <c r="I30" i="9"/>
  <c r="N29" i="9"/>
  <c r="M29" i="9"/>
  <c r="Q28" i="9"/>
  <c r="I28" i="9"/>
  <c r="H28" i="9"/>
  <c r="G28" i="9"/>
  <c r="F28" i="9"/>
  <c r="J27" i="9"/>
  <c r="I27" i="9"/>
  <c r="Q23" i="9"/>
  <c r="P23" i="9"/>
  <c r="O23" i="9"/>
  <c r="N23" i="9"/>
  <c r="M23" i="9"/>
  <c r="M42" i="9" s="1"/>
  <c r="L23" i="9"/>
  <c r="L44" i="9" s="1"/>
  <c r="K23" i="9"/>
  <c r="K41" i="9" s="1"/>
  <c r="J23" i="9"/>
  <c r="J40" i="9" s="1"/>
  <c r="I23" i="9"/>
  <c r="I44" i="9" s="1"/>
  <c r="H23" i="9"/>
  <c r="H44" i="9" s="1"/>
  <c r="G23" i="9"/>
  <c r="G44" i="9" s="1"/>
  <c r="F23" i="9"/>
  <c r="F45" i="9" s="1"/>
  <c r="E23" i="9"/>
  <c r="E31" i="9" s="1"/>
  <c r="C23" i="9"/>
  <c r="B23" i="9"/>
  <c r="Q22" i="9"/>
  <c r="Q32" i="9" s="1"/>
  <c r="P22" i="9"/>
  <c r="P43" i="9" s="1"/>
  <c r="O22" i="9"/>
  <c r="O43" i="9" s="1"/>
  <c r="N22" i="9"/>
  <c r="N43" i="9" s="1"/>
  <c r="M22" i="9"/>
  <c r="L22" i="9"/>
  <c r="L43" i="9" s="1"/>
  <c r="K22" i="9"/>
  <c r="K44" i="9" s="1"/>
  <c r="J22" i="9"/>
  <c r="J44" i="9" s="1"/>
  <c r="I22" i="9"/>
  <c r="H22" i="9"/>
  <c r="H45" i="9" s="1"/>
  <c r="G22" i="9"/>
  <c r="G45" i="9" s="1"/>
  <c r="F22" i="9"/>
  <c r="F38" i="9" s="1"/>
  <c r="E22" i="9"/>
  <c r="D22" i="9"/>
  <c r="C22" i="9"/>
  <c r="B22" i="9"/>
  <c r="D20" i="9"/>
  <c r="D45" i="9" s="1"/>
  <c r="D19" i="9"/>
  <c r="D18" i="9"/>
  <c r="D43" i="9" s="1"/>
  <c r="D17" i="9"/>
  <c r="D42" i="9" s="1"/>
  <c r="D16" i="9"/>
  <c r="D15" i="9"/>
  <c r="D14" i="9"/>
  <c r="D13" i="9"/>
  <c r="D12" i="9"/>
  <c r="D11" i="9"/>
  <c r="D36" i="9" s="1"/>
  <c r="D10" i="9"/>
  <c r="D35" i="9" s="1"/>
  <c r="D9" i="9"/>
  <c r="D34" i="9" s="1"/>
  <c r="D8" i="9"/>
  <c r="D33" i="9" s="1"/>
  <c r="D7" i="9"/>
  <c r="D6" i="9"/>
  <c r="D31" i="9" s="1"/>
  <c r="D5" i="9"/>
  <c r="D30" i="9" s="1"/>
  <c r="D4" i="9"/>
  <c r="D3" i="9"/>
  <c r="D2" i="9"/>
  <c r="D23" i="9" s="1"/>
  <c r="G73" i="8"/>
  <c r="G74" i="8"/>
  <c r="G75" i="8"/>
  <c r="G76" i="8"/>
  <c r="G77" i="8"/>
  <c r="G78" i="8"/>
  <c r="G79" i="8"/>
  <c r="G80" i="8"/>
  <c r="G81" i="8"/>
  <c r="G82" i="8"/>
  <c r="G83" i="8"/>
  <c r="G84" i="8"/>
  <c r="G85" i="8"/>
  <c r="G86" i="8"/>
  <c r="G87" i="8"/>
  <c r="G88" i="8"/>
  <c r="G89" i="8"/>
  <c r="G90" i="8"/>
  <c r="G72" i="8"/>
  <c r="F73" i="8"/>
  <c r="F74" i="8"/>
  <c r="F75" i="8"/>
  <c r="F76" i="8"/>
  <c r="F77" i="8"/>
  <c r="F78" i="8"/>
  <c r="F79" i="8"/>
  <c r="F80" i="8"/>
  <c r="F81" i="8"/>
  <c r="F82" i="8"/>
  <c r="F83" i="8"/>
  <c r="F84" i="8"/>
  <c r="F85" i="8"/>
  <c r="F86" i="8"/>
  <c r="F87" i="8"/>
  <c r="F88" i="8"/>
  <c r="F89" i="8"/>
  <c r="F90" i="8"/>
  <c r="F72" i="8"/>
  <c r="E73" i="8"/>
  <c r="E74" i="8"/>
  <c r="E75" i="8"/>
  <c r="E76" i="8"/>
  <c r="E77" i="8"/>
  <c r="E78" i="8"/>
  <c r="E79" i="8"/>
  <c r="E80" i="8"/>
  <c r="E81" i="8"/>
  <c r="E82" i="8"/>
  <c r="E83" i="8"/>
  <c r="E84" i="8"/>
  <c r="E85" i="8"/>
  <c r="E86" i="8"/>
  <c r="E87" i="8"/>
  <c r="E88" i="8"/>
  <c r="E89" i="8"/>
  <c r="E90" i="8"/>
  <c r="E72" i="8"/>
  <c r="D73" i="8"/>
  <c r="D74" i="8"/>
  <c r="D78" i="8"/>
  <c r="D82" i="8"/>
  <c r="D84" i="8"/>
  <c r="D85" i="8"/>
  <c r="D86" i="8"/>
  <c r="D90" i="8"/>
  <c r="B73" i="8"/>
  <c r="B74" i="8"/>
  <c r="B75" i="8"/>
  <c r="B76" i="8"/>
  <c r="B77" i="8"/>
  <c r="B78" i="8"/>
  <c r="B79" i="8"/>
  <c r="B80" i="8"/>
  <c r="B81" i="8"/>
  <c r="B82" i="8"/>
  <c r="B83" i="8"/>
  <c r="B84" i="8"/>
  <c r="B85" i="8"/>
  <c r="B86" i="8"/>
  <c r="B87" i="8"/>
  <c r="B88" i="8"/>
  <c r="B89" i="8"/>
  <c r="B90" i="8"/>
  <c r="B72" i="8"/>
  <c r="C68" i="8"/>
  <c r="E68" i="8"/>
  <c r="F68" i="8"/>
  <c r="G68" i="8"/>
  <c r="H68" i="8"/>
  <c r="I68" i="8"/>
  <c r="J68" i="8"/>
  <c r="K68" i="8"/>
  <c r="L68" i="8"/>
  <c r="M68" i="8"/>
  <c r="C69" i="8"/>
  <c r="C80" i="8" s="1"/>
  <c r="N56" i="8" s="1"/>
  <c r="S56" i="8" s="1"/>
  <c r="D69" i="8"/>
  <c r="E69" i="8"/>
  <c r="F69" i="8"/>
  <c r="G69" i="8"/>
  <c r="H69" i="8"/>
  <c r="I69" i="8"/>
  <c r="J69" i="8"/>
  <c r="K69" i="8"/>
  <c r="L69" i="8"/>
  <c r="M69" i="8"/>
  <c r="B69" i="8"/>
  <c r="B68" i="8"/>
  <c r="D39" i="8"/>
  <c r="D38" i="8"/>
  <c r="D37" i="8"/>
  <c r="D36" i="8"/>
  <c r="D35" i="8"/>
  <c r="D34" i="8"/>
  <c r="D33" i="8"/>
  <c r="D32" i="8"/>
  <c r="D31" i="8"/>
  <c r="D30" i="8"/>
  <c r="D29" i="8"/>
  <c r="D28" i="8"/>
  <c r="D27" i="8"/>
  <c r="D26" i="8"/>
  <c r="D25" i="8"/>
  <c r="D24" i="8"/>
  <c r="D23" i="8"/>
  <c r="D22" i="8"/>
  <c r="D21" i="8"/>
  <c r="E28" i="9" l="1"/>
  <c r="D83" i="8"/>
  <c r="D81" i="8"/>
  <c r="D80" i="8"/>
  <c r="D72" i="8"/>
  <c r="D79" i="8"/>
  <c r="D89" i="8"/>
  <c r="D77" i="8"/>
  <c r="D88" i="8"/>
  <c r="D76" i="8"/>
  <c r="D87" i="8"/>
  <c r="C76" i="8"/>
  <c r="N52" i="8" s="1"/>
  <c r="S52" i="8" s="1"/>
  <c r="C79" i="8"/>
  <c r="N55" i="8" s="1"/>
  <c r="S55" i="8" s="1"/>
  <c r="C87" i="8"/>
  <c r="N63" i="8" s="1"/>
  <c r="S63" i="8" s="1"/>
  <c r="C72" i="8"/>
  <c r="N48" i="8" s="1"/>
  <c r="S48" i="8" s="1"/>
  <c r="C90" i="8"/>
  <c r="N66" i="8" s="1"/>
  <c r="S66" i="8" s="1"/>
  <c r="C78" i="8"/>
  <c r="N54" i="8" s="1"/>
  <c r="S54" i="8" s="1"/>
  <c r="C89" i="8"/>
  <c r="N65" i="8" s="1"/>
  <c r="S65" i="8" s="1"/>
  <c r="C77" i="8"/>
  <c r="N53" i="8" s="1"/>
  <c r="S53" i="8" s="1"/>
  <c r="C75" i="8"/>
  <c r="N51" i="8" s="1"/>
  <c r="S51" i="8" s="1"/>
  <c r="C86" i="8"/>
  <c r="N62" i="8" s="1"/>
  <c r="S62" i="8" s="1"/>
  <c r="C85" i="8"/>
  <c r="N61" i="8" s="1"/>
  <c r="S61" i="8" s="1"/>
  <c r="C83" i="8"/>
  <c r="N59" i="8" s="1"/>
  <c r="S59" i="8" s="1"/>
  <c r="C73" i="8"/>
  <c r="N49" i="8" s="1"/>
  <c r="S49" i="8" s="1"/>
  <c r="C82" i="8"/>
  <c r="N58" i="8" s="1"/>
  <c r="S58" i="8" s="1"/>
  <c r="C84" i="8"/>
  <c r="N60" i="8" s="1"/>
  <c r="S60" i="8" s="1"/>
  <c r="C81" i="8"/>
  <c r="N57" i="8" s="1"/>
  <c r="S57" i="8" s="1"/>
  <c r="C88" i="8"/>
  <c r="N64" i="8" s="1"/>
  <c r="S64" i="8" s="1"/>
  <c r="C74" i="8"/>
  <c r="N50" i="8" s="1"/>
  <c r="S50" i="8" s="1"/>
  <c r="E38" i="9"/>
  <c r="E45" i="9"/>
  <c r="D37" i="9"/>
  <c r="D44" i="9"/>
  <c r="D41" i="9"/>
  <c r="D38" i="9"/>
  <c r="D32" i="9"/>
  <c r="D29" i="9"/>
  <c r="D39" i="9"/>
  <c r="D28" i="9"/>
  <c r="D40" i="9"/>
  <c r="E34" i="9"/>
  <c r="Q34" i="9"/>
  <c r="M35" i="9"/>
  <c r="E37" i="9"/>
  <c r="Q37" i="9"/>
  <c r="M38" i="9"/>
  <c r="E40" i="9"/>
  <c r="Q40" i="9"/>
  <c r="M41" i="9"/>
  <c r="E43" i="9"/>
  <c r="Q43" i="9"/>
  <c r="M44" i="9"/>
  <c r="K27" i="9"/>
  <c r="O29" i="9"/>
  <c r="K30" i="9"/>
  <c r="O32" i="9"/>
  <c r="K33" i="9"/>
  <c r="O35" i="9"/>
  <c r="K36" i="9"/>
  <c r="O38" i="9"/>
  <c r="K39" i="9"/>
  <c r="G40" i="9"/>
  <c r="O41" i="9"/>
  <c r="K42" i="9"/>
  <c r="G43" i="9"/>
  <c r="O44" i="9"/>
  <c r="K45" i="9"/>
  <c r="L45" i="9"/>
  <c r="L42" i="9"/>
  <c r="M30" i="9"/>
  <c r="E41" i="9"/>
  <c r="Q44" i="9"/>
  <c r="F29" i="9"/>
  <c r="O27" i="9"/>
  <c r="K28" i="9"/>
  <c r="G29" i="9"/>
  <c r="O30" i="9"/>
  <c r="K31" i="9"/>
  <c r="G32" i="9"/>
  <c r="O33" i="9"/>
  <c r="K34" i="9"/>
  <c r="G35" i="9"/>
  <c r="O36" i="9"/>
  <c r="K37" i="9"/>
  <c r="G38" i="9"/>
  <c r="O39" i="9"/>
  <c r="K40" i="9"/>
  <c r="G41" i="9"/>
  <c r="O42" i="9"/>
  <c r="K43" i="9"/>
  <c r="O45" i="9"/>
  <c r="I54" i="9"/>
  <c r="I55" i="9" s="1"/>
  <c r="P35" i="9"/>
  <c r="L39" i="9"/>
  <c r="P41" i="9"/>
  <c r="E35" i="9"/>
  <c r="M36" i="9"/>
  <c r="Q38" i="9"/>
  <c r="M39" i="9"/>
  <c r="Q41" i="9"/>
  <c r="M45" i="9"/>
  <c r="N30" i="9"/>
  <c r="J34" i="9"/>
  <c r="N36" i="9"/>
  <c r="F44" i="9"/>
  <c r="N45" i="9"/>
  <c r="D27" i="9"/>
  <c r="P27" i="9"/>
  <c r="L28" i="9"/>
  <c r="H29" i="9"/>
  <c r="P30" i="9"/>
  <c r="L31" i="9"/>
  <c r="H32" i="9"/>
  <c r="P33" i="9"/>
  <c r="L34" i="9"/>
  <c r="H35" i="9"/>
  <c r="P36" i="9"/>
  <c r="L37" i="9"/>
  <c r="H38" i="9"/>
  <c r="P39" i="9"/>
  <c r="L40" i="9"/>
  <c r="H41" i="9"/>
  <c r="P42" i="9"/>
  <c r="P45" i="9"/>
  <c r="P32" i="9"/>
  <c r="L36" i="9"/>
  <c r="P38" i="9"/>
  <c r="P44" i="9"/>
  <c r="Q29" i="9"/>
  <c r="M33" i="9"/>
  <c r="E44" i="9"/>
  <c r="N27" i="9"/>
  <c r="F32" i="9"/>
  <c r="N33" i="9"/>
  <c r="J37" i="9"/>
  <c r="N39" i="9"/>
  <c r="F41" i="9"/>
  <c r="J43" i="9"/>
  <c r="E27" i="9"/>
  <c r="Q27" i="9"/>
  <c r="M28" i="9"/>
  <c r="I29" i="9"/>
  <c r="I53" i="9" s="1"/>
  <c r="I56" i="9" s="1"/>
  <c r="E30" i="9"/>
  <c r="Q30" i="9"/>
  <c r="M31" i="9"/>
  <c r="I32" i="9"/>
  <c r="E33" i="9"/>
  <c r="Q33" i="9"/>
  <c r="M34" i="9"/>
  <c r="I35" i="9"/>
  <c r="E36" i="9"/>
  <c r="Q36" i="9"/>
  <c r="M37" i="9"/>
  <c r="I38" i="9"/>
  <c r="E39" i="9"/>
  <c r="Q39" i="9"/>
  <c r="M40" i="9"/>
  <c r="I41" i="9"/>
  <c r="E42" i="9"/>
  <c r="Q42" i="9"/>
  <c r="M43" i="9"/>
  <c r="Q45" i="9"/>
  <c r="P29" i="9"/>
  <c r="M27" i="9"/>
  <c r="E29" i="9"/>
  <c r="E32" i="9"/>
  <c r="Q35" i="9"/>
  <c r="J28" i="9"/>
  <c r="J53" i="9" s="1"/>
  <c r="J56" i="9" s="1"/>
  <c r="J31" i="9"/>
  <c r="F35" i="9"/>
  <c r="N42" i="9"/>
  <c r="F27" i="9"/>
  <c r="N28" i="9"/>
  <c r="J29" i="9"/>
  <c r="J54" i="9" s="1"/>
  <c r="J55" i="9" s="1"/>
  <c r="F30" i="9"/>
  <c r="N31" i="9"/>
  <c r="J32" i="9"/>
  <c r="F33" i="9"/>
  <c r="N34" i="9"/>
  <c r="J35" i="9"/>
  <c r="F36" i="9"/>
  <c r="N37" i="9"/>
  <c r="J38" i="9"/>
  <c r="F39" i="9"/>
  <c r="N40" i="9"/>
  <c r="J41" i="9"/>
  <c r="F42" i="9"/>
  <c r="L33" i="9"/>
  <c r="G27" i="9"/>
  <c r="O28" i="9"/>
  <c r="K29" i="9"/>
  <c r="G30" i="9"/>
  <c r="O31" i="9"/>
  <c r="K32" i="9"/>
  <c r="G33" i="9"/>
  <c r="O34" i="9"/>
  <c r="K35" i="9"/>
  <c r="G36" i="9"/>
  <c r="O37" i="9"/>
  <c r="K38" i="9"/>
  <c r="G39" i="9"/>
  <c r="O40" i="9"/>
  <c r="G42" i="9"/>
  <c r="L27" i="9"/>
  <c r="L30" i="9"/>
  <c r="H27" i="9"/>
  <c r="P28" i="9"/>
  <c r="L29" i="9"/>
  <c r="H30" i="9"/>
  <c r="P31" i="9"/>
  <c r="L32" i="9"/>
  <c r="H33" i="9"/>
  <c r="P34" i="9"/>
  <c r="L35" i="9"/>
  <c r="H36" i="9"/>
  <c r="P37" i="9"/>
  <c r="L38" i="9"/>
  <c r="H39" i="9"/>
  <c r="P40" i="9"/>
  <c r="L41" i="9"/>
  <c r="H42" i="9"/>
  <c r="T52" i="8" l="1"/>
  <c r="T49" i="8"/>
  <c r="T65" i="8"/>
  <c r="T61" i="8"/>
  <c r="T54" i="8"/>
  <c r="T66" i="8"/>
  <c r="T59" i="8"/>
  <c r="T53" i="8"/>
  <c r="T57" i="8"/>
  <c r="T48" i="8"/>
  <c r="T51" i="8"/>
  <c r="T64" i="8"/>
  <c r="T60" i="8"/>
  <c r="T63" i="8"/>
  <c r="T62" i="8"/>
  <c r="T50" i="8"/>
  <c r="T58" i="8"/>
  <c r="T55" i="8"/>
  <c r="T56" i="8"/>
  <c r="D53" i="9"/>
  <c r="D56" i="9" s="1"/>
  <c r="G54" i="9"/>
  <c r="G55" i="9" s="1"/>
  <c r="G53" i="9"/>
  <c r="G56" i="9" s="1"/>
  <c r="F54" i="9"/>
  <c r="F55" i="9" s="1"/>
  <c r="F53" i="9"/>
  <c r="F56" i="9" s="1"/>
  <c r="K54" i="9"/>
  <c r="K55" i="9" s="1"/>
  <c r="K53" i="9"/>
  <c r="K56" i="9" s="1"/>
  <c r="M54" i="9"/>
  <c r="M55" i="9" s="1"/>
  <c r="M53" i="9"/>
  <c r="M56" i="9" s="1"/>
  <c r="Q54" i="9"/>
  <c r="Q55" i="9" s="1"/>
  <c r="Q53" i="9"/>
  <c r="Q56" i="9" s="1"/>
  <c r="H53" i="9"/>
  <c r="H56" i="9" s="1"/>
  <c r="H54" i="9"/>
  <c r="H55" i="9" s="1"/>
  <c r="O53" i="9"/>
  <c r="O56" i="9" s="1"/>
  <c r="O54" i="9"/>
  <c r="O55" i="9" s="1"/>
  <c r="L54" i="9"/>
  <c r="L55" i="9" s="1"/>
  <c r="L53" i="9"/>
  <c r="L56" i="9" s="1"/>
  <c r="N54" i="9"/>
  <c r="N55" i="9" s="1"/>
  <c r="N53" i="9"/>
  <c r="N56" i="9" s="1"/>
  <c r="E54" i="9"/>
  <c r="E55" i="9" s="1"/>
  <c r="E53" i="9"/>
  <c r="E56" i="9" s="1"/>
  <c r="P53" i="9"/>
  <c r="P56" i="9" s="1"/>
  <c r="P54" i="9"/>
  <c r="P55" i="9" s="1"/>
  <c r="G57" i="9" l="1"/>
  <c r="G58" i="9" s="1"/>
  <c r="F57" i="9"/>
  <c r="F58" i="9" s="1"/>
  <c r="Q57" i="9"/>
  <c r="Q58" i="9" s="1"/>
  <c r="E57" i="9"/>
  <c r="E58" i="9" s="1"/>
  <c r="L57" i="9"/>
  <c r="L58" i="9" s="1"/>
  <c r="K57" i="9"/>
  <c r="K58" i="9" s="1"/>
  <c r="P57" i="9"/>
  <c r="P58" i="9" s="1"/>
  <c r="D57" i="9"/>
  <c r="D58" i="9" s="1"/>
  <c r="M57" i="9"/>
  <c r="M58" i="9" s="1"/>
  <c r="O57" i="9"/>
  <c r="O58" i="9" s="1"/>
  <c r="N57" i="9"/>
  <c r="N58" i="9" s="1"/>
  <c r="J57" i="9"/>
  <c r="J58" i="9" s="1"/>
  <c r="I57" i="9"/>
  <c r="I58" i="9" s="1"/>
  <c r="H57" i="9"/>
  <c r="H58" i="9" s="1"/>
  <c r="R58" i="9" l="1"/>
  <c r="R6" i="9"/>
  <c r="R30" i="9"/>
  <c r="R31" i="9"/>
  <c r="R5" i="9"/>
  <c r="R10" i="9"/>
  <c r="R42" i="9"/>
  <c r="R9" i="9"/>
  <c r="R45" i="9"/>
  <c r="R34" i="9"/>
  <c r="R20" i="9"/>
  <c r="R18" i="9"/>
  <c r="R36" i="9"/>
  <c r="R43" i="9"/>
  <c r="R11" i="9"/>
  <c r="R33" i="9"/>
  <c r="R8" i="9"/>
  <c r="R35" i="9"/>
  <c r="R17" i="9"/>
  <c r="R15" i="9"/>
  <c r="R40" i="9"/>
  <c r="R12" i="9"/>
  <c r="R3" i="9"/>
  <c r="R14" i="9"/>
  <c r="R7" i="9"/>
  <c r="R27" i="9"/>
  <c r="R37" i="9"/>
  <c r="R28" i="9"/>
  <c r="R13" i="9"/>
  <c r="R29" i="9"/>
  <c r="R41" i="9"/>
  <c r="R2" i="9"/>
  <c r="R16" i="9"/>
  <c r="R39" i="9"/>
  <c r="R44" i="9"/>
  <c r="R4" i="9"/>
  <c r="S4" i="9" s="1"/>
  <c r="R38" i="9"/>
  <c r="R32" i="9"/>
  <c r="R19" i="9"/>
  <c r="S38" i="9" l="1"/>
  <c r="S18" i="9"/>
  <c r="S7" i="9"/>
  <c r="S36" i="9"/>
  <c r="S34" i="9"/>
  <c r="S45" i="9"/>
  <c r="S44" i="9"/>
  <c r="S15" i="9"/>
  <c r="S9" i="9"/>
  <c r="S16" i="9"/>
  <c r="S42" i="9"/>
  <c r="S40" i="9"/>
  <c r="S35" i="9"/>
  <c r="S10" i="9"/>
  <c r="S20" i="9"/>
  <c r="S41" i="9"/>
  <c r="S29" i="9"/>
  <c r="S13" i="9"/>
  <c r="S8" i="9"/>
  <c r="S5" i="9"/>
  <c r="S3" i="9"/>
  <c r="S2" i="9"/>
  <c r="S33" i="9"/>
  <c r="S31" i="9"/>
  <c r="S14" i="9"/>
  <c r="S39" i="9"/>
  <c r="S17" i="9"/>
  <c r="S19" i="9"/>
  <c r="S37" i="9"/>
  <c r="S11" i="9"/>
  <c r="S30" i="9"/>
  <c r="S12" i="9"/>
  <c r="S28" i="9"/>
  <c r="S32" i="9"/>
  <c r="S27" i="9"/>
  <c r="S43" i="9"/>
  <c r="S6" i="9"/>
</calcChain>
</file>

<file path=xl/sharedStrings.xml><?xml version="1.0" encoding="utf-8"?>
<sst xmlns="http://schemas.openxmlformats.org/spreadsheetml/2006/main" count="533" uniqueCount="235">
  <si>
    <t>District</t>
  </si>
  <si>
    <t>Max_temp</t>
  </si>
  <si>
    <t>Min_temp</t>
  </si>
  <si>
    <t>Actual(mm)</t>
  </si>
  <si>
    <t>Bankura</t>
  </si>
  <si>
    <t>Barddhaman</t>
  </si>
  <si>
    <t>Birbhum</t>
  </si>
  <si>
    <t>Dakshin Dinajpur</t>
  </si>
  <si>
    <t>Darjiling</t>
  </si>
  <si>
    <t>Haora</t>
  </si>
  <si>
    <t>Hugli</t>
  </si>
  <si>
    <t>Jalpaiguri</t>
  </si>
  <si>
    <t>Koch Bihar</t>
  </si>
  <si>
    <t>Kolkata</t>
  </si>
  <si>
    <t>Maldah</t>
  </si>
  <si>
    <t>Murshidabad</t>
  </si>
  <si>
    <t>Nadia</t>
  </si>
  <si>
    <t>North Twenty Four Parganas</t>
  </si>
  <si>
    <t>Paschim Medinipur</t>
  </si>
  <si>
    <t>Purba Medinipur</t>
  </si>
  <si>
    <t>Puruliya</t>
  </si>
  <si>
    <t>South Twenty Four Parganas</t>
  </si>
  <si>
    <t>Uttar Dinajpur</t>
  </si>
  <si>
    <t>Share of total population</t>
  </si>
  <si>
    <t>%age Growth in Population</t>
  </si>
  <si>
    <t>Female proportion</t>
  </si>
  <si>
    <t>Literacy</t>
  </si>
  <si>
    <t>Population per hospital bed</t>
  </si>
  <si>
    <t>rice kg/hectare</t>
  </si>
  <si>
    <t>vaccination</t>
  </si>
  <si>
    <t>min</t>
  </si>
  <si>
    <t>max</t>
  </si>
  <si>
    <t>EXPOSURE</t>
  </si>
  <si>
    <t>SENSITIVITY</t>
  </si>
  <si>
    <t>Component</t>
  </si>
  <si>
    <t>Variance</t>
  </si>
  <si>
    <t>Standard Deviation (SD)</t>
  </si>
  <si>
    <t>1/SD</t>
  </si>
  <si>
    <t>Variable</t>
  </si>
  <si>
    <t>E1</t>
  </si>
  <si>
    <t>E2</t>
  </si>
  <si>
    <t>E3</t>
  </si>
  <si>
    <t>E4</t>
  </si>
  <si>
    <t>S1</t>
  </si>
  <si>
    <t>S2</t>
  </si>
  <si>
    <t>S3</t>
  </si>
  <si>
    <t>S4</t>
  </si>
  <si>
    <t>S5</t>
  </si>
  <si>
    <t>S6</t>
  </si>
  <si>
    <t>A1</t>
  </si>
  <si>
    <t>A2</t>
  </si>
  <si>
    <t>A3</t>
  </si>
  <si>
    <t>A4</t>
  </si>
  <si>
    <t>inverse of variance</t>
  </si>
  <si>
    <t>rejected</t>
  </si>
  <si>
    <t>Weight wrt variance</t>
  </si>
  <si>
    <t>per capita income</t>
  </si>
  <si>
    <t>https://x.com/indiainpixels/status/1608351371170033665?lang=en</t>
  </si>
  <si>
    <t>cropping intensity</t>
  </si>
  <si>
    <t>Pop Density</t>
  </si>
  <si>
    <t>proportion of net sown area</t>
  </si>
  <si>
    <t>proportion of forest area</t>
  </si>
  <si>
    <t>Annual Temp Difference</t>
  </si>
  <si>
    <t>https://fsi.nic.in/isfr19/vol2/isfr-2019-vol-ii-west-bengal.pdf</t>
  </si>
  <si>
    <t>http://164.100.94.191/niti/best-practices/district-wise-statistics</t>
  </si>
  <si>
    <t>ADAPTIBILITY</t>
  </si>
  <si>
    <t>A5</t>
  </si>
  <si>
    <t>A6</t>
  </si>
  <si>
    <t>Composite Score</t>
  </si>
  <si>
    <t>RANK</t>
  </si>
  <si>
    <t>Composite Vulns Score</t>
  </si>
  <si>
    <t>Rank</t>
  </si>
  <si>
    <t>⮝</t>
  </si>
  <si>
    <t>⮟</t>
  </si>
  <si>
    <t>Relation</t>
  </si>
  <si>
    <t>NORMALIZED SCORES</t>
  </si>
  <si>
    <t>RELATIONSHIP INDICATORS</t>
  </si>
  <si>
    <t>https://www.census2011.co.in/</t>
  </si>
  <si>
    <t>The Census 2011 is the 15th National census survey conducted by the Census Organization of India. Mr. C. Chandramouli is the Commissioner &amp; Registrar General of the Indian 2011 Census. The 2011 Indian National Census has been conducted in 2 phases - house listing and population. The national census survey covered all the 28 states of the country and 7 Union territories including 640 districts, 497 cities, 5767 tehsils &amp; over 6 lakh villages.</t>
  </si>
  <si>
    <t>https://dsp.imdpune.gov.in/</t>
  </si>
  <si>
    <t>https://rsmcnewdelhi.imd.gov.in/uploads/climatology/hazard.pdf</t>
  </si>
  <si>
    <t>https://ncdc.mohfw.gov.in/wp-content/uploads/2024/05/28.SAPCCHH-VERSION-1-WEST-BEANGAL.pdf</t>
  </si>
  <si>
    <t>https://www.wbhealth.gov.in/other_files/Health%20on%20the%20March,%202015-2016.pdf</t>
  </si>
  <si>
    <t>https://rchiips.org/nfhs/NFHS-5Reports/West_Bengal.pdf</t>
  </si>
  <si>
    <t>https://nhsrcindia.org/sites/default/files/practice_image/HealthDossier2021/West%20Bengal.pdf</t>
  </si>
  <si>
    <t>https://imdpune.gov.in/library/public/Climate%20of%20WestBengal.pdf</t>
  </si>
  <si>
    <t>http://wbpspm.gov.in/SiteFiles/Publications/5_18052017112619.pdf</t>
  </si>
  <si>
    <t>http://www.wbpspm.gov.in/SiteFiles/Publications/3_06052017113731.pdf</t>
  </si>
  <si>
    <t>WB Ministry of Planning, Statistics and Programme Monitoring Handbook</t>
  </si>
  <si>
    <t>https://www.researchgate.net/figure/Cropping-intensity-crop-diversification-and-irrigation-intensity-in-West-Bengal_tbl3_359132105</t>
  </si>
  <si>
    <t>Paria, Bidur &amp; Mishra, Pulak &amp; Behera, Bhagirath. (2022). Climate Change and Transition in Cropping Patterns: District Level Evidence from West Bengal, India. Environmental Challenges. 7. 100499. 10.1016/j.envc.2022.100499.</t>
  </si>
  <si>
    <t>Relation Symbol</t>
  </si>
  <si>
    <t>Increasing</t>
  </si>
  <si>
    <t>Decreasing</t>
  </si>
  <si>
    <t>Class</t>
  </si>
  <si>
    <t>Climatic</t>
  </si>
  <si>
    <t>Demographic</t>
  </si>
  <si>
    <t>Agricultural</t>
  </si>
  <si>
    <t>Economic</t>
  </si>
  <si>
    <t>Geographical</t>
  </si>
  <si>
    <t>Weight</t>
  </si>
  <si>
    <t>RAW DATA</t>
  </si>
  <si>
    <t>MODIFIED DATA</t>
  </si>
  <si>
    <t>CLIMATE</t>
  </si>
  <si>
    <t>AGRICULTURAL</t>
  </si>
  <si>
    <t>DEMOGRAPHIC</t>
  </si>
  <si>
    <t>GEOGRAPHIC</t>
  </si>
  <si>
    <t>ECONOMIC</t>
  </si>
  <si>
    <t>Normalized Score</t>
  </si>
  <si>
    <t>CLIMATIC AVERAGE</t>
  </si>
  <si>
    <t>DEMOGRAPHIC AVERAGE</t>
  </si>
  <si>
    <t>AGRICULTURAL AVERAGE</t>
  </si>
  <si>
    <t>GEOGRAPHIC AVERAGE</t>
  </si>
  <si>
    <t>ECONOMIC AVERAGE</t>
  </si>
  <si>
    <t>TOTAL COMPOSITE AVERAGE VULNS SCORE</t>
  </si>
  <si>
    <t>Deviation(%) from normal</t>
  </si>
  <si>
    <t>Rainfall Deviation(%) from normal</t>
  </si>
  <si>
    <t>CALCULATIONS</t>
  </si>
  <si>
    <t>TOTAL WEIGHTAGE = 1</t>
  </si>
  <si>
    <t>Rationale</t>
  </si>
  <si>
    <t>Annual Temperature Difference</t>
  </si>
  <si>
    <t>Temperature variability affects agricultural productivity, health outcomes, and living conditions.</t>
  </si>
  <si>
    <t>Rainfall Deviation (%) from Normal</t>
  </si>
  <si>
    <t>Rainfall patterns impact agriculture, water supply, and flood risks. Deviations can lead to droughts or floods.</t>
  </si>
  <si>
    <t>Population Density</t>
  </si>
  <si>
    <t>Higher density strains resources, increases competition for land and water, and elevates disaster risks.</t>
  </si>
  <si>
    <t>Share of Total Population</t>
  </si>
  <si>
    <t>Indicates the proportion of the population affected by vulnerabilities, showing the scale of impact.</t>
  </si>
  <si>
    <t>Percentage Growth in Population</t>
  </si>
  <si>
    <t>Rapid growth can overexploit resources, increase waste, and demand for services, raising vulnerability.</t>
  </si>
  <si>
    <t>Female Proportion</t>
  </si>
  <si>
    <t>Gender composition indicates social vulnerability, highlighting gender-specific issues in healthcare, education, and employment.</t>
  </si>
  <si>
    <t>Proportion of Forest Area</t>
  </si>
  <si>
    <t>Forests maintain ecological balance, prevent soil erosion, and support biodiversity, indicating resilience.</t>
  </si>
  <si>
    <t>Proportion of Net Sown Area</t>
  </si>
  <si>
    <t>Extent of cultivated land is crucial for food security and livelihoods, indicating agricultural dependency.</t>
  </si>
  <si>
    <t>Literacy Rate</t>
  </si>
  <si>
    <t>Higher literacy rates correlate with better awareness, adaptive capacity, and access to information.</t>
  </si>
  <si>
    <t>Population per Hospital Bed</t>
  </si>
  <si>
    <t>Measures healthcare accessibility; higher ratios indicate inadequate infrastructure and higher health vulnerability.</t>
  </si>
  <si>
    <t>Rice Yield (kg/hectare)</t>
  </si>
  <si>
    <t>Agricultural productivity impacts food security; rice yield is crucial for economic stability in West Bengal.</t>
  </si>
  <si>
    <t>Vaccination for Children</t>
  </si>
  <si>
    <t>Immunization rates reflect public health standards; higher coverage indicates better health infrastructure.</t>
  </si>
  <si>
    <t>Per Capita Income</t>
  </si>
  <si>
    <t>Economic well-being correlates with living standards and resources to cope with adverse situations.</t>
  </si>
  <si>
    <t>Cropping Intensity</t>
  </si>
  <si>
    <t>Indicates frequency of crop production; higher intensity can lead to soil degradation and climate impact vulnerability.</t>
  </si>
  <si>
    <t>Reason for West Bengal</t>
  </si>
  <si>
    <t>I hail from the state of West Bengal and found the best oppurtunity to dwelve a little deeper into the data related to my state. I also got the chance to compare my state's performance to others on my terms.</t>
  </si>
  <si>
    <r>
      <t>Kolkata (Rank 1, Composite Score: 0.494802894)</t>
    </r>
    <r>
      <rPr>
        <sz val="11"/>
        <color theme="1"/>
        <rFont val="Calibri"/>
        <family val="2"/>
        <scheme val="minor"/>
      </rPr>
      <t>:</t>
    </r>
  </si>
  <si>
    <t>Kolkata has the highest vulnerability score, indicating that it is the most vulnerable district in West Bengal. This could be due to factors such as high population density, urbanization, and socio-economic disparities.</t>
  </si>
  <si>
    <r>
      <t>Paschim Medinipur (Rank 2, Composite Score: 0.48330312)</t>
    </r>
    <r>
      <rPr>
        <sz val="11"/>
        <color theme="1"/>
        <rFont val="Calibri"/>
        <family val="2"/>
        <scheme val="minor"/>
      </rPr>
      <t>:</t>
    </r>
  </si>
  <si>
    <t>Paschim Medinipur ranks second, showing significant vulnerability. Possible reasons include its agricultural dependence and environmental factors affecting the region.</t>
  </si>
  <si>
    <r>
      <t>Murshidabad (Rank 3, Composite Score: 0.476480609)</t>
    </r>
    <r>
      <rPr>
        <sz val="11"/>
        <color theme="1"/>
        <rFont val="Calibri"/>
        <family val="2"/>
        <scheme val="minor"/>
      </rPr>
      <t>:</t>
    </r>
  </si>
  <si>
    <t>Murshidabad's high rank indicates a high level of vulnerability, potentially due to socio-economic challenges, health infrastructure, and population growth.</t>
  </si>
  <si>
    <r>
      <t>Barddhaman (Rank 4, Composite Score: 0.474991256)</t>
    </r>
    <r>
      <rPr>
        <sz val="11"/>
        <color theme="1"/>
        <rFont val="Calibri"/>
        <family val="2"/>
        <scheme val="minor"/>
      </rPr>
      <t>:</t>
    </r>
  </si>
  <si>
    <t>Barddhaman's vulnerability may stem from a mix of industrialization, agricultural dependency, and socio-economic factors.</t>
  </si>
  <si>
    <r>
      <t>Puruliya (Rank 5, Composite Score: 0.470479112)</t>
    </r>
    <r>
      <rPr>
        <sz val="11"/>
        <color theme="1"/>
        <rFont val="Calibri"/>
        <family val="2"/>
        <scheme val="minor"/>
      </rPr>
      <t>:</t>
    </r>
  </si>
  <si>
    <t>Puruliya's vulnerability is likely influenced by its rural setting, agricultural practices, and possible climatic variations.</t>
  </si>
  <si>
    <r>
      <t>South Twenty Four Parganas (Rank 6, Composite Score: 0.465242481)</t>
    </r>
    <r>
      <rPr>
        <sz val="11"/>
        <color theme="1"/>
        <rFont val="Calibri"/>
        <family val="2"/>
        <scheme val="minor"/>
      </rPr>
      <t>:</t>
    </r>
  </si>
  <si>
    <t>This district's vulnerability is possibly due to its geographical features, exposure to natural disasters like cyclones, and socio-economic factors.</t>
  </si>
  <si>
    <r>
      <t>Uttar Dinajpur (Rank 7, Composite Score: 0.464563751)</t>
    </r>
    <r>
      <rPr>
        <sz val="11"/>
        <color theme="1"/>
        <rFont val="Calibri"/>
        <family val="2"/>
        <scheme val="minor"/>
      </rPr>
      <t>:</t>
    </r>
  </si>
  <si>
    <t>Uttar Dinajpur shows high vulnerability, possibly due to its rural character, health infrastructure, and socio-economic conditions.</t>
  </si>
  <si>
    <r>
      <t>Maldah (Rank 8, Composite Score: 0.43956352)</t>
    </r>
    <r>
      <rPr>
        <sz val="11"/>
        <color theme="1"/>
        <rFont val="Calibri"/>
        <family val="2"/>
        <scheme val="minor"/>
      </rPr>
      <t>:</t>
    </r>
  </si>
  <si>
    <t>Factors like population growth, agricultural dependency, and health infrastructure likely contribute to Maldah's vulnerability.</t>
  </si>
  <si>
    <r>
      <t>Birbhum (Rank 9, Composite Score: 0.432628326)</t>
    </r>
    <r>
      <rPr>
        <sz val="11"/>
        <color theme="1"/>
        <rFont val="Calibri"/>
        <family val="2"/>
        <scheme val="minor"/>
      </rPr>
      <t>:</t>
    </r>
  </si>
  <si>
    <t>Birbhum's vulnerability could be due to environmental factors, agricultural practices, and socio-economic conditions.</t>
  </si>
  <si>
    <r>
      <t>North Twenty Four Parganas (Rank 10, Composite Score: 0.430187715)</t>
    </r>
    <r>
      <rPr>
        <sz val="11"/>
        <color theme="1"/>
        <rFont val="Calibri"/>
        <family val="2"/>
        <scheme val="minor"/>
      </rPr>
      <t>:</t>
    </r>
  </si>
  <si>
    <t>This district's vulnerability might stem from its urban-rural mix, population density, and socio-economic factors.</t>
  </si>
  <si>
    <r>
      <t>Nadia (Rank 11, Composite Score: 0.413912686)</t>
    </r>
    <r>
      <rPr>
        <sz val="11"/>
        <color theme="1"/>
        <rFont val="Calibri"/>
        <family val="2"/>
        <scheme val="minor"/>
      </rPr>
      <t>:</t>
    </r>
  </si>
  <si>
    <t>Nadia's moderate vulnerability may be influenced by factors like population growth, health infrastructure, and agricultural practices.</t>
  </si>
  <si>
    <r>
      <t>Dakshin Dinajpur (Rank 12, Composite Score: 0.409482196)</t>
    </r>
    <r>
      <rPr>
        <sz val="11"/>
        <color theme="1"/>
        <rFont val="Calibri"/>
        <family val="2"/>
        <scheme val="minor"/>
      </rPr>
      <t>:</t>
    </r>
  </si>
  <si>
    <t>This district's vulnerability could be due to its rural nature, health infrastructure, and socio-economic conditions.</t>
  </si>
  <si>
    <r>
      <t>Bankura (Rank 13, Composite Score: 0.409465289)</t>
    </r>
    <r>
      <rPr>
        <sz val="11"/>
        <color theme="1"/>
        <rFont val="Calibri"/>
        <family val="2"/>
        <scheme val="minor"/>
      </rPr>
      <t>:</t>
    </r>
  </si>
  <si>
    <t>Bankura's moderate vulnerability may stem from environmental factors, agricultural practices, and socio-economic conditions.</t>
  </si>
  <si>
    <r>
      <t>Koch Bihar (Rank 14, Composite Score: 0.399248043)</t>
    </r>
    <r>
      <rPr>
        <sz val="11"/>
        <color theme="1"/>
        <rFont val="Calibri"/>
        <family val="2"/>
        <scheme val="minor"/>
      </rPr>
      <t>:</t>
    </r>
  </si>
  <si>
    <t>Koch Bihar's vulnerability is likely influenced by its rural character, health infrastructure, and socio-economic factors.</t>
  </si>
  <si>
    <r>
      <t>Jalpaiguri (Rank 15, Composite Score: 0.391454599)</t>
    </r>
    <r>
      <rPr>
        <sz val="11"/>
        <color theme="1"/>
        <rFont val="Calibri"/>
        <family val="2"/>
        <scheme val="minor"/>
      </rPr>
      <t>:</t>
    </r>
  </si>
  <si>
    <t>This district's vulnerability could be due to environmental factors, health infrastructure, and socio-economic conditions.</t>
  </si>
  <si>
    <r>
      <t>Purba Medinipur (Rank 16, Composite Score: 0.353353317)</t>
    </r>
    <r>
      <rPr>
        <sz val="11"/>
        <color theme="1"/>
        <rFont val="Calibri"/>
        <family val="2"/>
        <scheme val="minor"/>
      </rPr>
      <t>:</t>
    </r>
  </si>
  <si>
    <t>Purba Medinipur shows lower vulnerability compared to others, possibly due to better socio-economic conditions and health infrastructure.</t>
  </si>
  <si>
    <r>
      <t>Haora (Rank 17, Composite Score: 0.333779192)</t>
    </r>
    <r>
      <rPr>
        <sz val="11"/>
        <color theme="1"/>
        <rFont val="Calibri"/>
        <family val="2"/>
        <scheme val="minor"/>
      </rPr>
      <t>:</t>
    </r>
  </si>
  <si>
    <t>Haora's lower vulnerability may be influenced by its urban setting, better health infrastructure, and socio-economic conditions.</t>
  </si>
  <si>
    <r>
      <t>Hugli (Rank 18, Composite Score: 0.32937944)</t>
    </r>
    <r>
      <rPr>
        <sz val="11"/>
        <color theme="1"/>
        <rFont val="Calibri"/>
        <family val="2"/>
        <scheme val="minor"/>
      </rPr>
      <t>:</t>
    </r>
  </si>
  <si>
    <t>Hugli's vulnerability is relatively low, likely due to better socio-economic conditions and infrastructure.</t>
  </si>
  <si>
    <r>
      <t>Darjiling (Rank 19, Composite Score: 0.2520332)</t>
    </r>
    <r>
      <rPr>
        <sz val="11"/>
        <color theme="1"/>
        <rFont val="Calibri"/>
        <family val="2"/>
        <scheme val="minor"/>
      </rPr>
      <t>:</t>
    </r>
  </si>
  <si>
    <t>Darjiling has the lowest vulnerability score, indicating better resilience. This could be due to its unique geographical and socio-economic factors.</t>
  </si>
  <si>
    <t>Results (iyangar sudarshan method)</t>
  </si>
  <si>
    <t>Normalised&gt;Weighted&gt;Averaged</t>
  </si>
  <si>
    <t>Results Patnaik Narayan Method</t>
  </si>
  <si>
    <r>
      <t>High Vulnerability</t>
    </r>
    <r>
      <rPr>
        <sz val="11"/>
        <color theme="1"/>
        <rFont val="Calibri"/>
        <family val="2"/>
        <scheme val="minor"/>
      </rPr>
      <t>: Districts like Puruliya, Murshidabad, and Birbhum are highly vulnerable, requiring targeted interventions to address socio-economic, environmental, and health challenges.</t>
    </r>
  </si>
  <si>
    <r>
      <t>Moderate Vulnerability</t>
    </r>
    <r>
      <rPr>
        <sz val="11"/>
        <color theme="1"/>
        <rFont val="Calibri"/>
        <family val="2"/>
        <scheme val="minor"/>
      </rPr>
      <t>: Districts such as Bankura, Maldah, and North Twenty Four Parganas show moderate vulnerability, indicating the need for continued monitoring and support.</t>
    </r>
  </si>
  <si>
    <r>
      <t>Low Vulnerability</t>
    </r>
    <r>
      <rPr>
        <sz val="11"/>
        <color theme="1"/>
        <rFont val="Calibri"/>
        <family val="2"/>
        <scheme val="minor"/>
      </rPr>
      <t>: Districts like Darjiling and Purba Medinipur are less vulnerable, reflecting better resilience and conditions.</t>
    </r>
  </si>
  <si>
    <t>c value</t>
  </si>
  <si>
    <t>Puruliya (Rank 1, Composite Score: 0.540099572)</t>
  </si>
  <si>
    <r>
      <t>Explanation</t>
    </r>
    <r>
      <rPr>
        <sz val="11"/>
        <color theme="1"/>
        <rFont val="Calibri"/>
        <family val="2"/>
        <scheme val="minor"/>
      </rPr>
      <t>: Puruliya has the highest vulnerability score, indicating that it is the most vulnerable district. Factors contributing to this could include socio-economic challenges, environmental risks, and inadequate infrastructure.</t>
    </r>
  </si>
  <si>
    <t>Murshidabad (Rank 2, Composite Score: 0.539852881)</t>
  </si>
  <si>
    <r>
      <t>Explanation</t>
    </r>
    <r>
      <rPr>
        <sz val="11"/>
        <color theme="1"/>
        <rFont val="Calibri"/>
        <family val="2"/>
        <scheme val="minor"/>
      </rPr>
      <t>: Murshidabad's high vulnerability score suggests significant socio-economic and environmental challenges. High population density, low literacy rates, and healthcare accessibility issues could be contributing factors.</t>
    </r>
  </si>
  <si>
    <t>Birbhum (Rank 3, Composite Score: 0.50965614)</t>
  </si>
  <si>
    <r>
      <t>Explanation</t>
    </r>
    <r>
      <rPr>
        <sz val="11"/>
        <color theme="1"/>
        <rFont val="Calibri"/>
        <family val="2"/>
        <scheme val="minor"/>
      </rPr>
      <t>: Birbhum's position indicates notable vulnerability, possibly due to factors like environmental degradation, agricultural dependency, and socio-economic conditions.</t>
    </r>
  </si>
  <si>
    <t>Nadia (Rank 4, Composite Score: 0.505859595)</t>
  </si>
  <si>
    <r>
      <t>Explanation</t>
    </r>
    <r>
      <rPr>
        <sz val="11"/>
        <color theme="1"/>
        <rFont val="Calibri"/>
        <family val="2"/>
        <scheme val="minor"/>
      </rPr>
      <t>: Nadia's high score reflects its vulnerability, which may be influenced by factors such as rapid population growth, healthcare infrastructure, and socio-economic conditions.</t>
    </r>
  </si>
  <si>
    <t>Dakshin Dinajpur (Rank 5, Composite Score: 0.49194368)</t>
  </si>
  <si>
    <r>
      <t>Explanation</t>
    </r>
    <r>
      <rPr>
        <sz val="11"/>
        <color theme="1"/>
        <rFont val="Calibri"/>
        <family val="2"/>
        <scheme val="minor"/>
      </rPr>
      <t>: This district's vulnerability could be due to socio-economic factors, agricultural dependency, and healthcare infrastructure.</t>
    </r>
  </si>
  <si>
    <t>Koch Bihar (Rank 6, Composite Score: 0.491256334)</t>
  </si>
  <si>
    <r>
      <t>Explanation</t>
    </r>
    <r>
      <rPr>
        <sz val="11"/>
        <color theme="1"/>
        <rFont val="Calibri"/>
        <family val="2"/>
        <scheme val="minor"/>
      </rPr>
      <t>: Koch Bihar's vulnerability is likely influenced by rural characteristics, health infrastructure, and socio-economic conditions.</t>
    </r>
  </si>
  <si>
    <t>Uttar Dinajpur (Rank 7, Composite Score: 0.487204019)</t>
  </si>
  <si>
    <r>
      <t>Explanation</t>
    </r>
    <r>
      <rPr>
        <sz val="11"/>
        <color theme="1"/>
        <rFont val="Calibri"/>
        <family val="2"/>
        <scheme val="minor"/>
      </rPr>
      <t>: Uttar Dinajpur's score indicates significant vulnerability, possibly due to rural setting, health, and socio-economic factors.</t>
    </r>
  </si>
  <si>
    <t>Kolkata (Rank 8, Composite Score: 0.486313325)</t>
  </si>
  <si>
    <r>
      <t>Explanation</t>
    </r>
    <r>
      <rPr>
        <sz val="11"/>
        <color theme="1"/>
        <rFont val="Calibri"/>
        <family val="2"/>
        <scheme val="minor"/>
      </rPr>
      <t>: Despite being an urban center, Kolkata's high vulnerability score may be driven by high population density, urban challenges, and socio-economic disparities.</t>
    </r>
  </si>
  <si>
    <t>Paschim Medinipur (Rank 9, Composite Score: 0.485633924)</t>
  </si>
  <si>
    <r>
      <t>Explanation</t>
    </r>
    <r>
      <rPr>
        <sz val="11"/>
        <color theme="1"/>
        <rFont val="Calibri"/>
        <family val="2"/>
        <scheme val="minor"/>
      </rPr>
      <t>: This district shows considerable vulnerability, likely due to its agricultural economy and socio-economic factors.</t>
    </r>
  </si>
  <si>
    <t>South Twenty Four Parganas (Rank 10, Composite Score: 0.479448495)</t>
  </si>
  <si>
    <r>
      <t>Explanation</t>
    </r>
    <r>
      <rPr>
        <sz val="11"/>
        <color theme="1"/>
        <rFont val="Calibri"/>
        <family val="2"/>
        <scheme val="minor"/>
      </rPr>
      <t>: The district's vulnerability could be influenced by its geographical features, exposure to natural disasters, and socio-economic conditions.</t>
    </r>
  </si>
  <si>
    <t>Barddhaman (Rank 11, Composite Score: 0.472947764)</t>
  </si>
  <si>
    <r>
      <t>Explanation</t>
    </r>
    <r>
      <rPr>
        <sz val="11"/>
        <color theme="1"/>
        <rFont val="Calibri"/>
        <family val="2"/>
        <scheme val="minor"/>
      </rPr>
      <t>: Barddhaman's vulnerability might stem from industrialization, agricultural dependency, and socio-economic challenges.</t>
    </r>
  </si>
  <si>
    <t>Bankura (Rank 12, Composite Score: 0.461080103)</t>
  </si>
  <si>
    <r>
      <t>Explanation</t>
    </r>
    <r>
      <rPr>
        <sz val="11"/>
        <color theme="1"/>
        <rFont val="Calibri"/>
        <family val="2"/>
        <scheme val="minor"/>
      </rPr>
      <t>: Bankura's moderate vulnerability may be influenced by environmental factors, agricultural practices, and socio-economic conditions.</t>
    </r>
  </si>
  <si>
    <t>Maldah (Rank 13, Composite Score: 0.447714847)</t>
  </si>
  <si>
    <r>
      <t>Explanation</t>
    </r>
    <r>
      <rPr>
        <sz val="11"/>
        <color theme="1"/>
        <rFont val="Calibri"/>
        <family val="2"/>
        <scheme val="minor"/>
      </rPr>
      <t>: Maldah's score indicates moderate vulnerability, possibly due to socio-economic conditions, health infrastructure, and population growth.</t>
    </r>
  </si>
  <si>
    <t>North Twenty Four Parganas (Rank 14, Composite Score: 0.445192315)</t>
  </si>
  <si>
    <r>
      <t>Explanation</t>
    </r>
    <r>
      <rPr>
        <sz val="11"/>
        <color theme="1"/>
        <rFont val="Calibri"/>
        <family val="2"/>
        <scheme val="minor"/>
      </rPr>
      <t>: This district's moderate vulnerability might stem from its urban-rural mix, population density, and socio-economic conditions.</t>
    </r>
  </si>
  <si>
    <t>Jalpaiguri (Rank 15, Composite Score: 0.41669126)</t>
  </si>
  <si>
    <r>
      <t>Explanation</t>
    </r>
    <r>
      <rPr>
        <sz val="11"/>
        <color theme="1"/>
        <rFont val="Calibri"/>
        <family val="2"/>
        <scheme val="minor"/>
      </rPr>
      <t>: Jalpaiguri's score reflects moderate vulnerability, influenced by environmental factors, health infrastructure, and socio-economic conditions.</t>
    </r>
  </si>
  <si>
    <t>Hugli (Rank 16, Composite Score: 0.373140002)</t>
  </si>
  <si>
    <r>
      <t>Explanation</t>
    </r>
    <r>
      <rPr>
        <sz val="11"/>
        <color theme="1"/>
        <rFont val="Calibri"/>
        <family val="2"/>
        <scheme val="minor"/>
      </rPr>
      <t>: Hugli shows lower vulnerability, likely due to better socio-economic conditions and infrastructure.</t>
    </r>
  </si>
  <si>
    <t>Haora (Rank 17, Composite Score: 0.359856964)</t>
  </si>
  <si>
    <r>
      <t>Explanation</t>
    </r>
    <r>
      <rPr>
        <sz val="11"/>
        <color theme="1"/>
        <rFont val="Calibri"/>
        <family val="2"/>
        <scheme val="minor"/>
      </rPr>
      <t>: Haora's lower vulnerability may be influenced by its urban setting, better health infrastructure, and socio-economic conditions.</t>
    </r>
  </si>
  <si>
    <t>Darjiling (Rank 18, Composite Score: 0.30735081)</t>
  </si>
  <si>
    <r>
      <t>Explanation</t>
    </r>
    <r>
      <rPr>
        <sz val="11"/>
        <color theme="1"/>
        <rFont val="Calibri"/>
        <family val="2"/>
        <scheme val="minor"/>
      </rPr>
      <t>: Darjiling has a low vulnerability score, indicating better resilience. This could be due to unique geographical and socio-economic factors that contribute to its lower vulnerability.</t>
    </r>
  </si>
  <si>
    <t>Purba Medinipur (Rank 19, Composite Score: 0.306355917)</t>
  </si>
  <si>
    <r>
      <t>Explanation</t>
    </r>
    <r>
      <rPr>
        <sz val="11"/>
        <color theme="1"/>
        <rFont val="Calibri"/>
        <family val="2"/>
        <scheme val="minor"/>
      </rPr>
      <t>: Purba Medinipur has the lowest vulnerability score, indicating the least vulnerability among the districts. Factors contributing to this could include better socio-economic conditions and infrastructure.</t>
    </r>
  </si>
  <si>
    <t>Vulnerability Index</t>
  </si>
  <si>
    <t xml:space="preserve">ABIR MAHATO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</si>
</sst>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9"/>
      <color rgb="FF1F1F1F"/>
      <name val="Google Sans"/>
    </font>
    <font>
      <b/>
      <sz val="11"/>
      <color theme="1"/>
      <name val="Calibri"/>
      <family val="2"/>
      <scheme val="minor"/>
    </font>
    <font>
      <b/>
      <sz val="12"/>
      <color rgb="FF00B050"/>
      <name val="Roboto"/>
    </font>
    <font>
      <sz val="12"/>
      <color rgb="FFFF0000"/>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4"/>
      <color theme="1"/>
      <name val="Calibri"/>
      <family val="2"/>
      <scheme val="minor"/>
    </font>
    <font>
      <u/>
      <sz val="11"/>
      <color theme="10"/>
      <name val="Calibri"/>
      <family val="2"/>
      <scheme val="minor"/>
    </font>
    <font>
      <sz val="11"/>
      <color theme="1"/>
      <name val="Aptos Narrow"/>
      <family val="2"/>
    </font>
    <font>
      <sz val="11"/>
      <color theme="1"/>
      <name val="Calibri Light"/>
      <family val="2"/>
      <scheme val="major"/>
    </font>
    <font>
      <sz val="36"/>
      <color theme="1"/>
      <name val="Calibri"/>
      <family val="2"/>
      <scheme val="minor"/>
    </font>
  </fonts>
  <fills count="21">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24C4C"/>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rgb="FFA9D08E"/>
        <bgColor indexed="64"/>
      </patternFill>
    </fill>
    <fill>
      <patternFill patternType="solid">
        <fgColor rgb="FF9BC2E6"/>
        <bgColor indexed="64"/>
      </patternFill>
    </fill>
    <fill>
      <patternFill patternType="solid">
        <fgColor rgb="FFC65911"/>
        <bgColor indexed="64"/>
      </patternFill>
    </fill>
    <fill>
      <patternFill patternType="solid">
        <fgColor rgb="FFFFC000"/>
        <bgColor indexed="64"/>
      </patternFill>
    </fill>
    <fill>
      <patternFill patternType="solid">
        <fgColor rgb="FFF4B084"/>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bgColor indexed="64"/>
      </patternFill>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s>
  <cellStyleXfs count="2">
    <xf numFmtId="0" fontId="0" fillId="0" borderId="0"/>
    <xf numFmtId="0" fontId="10" fillId="0" borderId="0" applyNumberFormat="0" applyFill="0" applyBorder="0" applyAlignment="0" applyProtection="0"/>
  </cellStyleXfs>
  <cellXfs count="82">
    <xf numFmtId="0" fontId="0" fillId="0" borderId="0" xfId="0"/>
    <xf numFmtId="0" fontId="1" fillId="0" borderId="0" xfId="0" applyFont="1"/>
    <xf numFmtId="0" fontId="0" fillId="2" borderId="0" xfId="0" applyFill="1"/>
    <xf numFmtId="0" fontId="1" fillId="2" borderId="0" xfId="0" applyFont="1" applyFill="1"/>
    <xf numFmtId="0" fontId="0" fillId="3" borderId="0" xfId="0" applyFill="1"/>
    <xf numFmtId="0" fontId="0" fillId="4" borderId="0" xfId="0" applyFill="1"/>
    <xf numFmtId="0" fontId="0" fillId="0" borderId="1" xfId="0" applyBorder="1" applyAlignment="1">
      <alignment horizontal="right" wrapText="1"/>
    </xf>
    <xf numFmtId="0" fontId="0" fillId="3" borderId="1" xfId="0" applyFill="1" applyBorder="1" applyAlignment="1">
      <alignment vertical="center"/>
    </xf>
    <xf numFmtId="0" fontId="0" fillId="3" borderId="1" xfId="0" applyFill="1" applyBorder="1" applyAlignment="1">
      <alignment horizontal="right" wrapText="1"/>
    </xf>
    <xf numFmtId="0" fontId="0" fillId="4" borderId="1" xfId="0" applyFill="1" applyBorder="1" applyAlignment="1">
      <alignment vertical="center"/>
    </xf>
    <xf numFmtId="0" fontId="0" fillId="4" borderId="1" xfId="0" applyFill="1" applyBorder="1" applyAlignment="1">
      <alignment horizontal="right" wrapText="1"/>
    </xf>
    <xf numFmtId="0" fontId="0" fillId="0" borderId="0" xfId="0" applyAlignment="1">
      <alignment wrapText="1"/>
    </xf>
    <xf numFmtId="0" fontId="2" fillId="3" borderId="1" xfId="0" applyFont="1" applyFill="1" applyBorder="1" applyAlignment="1">
      <alignment wrapText="1"/>
    </xf>
    <xf numFmtId="0" fontId="0" fillId="8" borderId="0" xfId="0" applyFill="1"/>
    <xf numFmtId="0" fontId="0" fillId="9" borderId="0" xfId="0" applyFill="1"/>
    <xf numFmtId="0" fontId="4" fillId="0" borderId="0" xfId="0" applyFont="1"/>
    <xf numFmtId="0" fontId="5" fillId="0" borderId="0" xfId="0" applyFont="1"/>
    <xf numFmtId="0" fontId="0" fillId="0" borderId="1" xfId="0" applyBorder="1" applyAlignment="1">
      <alignment vertical="center"/>
    </xf>
    <xf numFmtId="0" fontId="10" fillId="0" borderId="1" xfId="1" applyBorder="1" applyAlignment="1">
      <alignment vertical="center"/>
    </xf>
    <xf numFmtId="0" fontId="0" fillId="0" borderId="1" xfId="0" applyBorder="1" applyAlignment="1">
      <alignment wrapText="1"/>
    </xf>
    <xf numFmtId="0" fontId="0" fillId="10" borderId="0" xfId="0" applyFill="1"/>
    <xf numFmtId="0" fontId="0" fillId="10" borderId="0" xfId="0" applyFill="1" applyAlignment="1">
      <alignment vertical="center"/>
    </xf>
    <xf numFmtId="0" fontId="1" fillId="4" borderId="0" xfId="0" applyFont="1" applyFill="1"/>
    <xf numFmtId="0" fontId="0" fillId="5" borderId="0" xfId="0" applyFill="1"/>
    <xf numFmtId="0" fontId="0" fillId="5" borderId="1" xfId="0" applyFill="1" applyBorder="1"/>
    <xf numFmtId="0" fontId="0" fillId="2" borderId="0" xfId="0" applyFill="1" applyAlignment="1">
      <alignment vertical="center"/>
    </xf>
    <xf numFmtId="0" fontId="0" fillId="11" borderId="1" xfId="0" applyFill="1" applyBorder="1" applyAlignment="1">
      <alignment vertical="center"/>
    </xf>
    <xf numFmtId="0" fontId="0" fillId="11" borderId="0" xfId="0" applyFill="1"/>
    <xf numFmtId="0" fontId="2" fillId="11" borderId="1" xfId="0" applyFont="1" applyFill="1" applyBorder="1" applyAlignment="1">
      <alignment wrapText="1"/>
    </xf>
    <xf numFmtId="0" fontId="0" fillId="12" borderId="1" xfId="0" applyFill="1" applyBorder="1" applyAlignment="1">
      <alignment horizontal="right" wrapText="1"/>
    </xf>
    <xf numFmtId="0" fontId="0" fillId="13" borderId="1" xfId="0" applyFill="1" applyBorder="1" applyAlignment="1">
      <alignment horizontal="right" wrapText="1"/>
    </xf>
    <xf numFmtId="0" fontId="0" fillId="14" borderId="1" xfId="0" applyFill="1" applyBorder="1" applyAlignment="1">
      <alignment horizontal="right" wrapText="1"/>
    </xf>
    <xf numFmtId="0" fontId="0" fillId="15" borderId="1" xfId="0" applyFill="1" applyBorder="1" applyAlignment="1">
      <alignment horizontal="right" wrapText="1"/>
    </xf>
    <xf numFmtId="0" fontId="0" fillId="16" borderId="1" xfId="0" applyFill="1" applyBorder="1" applyAlignment="1">
      <alignment horizontal="right" wrapText="1"/>
    </xf>
    <xf numFmtId="0" fontId="0" fillId="18" borderId="0" xfId="0" applyFill="1" applyAlignment="1">
      <alignment horizontal="center"/>
    </xf>
    <xf numFmtId="0" fontId="12" fillId="2" borderId="1" xfId="0" applyFont="1" applyFill="1" applyBorder="1"/>
    <xf numFmtId="0" fontId="0" fillId="19" borderId="0" xfId="0" applyFill="1"/>
    <xf numFmtId="0" fontId="0" fillId="12" borderId="1" xfId="0" applyFill="1" applyBorder="1" applyAlignment="1">
      <alignment horizontal="center" vertical="center" wrapText="1"/>
    </xf>
    <xf numFmtId="0" fontId="11" fillId="4"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4" borderId="1" xfId="0" applyFill="1" applyBorder="1" applyAlignment="1">
      <alignment horizontal="center" vertical="center" wrapText="1"/>
    </xf>
    <xf numFmtId="0" fontId="2" fillId="14"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3" borderId="0" xfId="0" applyFill="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wrapText="1"/>
    </xf>
    <xf numFmtId="0" fontId="3" fillId="7" borderId="0" xfId="0" applyFont="1" applyFill="1" applyAlignment="1">
      <alignment horizontal="center" vertical="center" wrapText="1"/>
    </xf>
    <xf numFmtId="0" fontId="3" fillId="3" borderId="0" xfId="0" applyFont="1" applyFill="1" applyAlignment="1">
      <alignment horizontal="center" vertical="center" wrapText="1"/>
    </xf>
    <xf numFmtId="0" fontId="3" fillId="10" borderId="0" xfId="0" applyFont="1" applyFill="1" applyAlignment="1">
      <alignment horizontal="center" vertical="center" wrapText="1"/>
    </xf>
    <xf numFmtId="0" fontId="3" fillId="11" borderId="0" xfId="0" applyFont="1" applyFill="1" applyAlignment="1">
      <alignment horizontal="center" vertical="center" wrapText="1"/>
    </xf>
    <xf numFmtId="0" fontId="3" fillId="18" borderId="0" xfId="0" applyFont="1" applyFill="1" applyAlignment="1">
      <alignment horizontal="center" vertical="center" wrapText="1"/>
    </xf>
    <xf numFmtId="0" fontId="3" fillId="8" borderId="0" xfId="0" applyFont="1" applyFill="1" applyAlignment="1">
      <alignment horizontal="center" vertical="center" wrapText="1"/>
    </xf>
    <xf numFmtId="0" fontId="3" fillId="7" borderId="0" xfId="0" applyFont="1" applyFill="1"/>
    <xf numFmtId="0" fontId="3" fillId="3" borderId="0" xfId="0" applyFont="1" applyFill="1"/>
    <xf numFmtId="0" fontId="3" fillId="10" borderId="0" xfId="0" applyFont="1" applyFill="1"/>
    <xf numFmtId="0" fontId="3" fillId="11" borderId="0" xfId="0" applyFont="1" applyFill="1"/>
    <xf numFmtId="0" fontId="3" fillId="18" borderId="0" xfId="0" applyFont="1" applyFill="1"/>
    <xf numFmtId="0" fontId="3" fillId="8" borderId="0" xfId="0" applyFont="1" applyFill="1"/>
    <xf numFmtId="0" fontId="0" fillId="2" borderId="1" xfId="0" applyFill="1" applyBorder="1" applyAlignment="1">
      <alignment horizontal="right"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wrapText="1"/>
    </xf>
    <xf numFmtId="0" fontId="3" fillId="0" borderId="0" xfId="0" applyFont="1"/>
    <xf numFmtId="0" fontId="0" fillId="0" borderId="0" xfId="0" applyAlignment="1">
      <alignment horizontal="left" vertical="center" indent="1"/>
    </xf>
    <xf numFmtId="0" fontId="0" fillId="0" borderId="0" xfId="0" applyAlignment="1">
      <alignment vertical="center"/>
    </xf>
    <xf numFmtId="0" fontId="3" fillId="0" borderId="0" xfId="0" applyFont="1" applyAlignment="1">
      <alignment horizontal="left" vertical="center" indent="1"/>
    </xf>
    <xf numFmtId="0" fontId="13"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center"/>
    </xf>
    <xf numFmtId="0" fontId="0" fillId="20" borderId="0" xfId="0" applyFill="1" applyAlignment="1">
      <alignment horizontal="center"/>
    </xf>
    <xf numFmtId="0" fontId="6" fillId="0" borderId="0" xfId="0" applyFont="1" applyAlignment="1">
      <alignment horizontal="center" vertical="center"/>
    </xf>
    <xf numFmtId="0" fontId="8" fillId="0" borderId="0" xfId="0" applyFont="1" applyAlignment="1">
      <alignment horizontal="center" vertical="center" wrapText="1"/>
    </xf>
    <xf numFmtId="0" fontId="7" fillId="0" borderId="0" xfId="0" applyFont="1" applyAlignment="1">
      <alignment horizontal="center" vertical="center"/>
    </xf>
    <xf numFmtId="0" fontId="0" fillId="7" borderId="2" xfId="0" applyFill="1" applyBorder="1" applyAlignment="1">
      <alignment horizontal="center"/>
    </xf>
    <xf numFmtId="0" fontId="0" fillId="17" borderId="2"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24C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Vulnerability Score (West Bengal)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'IYENGAR_SUDARSHAN '!$J$65:$J$83</c:f>
              <c:strCache>
                <c:ptCount val="19"/>
                <c:pt idx="0">
                  <c:v>Bankura</c:v>
                </c:pt>
                <c:pt idx="1">
                  <c:v>Barddhaman</c:v>
                </c:pt>
                <c:pt idx="2">
                  <c:v>Birbhum</c:v>
                </c:pt>
                <c:pt idx="3">
                  <c:v>Dakshin Dinajpur</c:v>
                </c:pt>
                <c:pt idx="4">
                  <c:v>Darjiling</c:v>
                </c:pt>
                <c:pt idx="5">
                  <c:v>Haora</c:v>
                </c:pt>
                <c:pt idx="6">
                  <c:v>Hugli</c:v>
                </c:pt>
                <c:pt idx="7">
                  <c:v>Jalpaiguri</c:v>
                </c:pt>
                <c:pt idx="8">
                  <c:v>Koch Bihar</c:v>
                </c:pt>
                <c:pt idx="9">
                  <c:v>Kolkata</c:v>
                </c:pt>
                <c:pt idx="10">
                  <c:v>Maldah</c:v>
                </c:pt>
                <c:pt idx="11">
                  <c:v>Murshidabad</c:v>
                </c:pt>
                <c:pt idx="12">
                  <c:v>Nadia</c:v>
                </c:pt>
                <c:pt idx="13">
                  <c:v>North Twenty Four Parganas</c:v>
                </c:pt>
                <c:pt idx="14">
                  <c:v>Paschim Medinipur</c:v>
                </c:pt>
                <c:pt idx="15">
                  <c:v>Purba Medinipur</c:v>
                </c:pt>
                <c:pt idx="16">
                  <c:v>Puruliya</c:v>
                </c:pt>
                <c:pt idx="17">
                  <c:v>South Twenty Four Parganas</c:v>
                </c:pt>
                <c:pt idx="18">
                  <c:v>Uttar Dinajpur</c:v>
                </c:pt>
              </c:strCache>
            </c:strRef>
          </c:cat>
          <c:val>
            <c:numRef>
              <c:f>'IYENGAR_SUDARSHAN '!$K$65:$K$83</c:f>
              <c:numCache>
                <c:formatCode>General</c:formatCode>
                <c:ptCount val="19"/>
                <c:pt idx="0">
                  <c:v>0.40946528861102544</c:v>
                </c:pt>
                <c:pt idx="1">
                  <c:v>0.4749912555172216</c:v>
                </c:pt>
                <c:pt idx="2">
                  <c:v>0.43262832558774789</c:v>
                </c:pt>
                <c:pt idx="3">
                  <c:v>0.40948219610561848</c:v>
                </c:pt>
                <c:pt idx="4">
                  <c:v>0.2520331996135089</c:v>
                </c:pt>
                <c:pt idx="5">
                  <c:v>0.33377919178425519</c:v>
                </c:pt>
                <c:pt idx="6">
                  <c:v>0.32937944032276312</c:v>
                </c:pt>
                <c:pt idx="7">
                  <c:v>0.39145459862195336</c:v>
                </c:pt>
                <c:pt idx="8">
                  <c:v>0.39924804315820001</c:v>
                </c:pt>
                <c:pt idx="9">
                  <c:v>0.49480289400205374</c:v>
                </c:pt>
                <c:pt idx="10">
                  <c:v>0.43956351956805328</c:v>
                </c:pt>
                <c:pt idx="11">
                  <c:v>0.47648060930253794</c:v>
                </c:pt>
                <c:pt idx="12">
                  <c:v>0.41391268645866786</c:v>
                </c:pt>
                <c:pt idx="13">
                  <c:v>0.43018771513666104</c:v>
                </c:pt>
                <c:pt idx="14">
                  <c:v>0.48330312030532463</c:v>
                </c:pt>
                <c:pt idx="15">
                  <c:v>0.35335331655052027</c:v>
                </c:pt>
                <c:pt idx="16">
                  <c:v>0.47047911198857245</c:v>
                </c:pt>
                <c:pt idx="17">
                  <c:v>0.46524248060241391</c:v>
                </c:pt>
                <c:pt idx="18">
                  <c:v>0.46456375107077458</c:v>
                </c:pt>
              </c:numCache>
            </c:numRef>
          </c:val>
          <c:extLst>
            <c:ext xmlns:c16="http://schemas.microsoft.com/office/drawing/2014/chart" uri="{C3380CC4-5D6E-409C-BE32-E72D297353CC}">
              <c16:uniqueId val="{00000000-7EDA-4A32-AAC4-ACD80D4778DC}"/>
            </c:ext>
          </c:extLst>
        </c:ser>
        <c:dLbls>
          <c:showLegendKey val="0"/>
          <c:showVal val="0"/>
          <c:showCatName val="0"/>
          <c:showSerName val="0"/>
          <c:showPercent val="0"/>
          <c:showBubbleSize val="0"/>
        </c:dLbls>
        <c:axId val="2075190815"/>
        <c:axId val="2075192255"/>
      </c:radarChart>
      <c:catAx>
        <c:axId val="2075190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192255"/>
        <c:crosses val="autoZero"/>
        <c:auto val="1"/>
        <c:lblAlgn val="ctr"/>
        <c:lblOffset val="100"/>
        <c:noMultiLvlLbl val="0"/>
      </c:catAx>
      <c:valAx>
        <c:axId val="207519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519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'IYENGAR_SUDARSHAN '!$B$87</c:f>
              <c:strCache>
                <c:ptCount val="1"/>
                <c:pt idx="0">
                  <c:v>Weight</c:v>
                </c:pt>
              </c:strCache>
            </c:strRef>
          </c:tx>
          <c:spPr>
            <a:solidFill>
              <a:schemeClr val="accent1"/>
            </a:solidFill>
            <a:ln>
              <a:noFill/>
            </a:ln>
            <a:effectLst/>
            <a:sp3d/>
          </c:spPr>
          <c:invertIfNegative val="0"/>
          <c:cat>
            <c:strRef>
              <c:f>'IYENGAR_SUDARSHAN '!$A$88:$A$101</c:f>
              <c:strCache>
                <c:ptCount val="14"/>
                <c:pt idx="0">
                  <c:v>Annual Temp Difference</c:v>
                </c:pt>
                <c:pt idx="1">
                  <c:v>Rainfall Deviation(%) from normal</c:v>
                </c:pt>
                <c:pt idx="2">
                  <c:v>Pop Density</c:v>
                </c:pt>
                <c:pt idx="3">
                  <c:v>Share of total population</c:v>
                </c:pt>
                <c:pt idx="4">
                  <c:v>%age Growth in Population</c:v>
                </c:pt>
                <c:pt idx="5">
                  <c:v>Female proportion</c:v>
                </c:pt>
                <c:pt idx="6">
                  <c:v>proportion of forest area</c:v>
                </c:pt>
                <c:pt idx="7">
                  <c:v>proportion of net sown area</c:v>
                </c:pt>
                <c:pt idx="8">
                  <c:v>Literacy</c:v>
                </c:pt>
                <c:pt idx="9">
                  <c:v>Population per hospital bed</c:v>
                </c:pt>
                <c:pt idx="10">
                  <c:v>rice kg/hectare</c:v>
                </c:pt>
                <c:pt idx="11">
                  <c:v>vaccination</c:v>
                </c:pt>
                <c:pt idx="12">
                  <c:v>per capita income</c:v>
                </c:pt>
                <c:pt idx="13">
                  <c:v>cropping intensity</c:v>
                </c:pt>
              </c:strCache>
            </c:strRef>
          </c:cat>
          <c:val>
            <c:numRef>
              <c:f>'IYENGAR_SUDARSHAN '!$B$88:$B$101</c:f>
              <c:numCache>
                <c:formatCode>General</c:formatCode>
                <c:ptCount val="14"/>
                <c:pt idx="0">
                  <c:v>6.8490811616012365E-2</c:v>
                </c:pt>
                <c:pt idx="1">
                  <c:v>5.0100615545594737E-2</c:v>
                </c:pt>
                <c:pt idx="2">
                  <c:v>8.4844724059432122E-2</c:v>
                </c:pt>
                <c:pt idx="3">
                  <c:v>6.0909897712785946E-2</c:v>
                </c:pt>
                <c:pt idx="4">
                  <c:v>9.5564226311503075E-2</c:v>
                </c:pt>
                <c:pt idx="5">
                  <c:v>5.9641011905080699E-2</c:v>
                </c:pt>
                <c:pt idx="6">
                  <c:v>7.7115262910102497E-2</c:v>
                </c:pt>
                <c:pt idx="7">
                  <c:v>8.5303754340599766E-2</c:v>
                </c:pt>
                <c:pt idx="8">
                  <c:v>5.1745144482178096E-2</c:v>
                </c:pt>
                <c:pt idx="9">
                  <c:v>8.9844882636665638E-2</c:v>
                </c:pt>
                <c:pt idx="10">
                  <c:v>8.7364718680959463E-2</c:v>
                </c:pt>
                <c:pt idx="11">
                  <c:v>5.1613323097348764E-2</c:v>
                </c:pt>
                <c:pt idx="12">
                  <c:v>7.4048762985625169E-2</c:v>
                </c:pt>
                <c:pt idx="13">
                  <c:v>6.3412863716111753E-2</c:v>
                </c:pt>
              </c:numCache>
            </c:numRef>
          </c:val>
          <c:extLst>
            <c:ext xmlns:c16="http://schemas.microsoft.com/office/drawing/2014/chart" uri="{C3380CC4-5D6E-409C-BE32-E72D297353CC}">
              <c16:uniqueId val="{00000000-AA59-44F0-919C-8098FC8315D5}"/>
            </c:ext>
          </c:extLst>
        </c:ser>
        <c:dLbls>
          <c:showLegendKey val="0"/>
          <c:showVal val="0"/>
          <c:showCatName val="0"/>
          <c:showSerName val="0"/>
          <c:showPercent val="0"/>
          <c:showBubbleSize val="0"/>
        </c:dLbls>
        <c:gapWidth val="150"/>
        <c:shape val="box"/>
        <c:axId val="1341381743"/>
        <c:axId val="1341380783"/>
        <c:axId val="0"/>
      </c:bar3DChart>
      <c:catAx>
        <c:axId val="13413817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80783"/>
        <c:crosses val="autoZero"/>
        <c:auto val="1"/>
        <c:lblAlgn val="ctr"/>
        <c:lblOffset val="100"/>
        <c:noMultiLvlLbl val="0"/>
      </c:catAx>
      <c:valAx>
        <c:axId val="13413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38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PATNAIK_NARAYAN!$B$99</c:f>
              <c:strCache>
                <c:ptCount val="1"/>
                <c:pt idx="0">
                  <c:v>TOTAL COMPOSITE AVERAGE VULNS SCORE</c:v>
                </c:pt>
              </c:strCache>
            </c:strRef>
          </c:tx>
          <c:spPr>
            <a:ln w="28575" cap="rnd">
              <a:solidFill>
                <a:schemeClr val="accent1"/>
              </a:solidFill>
              <a:round/>
            </a:ln>
            <a:effectLst/>
          </c:spPr>
          <c:marker>
            <c:symbol val="none"/>
          </c:marker>
          <c:cat>
            <c:strRef>
              <c:f>PATNAIK_NARAYAN!$A$100:$A$118</c:f>
              <c:strCache>
                <c:ptCount val="19"/>
                <c:pt idx="0">
                  <c:v>Bankura</c:v>
                </c:pt>
                <c:pt idx="1">
                  <c:v>Barddhaman</c:v>
                </c:pt>
                <c:pt idx="2">
                  <c:v>Birbhum</c:v>
                </c:pt>
                <c:pt idx="3">
                  <c:v>Dakshin Dinajpur</c:v>
                </c:pt>
                <c:pt idx="4">
                  <c:v>Darjiling</c:v>
                </c:pt>
                <c:pt idx="5">
                  <c:v>Haora</c:v>
                </c:pt>
                <c:pt idx="6">
                  <c:v>Hugli</c:v>
                </c:pt>
                <c:pt idx="7">
                  <c:v>Jalpaiguri</c:v>
                </c:pt>
                <c:pt idx="8">
                  <c:v>Koch Bihar</c:v>
                </c:pt>
                <c:pt idx="9">
                  <c:v>Kolkata</c:v>
                </c:pt>
                <c:pt idx="10">
                  <c:v>Maldah</c:v>
                </c:pt>
                <c:pt idx="11">
                  <c:v>Murshidabad</c:v>
                </c:pt>
                <c:pt idx="12">
                  <c:v>Nadia</c:v>
                </c:pt>
                <c:pt idx="13">
                  <c:v>North Twenty Four Parganas</c:v>
                </c:pt>
                <c:pt idx="14">
                  <c:v>Paschim Medinipur</c:v>
                </c:pt>
                <c:pt idx="15">
                  <c:v>Purba Medinipur</c:v>
                </c:pt>
                <c:pt idx="16">
                  <c:v>Puruliya</c:v>
                </c:pt>
                <c:pt idx="17">
                  <c:v>South Twenty Four Parganas</c:v>
                </c:pt>
                <c:pt idx="18">
                  <c:v>Uttar Dinajpur</c:v>
                </c:pt>
              </c:strCache>
            </c:strRef>
          </c:cat>
          <c:val>
            <c:numRef>
              <c:f>PATNAIK_NARAYAN!$B$100:$B$118</c:f>
              <c:numCache>
                <c:formatCode>General</c:formatCode>
                <c:ptCount val="19"/>
                <c:pt idx="0">
                  <c:v>0.46108010341584815</c:v>
                </c:pt>
                <c:pt idx="1">
                  <c:v>0.47294776414245437</c:v>
                </c:pt>
                <c:pt idx="2">
                  <c:v>0.50965613984834279</c:v>
                </c:pt>
                <c:pt idx="3">
                  <c:v>0.49194367970877984</c:v>
                </c:pt>
                <c:pt idx="4">
                  <c:v>0.30735081011976612</c:v>
                </c:pt>
                <c:pt idx="5">
                  <c:v>0.35985696393879624</c:v>
                </c:pt>
                <c:pt idx="6">
                  <c:v>0.37314000192621366</c:v>
                </c:pt>
                <c:pt idx="7">
                  <c:v>0.4166912603730023</c:v>
                </c:pt>
                <c:pt idx="8">
                  <c:v>0.49125633396969537</c:v>
                </c:pt>
                <c:pt idx="9">
                  <c:v>0.4863133248678852</c:v>
                </c:pt>
                <c:pt idx="10">
                  <c:v>0.44771484689541036</c:v>
                </c:pt>
                <c:pt idx="11">
                  <c:v>0.53985288110743657</c:v>
                </c:pt>
                <c:pt idx="12">
                  <c:v>0.50585959477411158</c:v>
                </c:pt>
                <c:pt idx="13">
                  <c:v>0.44519231525031105</c:v>
                </c:pt>
                <c:pt idx="14">
                  <c:v>0.48563392414429074</c:v>
                </c:pt>
                <c:pt idx="15">
                  <c:v>0.30635591675233698</c:v>
                </c:pt>
                <c:pt idx="16">
                  <c:v>0.54009957158661792</c:v>
                </c:pt>
                <c:pt idx="17">
                  <c:v>0.47944849483810509</c:v>
                </c:pt>
                <c:pt idx="18">
                  <c:v>0.48720401945869263</c:v>
                </c:pt>
              </c:numCache>
            </c:numRef>
          </c:val>
          <c:extLst>
            <c:ext xmlns:c16="http://schemas.microsoft.com/office/drawing/2014/chart" uri="{C3380CC4-5D6E-409C-BE32-E72D297353CC}">
              <c16:uniqueId val="{00000000-C005-4590-AF53-0AB3C73AE187}"/>
            </c:ext>
          </c:extLst>
        </c:ser>
        <c:dLbls>
          <c:showLegendKey val="0"/>
          <c:showVal val="0"/>
          <c:showCatName val="0"/>
          <c:showSerName val="0"/>
          <c:showPercent val="0"/>
          <c:showBubbleSize val="0"/>
        </c:dLbls>
        <c:axId val="239478047"/>
        <c:axId val="239479487"/>
      </c:radarChart>
      <c:catAx>
        <c:axId val="23947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79487"/>
        <c:crosses val="autoZero"/>
        <c:auto val="1"/>
        <c:lblAlgn val="ctr"/>
        <c:lblOffset val="100"/>
        <c:noMultiLvlLbl val="0"/>
      </c:catAx>
      <c:valAx>
        <c:axId val="23947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7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359229</xdr:colOff>
      <xdr:row>64</xdr:row>
      <xdr:rowOff>2</xdr:rowOff>
    </xdr:from>
    <xdr:to>
      <xdr:col>21</xdr:col>
      <xdr:colOff>54429</xdr:colOff>
      <xdr:row>77</xdr:row>
      <xdr:rowOff>141516</xdr:rowOff>
    </xdr:to>
    <xdr:graphicFrame macro="">
      <xdr:nvGraphicFramePr>
        <xdr:cNvPr id="2" name="Chart 1">
          <a:extLst>
            <a:ext uri="{FF2B5EF4-FFF2-40B4-BE49-F238E27FC236}">
              <a16:creationId xmlns:a16="http://schemas.microsoft.com/office/drawing/2014/main" id="{9AEB464A-1804-4F17-BCDD-2C7728789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468085</xdr:colOff>
      <xdr:row>86</xdr:row>
      <xdr:rowOff>65314</xdr:rowOff>
    </xdr:from>
    <xdr:to>
      <xdr:col>9</xdr:col>
      <xdr:colOff>1382485</xdr:colOff>
      <xdr:row>100</xdr:row>
      <xdr:rowOff>163286</xdr:rowOff>
    </xdr:to>
    <xdr:graphicFrame macro="">
      <xdr:nvGraphicFramePr>
        <xdr:cNvPr id="3" name="Chart 2">
          <a:extLst>
            <a:ext uri="{FF2B5EF4-FFF2-40B4-BE49-F238E27FC236}">
              <a16:creationId xmlns:a16="http://schemas.microsoft.com/office/drawing/2014/main" id="{4EE6121C-ABFC-4CE1-8495-4C4EE8882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293914</xdr:colOff>
      <xdr:row>97</xdr:row>
      <xdr:rowOff>130629</xdr:rowOff>
    </xdr:from>
    <xdr:to>
      <xdr:col>11</xdr:col>
      <xdr:colOff>174171</xdr:colOff>
      <xdr:row>111</xdr:row>
      <xdr:rowOff>130629</xdr:rowOff>
    </xdr:to>
    <xdr:graphicFrame macro="">
      <xdr:nvGraphicFramePr>
        <xdr:cNvPr id="2" name="Chart 1">
          <a:extLst>
            <a:ext uri="{FF2B5EF4-FFF2-40B4-BE49-F238E27FC236}">
              <a16:creationId xmlns:a16="http://schemas.microsoft.com/office/drawing/2014/main" id="{3899F8CC-048E-A2AA-1322-C1FCF4FE2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www.researchgate.net/figure/Cropping-intensity-crop-diversification-and-irrigation-intensity-in-West-Bengal_tbl3_359132105" TargetMode="External"/><Relationship Id="rId1" Type="http://schemas.openxmlformats.org/officeDocument/2006/relationships/hyperlink" Target="http://www.wbpspm.gov.in/SiteFiles/Publications/3_06052017113731.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A310-FE8C-4694-8C84-A10C4FBC6CF4}">
  <dimension ref="H8:N21"/>
  <sheetViews>
    <sheetView topLeftCell="A32" workbookViewId="0">
      <selection activeCell="K30" sqref="K30"/>
    </sheetView>
  </sheetViews>
  <sheetFormatPr defaultRowHeight="14.4"/>
  <sheetData>
    <row r="8" spans="8:14">
      <c r="H8" s="71" t="s">
        <v>233</v>
      </c>
      <c r="I8" s="71"/>
      <c r="J8" s="71"/>
      <c r="K8" s="71"/>
      <c r="L8" s="71"/>
      <c r="M8" s="71"/>
      <c r="N8" s="71"/>
    </row>
    <row r="9" spans="8:14">
      <c r="H9" s="71"/>
      <c r="I9" s="71"/>
      <c r="J9" s="71"/>
      <c r="K9" s="71"/>
      <c r="L9" s="71"/>
      <c r="M9" s="71"/>
      <c r="N9" s="71"/>
    </row>
    <row r="10" spans="8:14">
      <c r="H10" s="71"/>
      <c r="I10" s="71"/>
      <c r="J10" s="71"/>
      <c r="K10" s="71"/>
      <c r="L10" s="71"/>
      <c r="M10" s="71"/>
      <c r="N10" s="71"/>
    </row>
    <row r="11" spans="8:14">
      <c r="H11" s="71"/>
      <c r="I11" s="71"/>
      <c r="J11" s="71"/>
      <c r="K11" s="71"/>
      <c r="L11" s="71"/>
      <c r="M11" s="71"/>
      <c r="N11" s="71"/>
    </row>
    <row r="12" spans="8:14">
      <c r="H12" s="71"/>
      <c r="I12" s="71"/>
      <c r="J12" s="71"/>
      <c r="K12" s="71"/>
      <c r="L12" s="71"/>
      <c r="M12" s="71"/>
      <c r="N12" s="71"/>
    </row>
    <row r="13" spans="8:14">
      <c r="H13" s="71"/>
      <c r="I13" s="71"/>
      <c r="J13" s="71"/>
      <c r="K13" s="71"/>
      <c r="L13" s="71"/>
      <c r="M13" s="71"/>
      <c r="N13" s="71"/>
    </row>
    <row r="14" spans="8:14">
      <c r="H14" s="71"/>
      <c r="I14" s="71"/>
      <c r="J14" s="71"/>
      <c r="K14" s="71"/>
      <c r="L14" s="71"/>
      <c r="M14" s="71"/>
      <c r="N14" s="71"/>
    </row>
    <row r="15" spans="8:14">
      <c r="H15" s="71"/>
      <c r="I15" s="71"/>
      <c r="J15" s="71"/>
      <c r="K15" s="71"/>
      <c r="L15" s="71"/>
      <c r="M15" s="71"/>
      <c r="N15" s="71"/>
    </row>
    <row r="16" spans="8:14">
      <c r="H16" s="71"/>
      <c r="I16" s="71"/>
      <c r="J16" s="71"/>
      <c r="K16" s="71"/>
      <c r="L16" s="71"/>
      <c r="M16" s="71"/>
      <c r="N16" s="71"/>
    </row>
    <row r="17" spans="8:14">
      <c r="H17" s="71"/>
      <c r="I17" s="71"/>
      <c r="J17" s="71"/>
      <c r="K17" s="71"/>
      <c r="L17" s="71"/>
      <c r="M17" s="71"/>
      <c r="N17" s="71"/>
    </row>
    <row r="18" spans="8:14">
      <c r="H18" s="71"/>
      <c r="I18" s="71"/>
      <c r="J18" s="71"/>
      <c r="K18" s="71"/>
      <c r="L18" s="71"/>
      <c r="M18" s="71"/>
      <c r="N18" s="71"/>
    </row>
    <row r="19" spans="8:14">
      <c r="H19" s="71"/>
      <c r="I19" s="71"/>
      <c r="J19" s="71"/>
      <c r="K19" s="71"/>
      <c r="L19" s="71"/>
      <c r="M19" s="71"/>
      <c r="N19" s="71"/>
    </row>
    <row r="21" spans="8:14">
      <c r="H21" t="s">
        <v>234</v>
      </c>
    </row>
  </sheetData>
  <mergeCells count="1">
    <mergeCell ref="H8:N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C7009-D337-4992-BB22-F9583BB5B48F}">
  <dimension ref="A2:B182"/>
  <sheetViews>
    <sheetView zoomScaleNormal="100" workbookViewId="0">
      <selection activeCell="B102" sqref="B102"/>
    </sheetView>
  </sheetViews>
  <sheetFormatPr defaultRowHeight="14.4"/>
  <cols>
    <col min="1" max="1" width="19.6640625" customWidth="1"/>
    <col min="2" max="2" width="32.44140625" customWidth="1"/>
  </cols>
  <sheetData>
    <row r="2" spans="1:2">
      <c r="A2" t="s">
        <v>148</v>
      </c>
      <c r="B2" t="s">
        <v>149</v>
      </c>
    </row>
    <row r="4" spans="1:2">
      <c r="A4" s="66" t="s">
        <v>38</v>
      </c>
      <c r="B4" s="66" t="s">
        <v>119</v>
      </c>
    </row>
    <row r="5" spans="1:2" ht="69" customHeight="1">
      <c r="A5" s="11" t="s">
        <v>120</v>
      </c>
      <c r="B5" s="11" t="s">
        <v>121</v>
      </c>
    </row>
    <row r="6" spans="1:2" ht="57.6">
      <c r="A6" s="11" t="s">
        <v>122</v>
      </c>
      <c r="B6" s="11" t="s">
        <v>123</v>
      </c>
    </row>
    <row r="7" spans="1:2" ht="43.2">
      <c r="A7" s="11" t="s">
        <v>124</v>
      </c>
      <c r="B7" s="11" t="s">
        <v>125</v>
      </c>
    </row>
    <row r="8" spans="1:2" ht="43.2">
      <c r="A8" s="11" t="s">
        <v>126</v>
      </c>
      <c r="B8" s="11" t="s">
        <v>127</v>
      </c>
    </row>
    <row r="9" spans="1:2" ht="57.6">
      <c r="A9" s="11" t="s">
        <v>128</v>
      </c>
      <c r="B9" s="11" t="s">
        <v>129</v>
      </c>
    </row>
    <row r="10" spans="1:2" ht="57.6">
      <c r="A10" s="11" t="s">
        <v>130</v>
      </c>
      <c r="B10" s="11" t="s">
        <v>131</v>
      </c>
    </row>
    <row r="11" spans="1:2" ht="43.2">
      <c r="A11" s="11" t="s">
        <v>132</v>
      </c>
      <c r="B11" s="11" t="s">
        <v>133</v>
      </c>
    </row>
    <row r="12" spans="1:2" ht="43.2">
      <c r="A12" s="11" t="s">
        <v>134</v>
      </c>
      <c r="B12" s="11" t="s">
        <v>135</v>
      </c>
    </row>
    <row r="13" spans="1:2" ht="43.2">
      <c r="A13" s="11" t="s">
        <v>136</v>
      </c>
      <c r="B13" s="11" t="s">
        <v>137</v>
      </c>
    </row>
    <row r="14" spans="1:2" ht="57.6">
      <c r="A14" s="11" t="s">
        <v>138</v>
      </c>
      <c r="B14" s="11" t="s">
        <v>139</v>
      </c>
    </row>
    <row r="15" spans="1:2" ht="43.2">
      <c r="A15" s="11" t="s">
        <v>140</v>
      </c>
      <c r="B15" s="11" t="s">
        <v>141</v>
      </c>
    </row>
    <row r="16" spans="1:2" ht="43.2">
      <c r="A16" s="11" t="s">
        <v>142</v>
      </c>
      <c r="B16" s="11" t="s">
        <v>143</v>
      </c>
    </row>
    <row r="17" spans="1:2" ht="43.2">
      <c r="A17" s="11" t="s">
        <v>144</v>
      </c>
      <c r="B17" s="11" t="s">
        <v>145</v>
      </c>
    </row>
    <row r="18" spans="1:2" ht="57.6">
      <c r="A18" s="11" t="s">
        <v>146</v>
      </c>
      <c r="B18" s="11" t="s">
        <v>147</v>
      </c>
    </row>
    <row r="22" spans="1:2">
      <c r="A22" s="69" t="s">
        <v>188</v>
      </c>
      <c r="B22" s="11" t="s">
        <v>189</v>
      </c>
    </row>
    <row r="23" spans="1:2">
      <c r="A23" s="67" t="s">
        <v>150</v>
      </c>
    </row>
    <row r="24" spans="1:2">
      <c r="A24" s="68"/>
    </row>
    <row r="25" spans="1:2">
      <c r="A25" s="68" t="s">
        <v>151</v>
      </c>
    </row>
    <row r="27" spans="1:2">
      <c r="A27" s="67" t="s">
        <v>152</v>
      </c>
    </row>
    <row r="28" spans="1:2">
      <c r="A28" s="68"/>
    </row>
    <row r="29" spans="1:2">
      <c r="A29" s="68" t="s">
        <v>153</v>
      </c>
    </row>
    <row r="31" spans="1:2">
      <c r="A31" s="67" t="s">
        <v>154</v>
      </c>
    </row>
    <row r="32" spans="1:2">
      <c r="A32" s="68"/>
    </row>
    <row r="33" spans="1:1">
      <c r="A33" s="68" t="s">
        <v>155</v>
      </c>
    </row>
    <row r="35" spans="1:1">
      <c r="A35" s="67" t="s">
        <v>156</v>
      </c>
    </row>
    <row r="36" spans="1:1">
      <c r="A36" s="68"/>
    </row>
    <row r="37" spans="1:1">
      <c r="A37" s="68" t="s">
        <v>157</v>
      </c>
    </row>
    <row r="39" spans="1:1">
      <c r="A39" s="67" t="s">
        <v>158</v>
      </c>
    </row>
    <row r="40" spans="1:1">
      <c r="A40" s="68"/>
    </row>
    <row r="41" spans="1:1">
      <c r="A41" s="68" t="s">
        <v>159</v>
      </c>
    </row>
    <row r="43" spans="1:1">
      <c r="A43" s="67" t="s">
        <v>160</v>
      </c>
    </row>
    <row r="44" spans="1:1">
      <c r="A44" s="68"/>
    </row>
    <row r="45" spans="1:1">
      <c r="A45" s="68" t="s">
        <v>161</v>
      </c>
    </row>
    <row r="47" spans="1:1">
      <c r="A47" s="67" t="s">
        <v>162</v>
      </c>
    </row>
    <row r="48" spans="1:1">
      <c r="A48" s="68"/>
    </row>
    <row r="49" spans="1:1">
      <c r="A49" s="68" t="s">
        <v>163</v>
      </c>
    </row>
    <row r="51" spans="1:1">
      <c r="A51" s="67" t="s">
        <v>164</v>
      </c>
    </row>
    <row r="52" spans="1:1">
      <c r="A52" s="68"/>
    </row>
    <row r="53" spans="1:1">
      <c r="A53" s="68" t="s">
        <v>165</v>
      </c>
    </row>
    <row r="55" spans="1:1">
      <c r="A55" s="67" t="s">
        <v>166</v>
      </c>
    </row>
    <row r="56" spans="1:1">
      <c r="A56" s="68"/>
    </row>
    <row r="57" spans="1:1">
      <c r="A57" s="68" t="s">
        <v>167</v>
      </c>
    </row>
    <row r="59" spans="1:1">
      <c r="A59" s="67" t="s">
        <v>168</v>
      </c>
    </row>
    <row r="60" spans="1:1">
      <c r="A60" s="68"/>
    </row>
    <row r="61" spans="1:1">
      <c r="A61" s="68" t="s">
        <v>169</v>
      </c>
    </row>
    <row r="63" spans="1:1">
      <c r="A63" s="67" t="s">
        <v>170</v>
      </c>
    </row>
    <row r="64" spans="1:1">
      <c r="A64" s="68"/>
    </row>
    <row r="65" spans="1:1">
      <c r="A65" s="68" t="s">
        <v>171</v>
      </c>
    </row>
    <row r="67" spans="1:1">
      <c r="A67" s="67" t="s">
        <v>172</v>
      </c>
    </row>
    <row r="68" spans="1:1">
      <c r="A68" s="68"/>
    </row>
    <row r="69" spans="1:1">
      <c r="A69" s="68" t="s">
        <v>173</v>
      </c>
    </row>
    <row r="71" spans="1:1">
      <c r="A71" s="67" t="s">
        <v>174</v>
      </c>
    </row>
    <row r="72" spans="1:1">
      <c r="A72" s="68"/>
    </row>
    <row r="73" spans="1:1">
      <c r="A73" s="68" t="s">
        <v>175</v>
      </c>
    </row>
    <row r="75" spans="1:1">
      <c r="A75" s="67" t="s">
        <v>176</v>
      </c>
    </row>
    <row r="76" spans="1:1">
      <c r="A76" s="68"/>
    </row>
    <row r="77" spans="1:1">
      <c r="A77" s="68" t="s">
        <v>177</v>
      </c>
    </row>
    <row r="79" spans="1:1">
      <c r="A79" s="67" t="s">
        <v>178</v>
      </c>
    </row>
    <row r="80" spans="1:1">
      <c r="A80" s="68"/>
    </row>
    <row r="81" spans="1:1">
      <c r="A81" s="68" t="s">
        <v>179</v>
      </c>
    </row>
    <row r="83" spans="1:1">
      <c r="A83" s="67" t="s">
        <v>180</v>
      </c>
    </row>
    <row r="84" spans="1:1">
      <c r="A84" s="68"/>
    </row>
    <row r="85" spans="1:1">
      <c r="A85" s="68" t="s">
        <v>181</v>
      </c>
    </row>
    <row r="87" spans="1:1">
      <c r="A87" s="67" t="s">
        <v>182</v>
      </c>
    </row>
    <row r="88" spans="1:1">
      <c r="A88" s="68"/>
    </row>
    <row r="89" spans="1:1">
      <c r="A89" s="68" t="s">
        <v>183</v>
      </c>
    </row>
    <row r="91" spans="1:1">
      <c r="A91" s="67" t="s">
        <v>184</v>
      </c>
    </row>
    <row r="92" spans="1:1">
      <c r="A92" s="68"/>
    </row>
    <row r="93" spans="1:1">
      <c r="A93" s="68" t="s">
        <v>185</v>
      </c>
    </row>
    <row r="95" spans="1:1">
      <c r="A95" s="67" t="s">
        <v>186</v>
      </c>
    </row>
    <row r="96" spans="1:1">
      <c r="A96" s="68"/>
    </row>
    <row r="97" spans="1:1">
      <c r="A97" s="68" t="s">
        <v>187</v>
      </c>
    </row>
    <row r="103" spans="1:1">
      <c r="A103" t="s">
        <v>190</v>
      </c>
    </row>
    <row r="104" spans="1:1">
      <c r="A104" s="67" t="s">
        <v>191</v>
      </c>
    </row>
    <row r="105" spans="1:1">
      <c r="A105" s="67" t="s">
        <v>192</v>
      </c>
    </row>
    <row r="106" spans="1:1">
      <c r="A106" s="67" t="s">
        <v>193</v>
      </c>
    </row>
    <row r="108" spans="1:1">
      <c r="A108" s="67" t="s">
        <v>195</v>
      </c>
    </row>
    <row r="109" spans="1:1">
      <c r="A109" s="68"/>
    </row>
    <row r="110" spans="1:1">
      <c r="A110" s="70" t="s">
        <v>196</v>
      </c>
    </row>
    <row r="112" spans="1:1">
      <c r="A112" s="67" t="s">
        <v>197</v>
      </c>
    </row>
    <row r="113" spans="1:1">
      <c r="A113" s="68"/>
    </row>
    <row r="114" spans="1:1">
      <c r="A114" s="70" t="s">
        <v>198</v>
      </c>
    </row>
    <row r="116" spans="1:1">
      <c r="A116" s="67" t="s">
        <v>199</v>
      </c>
    </row>
    <row r="117" spans="1:1">
      <c r="A117" s="68"/>
    </row>
    <row r="118" spans="1:1">
      <c r="A118" s="70" t="s">
        <v>200</v>
      </c>
    </row>
    <row r="120" spans="1:1">
      <c r="A120" s="67" t="s">
        <v>201</v>
      </c>
    </row>
    <row r="121" spans="1:1">
      <c r="A121" s="68"/>
    </row>
    <row r="122" spans="1:1">
      <c r="A122" s="70" t="s">
        <v>202</v>
      </c>
    </row>
    <row r="124" spans="1:1">
      <c r="A124" s="67" t="s">
        <v>203</v>
      </c>
    </row>
    <row r="125" spans="1:1">
      <c r="A125" s="68"/>
    </row>
    <row r="126" spans="1:1">
      <c r="A126" s="70" t="s">
        <v>204</v>
      </c>
    </row>
    <row r="128" spans="1:1">
      <c r="A128" s="67" t="s">
        <v>205</v>
      </c>
    </row>
    <row r="129" spans="1:1">
      <c r="A129" s="68"/>
    </row>
    <row r="130" spans="1:1">
      <c r="A130" s="70" t="s">
        <v>206</v>
      </c>
    </row>
    <row r="132" spans="1:1">
      <c r="A132" s="67" t="s">
        <v>207</v>
      </c>
    </row>
    <row r="133" spans="1:1">
      <c r="A133" s="68"/>
    </row>
    <row r="134" spans="1:1">
      <c r="A134" s="70" t="s">
        <v>208</v>
      </c>
    </row>
    <row r="136" spans="1:1">
      <c r="A136" s="67" t="s">
        <v>209</v>
      </c>
    </row>
    <row r="137" spans="1:1">
      <c r="A137" s="68"/>
    </row>
    <row r="138" spans="1:1">
      <c r="A138" s="70" t="s">
        <v>210</v>
      </c>
    </row>
    <row r="140" spans="1:1">
      <c r="A140" s="67" t="s">
        <v>211</v>
      </c>
    </row>
    <row r="141" spans="1:1">
      <c r="A141" s="68"/>
    </row>
    <row r="142" spans="1:1">
      <c r="A142" s="70" t="s">
        <v>212</v>
      </c>
    </row>
    <row r="144" spans="1:1">
      <c r="A144" s="67" t="s">
        <v>213</v>
      </c>
    </row>
    <row r="145" spans="1:1">
      <c r="A145" s="68"/>
    </row>
    <row r="146" spans="1:1">
      <c r="A146" s="70" t="s">
        <v>214</v>
      </c>
    </row>
    <row r="148" spans="1:1">
      <c r="A148" s="67" t="s">
        <v>215</v>
      </c>
    </row>
    <row r="149" spans="1:1">
      <c r="A149" s="68"/>
    </row>
    <row r="150" spans="1:1">
      <c r="A150" s="70" t="s">
        <v>216</v>
      </c>
    </row>
    <row r="152" spans="1:1">
      <c r="A152" s="67" t="s">
        <v>217</v>
      </c>
    </row>
    <row r="153" spans="1:1">
      <c r="A153" s="68"/>
    </row>
    <row r="154" spans="1:1">
      <c r="A154" s="70" t="s">
        <v>218</v>
      </c>
    </row>
    <row r="156" spans="1:1">
      <c r="A156" s="67" t="s">
        <v>219</v>
      </c>
    </row>
    <row r="157" spans="1:1">
      <c r="A157" s="68"/>
    </row>
    <row r="158" spans="1:1">
      <c r="A158" s="70" t="s">
        <v>220</v>
      </c>
    </row>
    <row r="160" spans="1:1">
      <c r="A160" s="67" t="s">
        <v>221</v>
      </c>
    </row>
    <row r="161" spans="1:1">
      <c r="A161" s="68"/>
    </row>
    <row r="162" spans="1:1">
      <c r="A162" s="70" t="s">
        <v>222</v>
      </c>
    </row>
    <row r="164" spans="1:1">
      <c r="A164" s="67" t="s">
        <v>223</v>
      </c>
    </row>
    <row r="165" spans="1:1">
      <c r="A165" s="68"/>
    </row>
    <row r="166" spans="1:1">
      <c r="A166" s="70" t="s">
        <v>224</v>
      </c>
    </row>
    <row r="168" spans="1:1">
      <c r="A168" s="67" t="s">
        <v>225</v>
      </c>
    </row>
    <row r="169" spans="1:1">
      <c r="A169" s="68"/>
    </row>
    <row r="170" spans="1:1">
      <c r="A170" s="70" t="s">
        <v>226</v>
      </c>
    </row>
    <row r="172" spans="1:1">
      <c r="A172" s="67" t="s">
        <v>227</v>
      </c>
    </row>
    <row r="173" spans="1:1">
      <c r="A173" s="68"/>
    </row>
    <row r="174" spans="1:1">
      <c r="A174" s="70" t="s">
        <v>228</v>
      </c>
    </row>
    <row r="176" spans="1:1">
      <c r="A176" s="67" t="s">
        <v>229</v>
      </c>
    </row>
    <row r="177" spans="1:1">
      <c r="A177" s="68"/>
    </row>
    <row r="178" spans="1:1">
      <c r="A178" s="70" t="s">
        <v>230</v>
      </c>
    </row>
    <row r="180" spans="1:1">
      <c r="A180" s="67" t="s">
        <v>231</v>
      </c>
    </row>
    <row r="181" spans="1:1">
      <c r="A181" s="68"/>
    </row>
    <row r="182" spans="1:1">
      <c r="A182" s="70" t="s">
        <v>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27ED2-F4E4-41B6-A512-5E64770E3EFB}">
  <dimension ref="A1:J14"/>
  <sheetViews>
    <sheetView zoomScale="70" zoomScaleNormal="70" workbookViewId="0">
      <selection activeCell="I5" sqref="I5"/>
    </sheetView>
  </sheetViews>
  <sheetFormatPr defaultRowHeight="14.4"/>
  <cols>
    <col min="1" max="1" width="87.44140625" style="11" bestFit="1" customWidth="1"/>
    <col min="2" max="2" width="70.88671875" style="11" customWidth="1"/>
    <col min="3" max="16384" width="8.88671875" style="11"/>
  </cols>
  <sheetData>
    <row r="1" spans="1:10">
      <c r="A1" s="11" t="s">
        <v>57</v>
      </c>
    </row>
    <row r="2" spans="1:10">
      <c r="A2" s="11" t="s">
        <v>63</v>
      </c>
    </row>
    <row r="3" spans="1:10">
      <c r="A3" s="11" t="s">
        <v>64</v>
      </c>
    </row>
    <row r="4" spans="1:10" ht="86.4">
      <c r="A4" s="11" t="s">
        <v>77</v>
      </c>
      <c r="B4" s="11" t="s">
        <v>78</v>
      </c>
    </row>
    <row r="5" spans="1:10">
      <c r="A5" s="11" t="s">
        <v>79</v>
      </c>
    </row>
    <row r="6" spans="1:10">
      <c r="A6" s="11" t="s">
        <v>80</v>
      </c>
    </row>
    <row r="7" spans="1:10">
      <c r="A7" s="11" t="s">
        <v>81</v>
      </c>
    </row>
    <row r="8" spans="1:10">
      <c r="A8" s="11" t="s">
        <v>82</v>
      </c>
    </row>
    <row r="9" spans="1:10">
      <c r="A9" s="11" t="s">
        <v>83</v>
      </c>
    </row>
    <row r="10" spans="1:10">
      <c r="A10" s="11" t="s">
        <v>84</v>
      </c>
    </row>
    <row r="11" spans="1:10">
      <c r="A11" s="11" t="s">
        <v>85</v>
      </c>
    </row>
    <row r="12" spans="1:10" ht="15" thickBot="1">
      <c r="A12" s="11" t="s">
        <v>86</v>
      </c>
    </row>
    <row r="13" spans="1:10" ht="15" thickBot="1">
      <c r="A13" s="18" t="s">
        <v>87</v>
      </c>
      <c r="B13" s="17" t="s">
        <v>88</v>
      </c>
      <c r="C13" s="19"/>
      <c r="D13" s="19"/>
      <c r="E13" s="19"/>
      <c r="F13" s="19"/>
      <c r="G13" s="19"/>
      <c r="H13" s="19"/>
      <c r="I13" s="19"/>
      <c r="J13" s="19"/>
    </row>
    <row r="14" spans="1:10" ht="43.8" thickBot="1">
      <c r="A14" s="18" t="s">
        <v>89</v>
      </c>
      <c r="B14" s="19" t="s">
        <v>90</v>
      </c>
    </row>
  </sheetData>
  <hyperlinks>
    <hyperlink ref="A13" r:id="rId1" xr:uid="{51FB992B-53DD-4B34-9502-7E80DC036907}"/>
    <hyperlink ref="A14" r:id="rId2" xr:uid="{492838D1-FC5B-4794-9F79-25F6C26A81E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2175-7C0D-4150-B074-9AFBD8DF611B}">
  <dimension ref="A1:Y101"/>
  <sheetViews>
    <sheetView zoomScale="85" zoomScaleNormal="85" workbookViewId="0">
      <selection activeCell="S55" sqref="S55"/>
    </sheetView>
  </sheetViews>
  <sheetFormatPr defaultRowHeight="14.4"/>
  <cols>
    <col min="1" max="1" width="24.44140625" bestFit="1" customWidth="1"/>
    <col min="10" max="10" width="21.77734375" bestFit="1" customWidth="1"/>
    <col min="11" max="11" width="11.5546875" bestFit="1" customWidth="1"/>
    <col min="19" max="19" width="18.21875" customWidth="1"/>
  </cols>
  <sheetData>
    <row r="1" spans="1:19" ht="24.6" thickBot="1">
      <c r="A1" s="1" t="s">
        <v>0</v>
      </c>
      <c r="B1" s="2" t="s">
        <v>1</v>
      </c>
      <c r="C1" s="2" t="s">
        <v>2</v>
      </c>
      <c r="D1" s="2" t="s">
        <v>62</v>
      </c>
      <c r="E1" s="35" t="s">
        <v>116</v>
      </c>
      <c r="F1" s="4" t="s">
        <v>59</v>
      </c>
      <c r="G1" s="4" t="s">
        <v>23</v>
      </c>
      <c r="H1" s="4" t="s">
        <v>24</v>
      </c>
      <c r="I1" s="4" t="s">
        <v>25</v>
      </c>
      <c r="J1" s="7" t="s">
        <v>61</v>
      </c>
      <c r="K1" s="12" t="s">
        <v>60</v>
      </c>
      <c r="L1" s="5" t="s">
        <v>26</v>
      </c>
      <c r="M1" s="5" t="s">
        <v>27</v>
      </c>
      <c r="N1" s="5" t="s">
        <v>28</v>
      </c>
      <c r="O1" s="5" t="s">
        <v>29</v>
      </c>
      <c r="P1" s="9" t="s">
        <v>56</v>
      </c>
      <c r="Q1" s="9" t="s">
        <v>58</v>
      </c>
      <c r="R1" s="13" t="s">
        <v>68</v>
      </c>
      <c r="S1" s="13" t="s">
        <v>69</v>
      </c>
    </row>
    <row r="2" spans="1:19" ht="15" thickBot="1">
      <c r="A2" s="1" t="s">
        <v>4</v>
      </c>
      <c r="B2" s="3">
        <v>32.6</v>
      </c>
      <c r="C2" s="3">
        <v>20.9</v>
      </c>
      <c r="D2" s="3">
        <f>B2-C2</f>
        <v>11.700000000000003</v>
      </c>
      <c r="E2" s="63">
        <v>2.2599999999999998</v>
      </c>
      <c r="F2" s="4">
        <v>523</v>
      </c>
      <c r="G2" s="4">
        <v>3.9404328284568205E-2</v>
      </c>
      <c r="H2" s="4">
        <v>0.12039999999999999</v>
      </c>
      <c r="I2" s="4">
        <v>1.926658469195364E-2</v>
      </c>
      <c r="J2" s="8">
        <v>0.18680325489999999</v>
      </c>
      <c r="K2" s="8">
        <v>0.48124237139999998</v>
      </c>
      <c r="L2" s="5">
        <v>0.7026</v>
      </c>
      <c r="M2" s="5">
        <v>925</v>
      </c>
      <c r="N2" s="5">
        <v>2701.24</v>
      </c>
      <c r="O2" s="5">
        <v>85</v>
      </c>
      <c r="P2" s="10">
        <v>105000</v>
      </c>
      <c r="Q2" s="10">
        <v>136</v>
      </c>
      <c r="R2" s="14">
        <f>D27*$D$58+E27*$E$58+F27*$F$58+G27*$G$58+H27*$H$58+I27*$I$58+J27*$J$58+K27*$K$58+L27*$L$58+M27*$M$58+N27*$N$58+O27*$O$58+P27*$P$58+Q27*$Q$58</f>
        <v>0.40946528861102544</v>
      </c>
      <c r="S2" s="14">
        <f>RANK(R2,$R$2:$R$20)</f>
        <v>13</v>
      </c>
    </row>
    <row r="3" spans="1:19" ht="15" thickBot="1">
      <c r="A3" s="1" t="s">
        <v>5</v>
      </c>
      <c r="B3" s="3">
        <v>32.5</v>
      </c>
      <c r="C3" s="3">
        <v>20</v>
      </c>
      <c r="D3" s="3">
        <f t="shared" ref="D3:D20" si="0">B3-C3</f>
        <v>12.5</v>
      </c>
      <c r="E3" s="63">
        <v>22.46</v>
      </c>
      <c r="F3" s="4">
        <v>1099</v>
      </c>
      <c r="G3" s="4">
        <v>8.45518348365287E-2</v>
      </c>
      <c r="H3" s="4">
        <v>0.1817</v>
      </c>
      <c r="I3" s="4">
        <v>4.109151665799974E-2</v>
      </c>
      <c r="J3" s="8">
        <v>4.826309795E-2</v>
      </c>
      <c r="K3" s="8">
        <v>0.64475939640000002</v>
      </c>
      <c r="L3" s="5">
        <v>0.7621</v>
      </c>
      <c r="M3" s="5">
        <v>679</v>
      </c>
      <c r="N3" s="5">
        <v>3242.24</v>
      </c>
      <c r="O3" s="5">
        <v>79.8</v>
      </c>
      <c r="P3" s="10">
        <v>148000</v>
      </c>
      <c r="Q3" s="10">
        <v>183</v>
      </c>
      <c r="R3" s="14">
        <f t="shared" ref="R3:R20" si="1">D28*$D$58+E28*$E$58+F28*$F$58+G28*$G$58+H28*$H$58+I28*$I$58+J28*$J$58+K28*$K$58+L28*$L$58+M28*$M$58+N28*$N$58+O28*$O$58+P28*$P$58+Q28*$Q$58</f>
        <v>0.4749912555172216</v>
      </c>
      <c r="S3" s="14">
        <f t="shared" ref="S3:S20" si="2">RANK(R3,$R$2:$R$20)</f>
        <v>4</v>
      </c>
    </row>
    <row r="4" spans="1:19" ht="15" thickBot="1">
      <c r="A4" s="1" t="s">
        <v>6</v>
      </c>
      <c r="B4" s="3">
        <v>32</v>
      </c>
      <c r="C4" s="3">
        <v>20.100000000000001</v>
      </c>
      <c r="D4" s="3">
        <f t="shared" si="0"/>
        <v>11.899999999999999</v>
      </c>
      <c r="E4" s="63">
        <v>27.39</v>
      </c>
      <c r="F4" s="4">
        <v>771</v>
      </c>
      <c r="G4" s="4">
        <v>3.837152797311761E-2</v>
      </c>
      <c r="H4" s="4">
        <v>0.1192</v>
      </c>
      <c r="I4" s="4">
        <v>1.875062276697469E-2</v>
      </c>
      <c r="J4" s="8">
        <v>4.04840484E-2</v>
      </c>
      <c r="K4" s="8">
        <v>0.71730693069999996</v>
      </c>
      <c r="L4" s="5">
        <v>0.70679999999999998</v>
      </c>
      <c r="M4" s="5">
        <v>1013</v>
      </c>
      <c r="N4" s="5">
        <v>3262.04</v>
      </c>
      <c r="O4" s="5">
        <v>81.5</v>
      </c>
      <c r="P4" s="10">
        <v>96000</v>
      </c>
      <c r="Q4" s="10">
        <v>166</v>
      </c>
      <c r="R4" s="14">
        <f t="shared" si="1"/>
        <v>0.43262832558774789</v>
      </c>
      <c r="S4" s="14">
        <f t="shared" si="2"/>
        <v>9</v>
      </c>
    </row>
    <row r="5" spans="1:19" ht="15" thickBot="1">
      <c r="A5" s="1" t="s">
        <v>7</v>
      </c>
      <c r="B5" s="3">
        <v>31.2</v>
      </c>
      <c r="C5" s="3">
        <v>19.899999999999999</v>
      </c>
      <c r="D5" s="3">
        <f t="shared" si="0"/>
        <v>11.3</v>
      </c>
      <c r="E5" s="63">
        <v>25.03</v>
      </c>
      <c r="F5" s="4">
        <v>755</v>
      </c>
      <c r="G5" s="4">
        <v>1.8364892064041068E-2</v>
      </c>
      <c r="H5" s="4">
        <v>0.2109</v>
      </c>
      <c r="I5" s="4">
        <v>8.9736181256180759E-3</v>
      </c>
      <c r="J5" s="8">
        <v>3.9260928350000002E-2</v>
      </c>
      <c r="K5" s="8">
        <v>0.84063992789999997</v>
      </c>
      <c r="L5" s="5">
        <v>0.72819999999999996</v>
      </c>
      <c r="M5" s="5">
        <v>1313</v>
      </c>
      <c r="N5" s="5">
        <v>2829.67</v>
      </c>
      <c r="O5" s="5">
        <v>92.5</v>
      </c>
      <c r="P5" s="10">
        <v>92000</v>
      </c>
      <c r="Q5" s="10">
        <v>165</v>
      </c>
      <c r="R5" s="14">
        <f t="shared" si="1"/>
        <v>0.40948219610561848</v>
      </c>
      <c r="S5" s="14">
        <f t="shared" si="2"/>
        <v>12</v>
      </c>
    </row>
    <row r="6" spans="1:19" ht="15" thickBot="1">
      <c r="A6" s="1" t="s">
        <v>8</v>
      </c>
      <c r="B6" s="3">
        <v>17.100000000000001</v>
      </c>
      <c r="C6" s="3">
        <v>8.3000000000000007</v>
      </c>
      <c r="D6" s="3">
        <f t="shared" si="0"/>
        <v>8.8000000000000007</v>
      </c>
      <c r="E6" s="63">
        <v>22.31</v>
      </c>
      <c r="F6" s="4">
        <v>586</v>
      </c>
      <c r="G6" s="4">
        <v>2.0233365541467228E-2</v>
      </c>
      <c r="H6" s="4">
        <v>0.1386</v>
      </c>
      <c r="I6" s="4">
        <v>9.9659587834122869E-3</v>
      </c>
      <c r="J6" s="8">
        <v>0.7519212448</v>
      </c>
      <c r="K6" s="8">
        <v>0.43018418549999998</v>
      </c>
      <c r="L6" s="5">
        <v>0.79559999999999997</v>
      </c>
      <c r="M6" s="5">
        <v>328</v>
      </c>
      <c r="N6" s="5">
        <v>2098.58</v>
      </c>
      <c r="O6" s="5">
        <v>94.2</v>
      </c>
      <c r="P6" s="10">
        <v>159000</v>
      </c>
      <c r="Q6" s="10">
        <v>122</v>
      </c>
      <c r="R6" s="14">
        <f t="shared" si="1"/>
        <v>0.2520331996135089</v>
      </c>
      <c r="S6" s="14">
        <f t="shared" si="2"/>
        <v>19</v>
      </c>
    </row>
    <row r="7" spans="1:19" ht="15" thickBot="1">
      <c r="A7" s="1" t="s">
        <v>9</v>
      </c>
      <c r="B7" s="3">
        <v>31.4</v>
      </c>
      <c r="C7" s="3">
        <v>21.7</v>
      </c>
      <c r="D7" s="3">
        <f t="shared" si="0"/>
        <v>9.6999999999999993</v>
      </c>
      <c r="E7" s="63">
        <v>6.7</v>
      </c>
      <c r="F7" s="4">
        <v>3306</v>
      </c>
      <c r="G7" s="4">
        <v>5.31357957117259E-2</v>
      </c>
      <c r="H7" s="4">
        <v>9.4600000000000004E-2</v>
      </c>
      <c r="I7" s="4">
        <v>2.5737401290578592E-2</v>
      </c>
      <c r="J7" s="8">
        <v>0.207068848</v>
      </c>
      <c r="K7" s="8">
        <v>0.56451942740000005</v>
      </c>
      <c r="L7" s="5">
        <v>0.83309999999999995</v>
      </c>
      <c r="M7" s="5">
        <v>772</v>
      </c>
      <c r="N7" s="5">
        <v>2485.5</v>
      </c>
      <c r="O7" s="5">
        <v>87.8</v>
      </c>
      <c r="P7" s="10">
        <v>127000</v>
      </c>
      <c r="Q7" s="10">
        <v>215</v>
      </c>
      <c r="R7" s="14">
        <f t="shared" si="1"/>
        <v>0.33377919178425519</v>
      </c>
      <c r="S7" s="14">
        <f t="shared" si="2"/>
        <v>17</v>
      </c>
    </row>
    <row r="8" spans="1:19" ht="15" thickBot="1">
      <c r="A8" s="1" t="s">
        <v>10</v>
      </c>
      <c r="B8" s="3">
        <v>31.5</v>
      </c>
      <c r="C8" s="3">
        <v>21.7</v>
      </c>
      <c r="D8" s="3">
        <f t="shared" si="0"/>
        <v>9.8000000000000007</v>
      </c>
      <c r="E8" s="63">
        <v>13.35</v>
      </c>
      <c r="F8" s="4">
        <v>1753</v>
      </c>
      <c r="G8" s="4">
        <v>6.0466475813524712E-2</v>
      </c>
      <c r="H8" s="4">
        <v>0.1222</v>
      </c>
      <c r="I8" s="4">
        <v>2.9629788691159786E-2</v>
      </c>
      <c r="J8" s="8">
        <v>5.0809780880000002E-2</v>
      </c>
      <c r="K8" s="8">
        <v>0.67351222610000006</v>
      </c>
      <c r="L8" s="5">
        <v>0.81799999999999995</v>
      </c>
      <c r="M8" s="5">
        <v>862</v>
      </c>
      <c r="N8" s="5">
        <v>3053.53</v>
      </c>
      <c r="O8" s="5">
        <v>95.4</v>
      </c>
      <c r="P8" s="10">
        <v>127000</v>
      </c>
      <c r="Q8" s="10">
        <v>237</v>
      </c>
      <c r="R8" s="14">
        <f t="shared" si="1"/>
        <v>0.32937944032276312</v>
      </c>
      <c r="S8" s="14">
        <f t="shared" si="2"/>
        <v>18</v>
      </c>
    </row>
    <row r="9" spans="1:19" ht="15" thickBot="1">
      <c r="A9" s="1" t="s">
        <v>11</v>
      </c>
      <c r="B9" s="3">
        <v>30</v>
      </c>
      <c r="C9" s="3">
        <v>18.7</v>
      </c>
      <c r="D9" s="3">
        <f t="shared" si="0"/>
        <v>11.3</v>
      </c>
      <c r="E9" s="63">
        <v>6.36</v>
      </c>
      <c r="F9" s="4">
        <v>622</v>
      </c>
      <c r="G9" s="4">
        <v>4.243000482656388E-2</v>
      </c>
      <c r="H9" s="4">
        <v>0.15359999999999999</v>
      </c>
      <c r="I9" s="4">
        <v>2.0704014407274016E-2</v>
      </c>
      <c r="J9" s="8">
        <v>0.45967560619999998</v>
      </c>
      <c r="K9" s="8">
        <v>0.53878272039999997</v>
      </c>
      <c r="L9" s="5">
        <v>0.73250000000000004</v>
      </c>
      <c r="M9" s="5">
        <v>1301</v>
      </c>
      <c r="N9" s="5">
        <v>2459.69</v>
      </c>
      <c r="O9" s="5">
        <v>87.9</v>
      </c>
      <c r="P9" s="10">
        <v>108000</v>
      </c>
      <c r="Q9" s="10">
        <v>166</v>
      </c>
      <c r="R9" s="14">
        <f t="shared" si="1"/>
        <v>0.39145459862195336</v>
      </c>
      <c r="S9" s="14">
        <f t="shared" si="2"/>
        <v>15</v>
      </c>
    </row>
    <row r="10" spans="1:19" ht="15" thickBot="1">
      <c r="A10" s="1" t="s">
        <v>12</v>
      </c>
      <c r="B10" s="3">
        <v>29.3</v>
      </c>
      <c r="C10" s="3">
        <v>18.5</v>
      </c>
      <c r="D10" s="3">
        <f t="shared" si="0"/>
        <v>10.8</v>
      </c>
      <c r="E10" s="63">
        <v>5.94</v>
      </c>
      <c r="F10" s="4">
        <v>832</v>
      </c>
      <c r="G10" s="4">
        <v>3.0885254044828704E-2</v>
      </c>
      <c r="H10" s="4">
        <v>0.13500000000000001</v>
      </c>
      <c r="I10" s="4">
        <v>1.4982495694519864E-2</v>
      </c>
      <c r="J10" s="8">
        <v>0.1030587541</v>
      </c>
      <c r="K10" s="8">
        <v>0.7456894006</v>
      </c>
      <c r="L10" s="5">
        <v>0.74780000000000002</v>
      </c>
      <c r="M10" s="5">
        <v>1185</v>
      </c>
      <c r="N10" s="5">
        <v>2376.35</v>
      </c>
      <c r="O10" s="5">
        <v>94.2</v>
      </c>
      <c r="P10" s="10">
        <v>98000</v>
      </c>
      <c r="Q10" s="10">
        <v>19</v>
      </c>
      <c r="R10" s="14">
        <f t="shared" si="1"/>
        <v>0.39924804315820001</v>
      </c>
      <c r="S10" s="14">
        <f t="shared" si="2"/>
        <v>14</v>
      </c>
    </row>
    <row r="11" spans="1:19" ht="15" thickBot="1">
      <c r="A11" s="1" t="s">
        <v>13</v>
      </c>
      <c r="B11" s="3">
        <v>32</v>
      </c>
      <c r="C11" s="3">
        <v>22.3</v>
      </c>
      <c r="D11" s="3">
        <f t="shared" si="0"/>
        <v>9.6999999999999993</v>
      </c>
      <c r="E11" s="63">
        <v>0</v>
      </c>
      <c r="F11" s="4">
        <v>24306</v>
      </c>
      <c r="G11" s="4">
        <v>4.9264739192723089E-2</v>
      </c>
      <c r="H11" s="4">
        <v>-1.67E-2</v>
      </c>
      <c r="I11" s="4">
        <v>2.3444556114159767E-2</v>
      </c>
      <c r="J11" s="8">
        <v>5.405405405E-3</v>
      </c>
      <c r="K11" s="8">
        <v>0</v>
      </c>
      <c r="L11" s="5">
        <v>0.86309999999999998</v>
      </c>
      <c r="M11" s="5">
        <v>138</v>
      </c>
      <c r="N11" s="5">
        <v>0</v>
      </c>
      <c r="O11" s="5">
        <v>80.2</v>
      </c>
      <c r="P11" s="10">
        <v>204000</v>
      </c>
      <c r="Q11" s="10">
        <v>0</v>
      </c>
      <c r="R11" s="14">
        <f t="shared" si="1"/>
        <v>0.49480289400205374</v>
      </c>
      <c r="S11" s="14">
        <f t="shared" si="2"/>
        <v>1</v>
      </c>
    </row>
    <row r="12" spans="1:19" ht="15" thickBot="1">
      <c r="A12" s="1" t="s">
        <v>14</v>
      </c>
      <c r="B12" s="3">
        <v>31.7</v>
      </c>
      <c r="C12" s="3">
        <v>20.9</v>
      </c>
      <c r="D12" s="3">
        <f t="shared" si="0"/>
        <v>10.8</v>
      </c>
      <c r="E12" s="63">
        <v>3.14</v>
      </c>
      <c r="F12" s="4">
        <v>1069</v>
      </c>
      <c r="G12" s="4">
        <v>4.336780766797535E-2</v>
      </c>
      <c r="H12" s="4">
        <v>0.2122</v>
      </c>
      <c r="I12" s="4">
        <v>2.1224654445470208E-2</v>
      </c>
      <c r="J12" s="8">
        <v>0.1317144388</v>
      </c>
      <c r="K12" s="8">
        <v>0.61901419769999999</v>
      </c>
      <c r="L12" s="5">
        <v>0.61729999999999996</v>
      </c>
      <c r="M12" s="5">
        <v>1418</v>
      </c>
      <c r="N12" s="5">
        <v>3233.12</v>
      </c>
      <c r="O12" s="5">
        <v>87.2</v>
      </c>
      <c r="P12" s="10">
        <v>92000</v>
      </c>
      <c r="Q12" s="10">
        <v>201</v>
      </c>
      <c r="R12" s="14">
        <f t="shared" si="1"/>
        <v>0.43956351956805328</v>
      </c>
      <c r="S12" s="14">
        <f t="shared" si="2"/>
        <v>8</v>
      </c>
    </row>
    <row r="13" spans="1:19" ht="15" thickBot="1">
      <c r="A13" s="1" t="s">
        <v>15</v>
      </c>
      <c r="B13" s="3">
        <v>32.1</v>
      </c>
      <c r="C13" s="3">
        <v>21.2</v>
      </c>
      <c r="D13" s="3">
        <f t="shared" si="0"/>
        <v>10.900000000000002</v>
      </c>
      <c r="E13" s="63">
        <v>36.54</v>
      </c>
      <c r="F13" s="4">
        <v>1334</v>
      </c>
      <c r="G13" s="4">
        <v>7.7827666087672553E-2</v>
      </c>
      <c r="H13" s="4">
        <v>0.13869999999999999</v>
      </c>
      <c r="I13" s="4">
        <v>3.8084914109238761E-2</v>
      </c>
      <c r="J13" s="8">
        <v>6.4780240419999996E-2</v>
      </c>
      <c r="K13" s="8">
        <v>0.74401765590000002</v>
      </c>
      <c r="L13" s="5">
        <v>0.66590000000000005</v>
      </c>
      <c r="M13" s="5">
        <v>1356</v>
      </c>
      <c r="N13" s="5">
        <v>3081.66</v>
      </c>
      <c r="O13" s="5">
        <v>90</v>
      </c>
      <c r="P13" s="10">
        <v>91000</v>
      </c>
      <c r="Q13" s="10">
        <v>237</v>
      </c>
      <c r="R13" s="14">
        <f t="shared" si="1"/>
        <v>0.47648060930253794</v>
      </c>
      <c r="S13" s="14">
        <f t="shared" si="2"/>
        <v>3</v>
      </c>
    </row>
    <row r="14" spans="1:19" ht="15" thickBot="1">
      <c r="A14" s="1" t="s">
        <v>16</v>
      </c>
      <c r="B14" s="3">
        <v>33.5</v>
      </c>
      <c r="C14" s="3">
        <v>19.399999999999999</v>
      </c>
      <c r="D14" s="3">
        <f t="shared" si="0"/>
        <v>14.100000000000001</v>
      </c>
      <c r="E14" s="63">
        <v>25.77</v>
      </c>
      <c r="F14" s="4">
        <v>1316</v>
      </c>
      <c r="G14" s="4">
        <v>5.6615030120420878E-2</v>
      </c>
      <c r="H14" s="4">
        <v>0.1265</v>
      </c>
      <c r="I14" s="4">
        <v>2.754096183870227E-2</v>
      </c>
      <c r="J14" s="8">
        <v>0.12223071050000001</v>
      </c>
      <c r="K14" s="8">
        <v>0.74751718869999995</v>
      </c>
      <c r="L14" s="5">
        <v>0.74970000000000003</v>
      </c>
      <c r="M14" s="5">
        <v>662</v>
      </c>
      <c r="N14" s="5">
        <v>2876.25</v>
      </c>
      <c r="O14" s="5">
        <v>89.9</v>
      </c>
      <c r="P14" s="10">
        <v>106000</v>
      </c>
      <c r="Q14" s="10">
        <v>253</v>
      </c>
      <c r="R14" s="14">
        <f t="shared" si="1"/>
        <v>0.41391268645866786</v>
      </c>
      <c r="S14" s="14">
        <f t="shared" si="2"/>
        <v>11</v>
      </c>
    </row>
    <row r="15" spans="1:19" ht="15" thickBot="1">
      <c r="A15" s="1" t="s">
        <v>17</v>
      </c>
      <c r="B15" s="3">
        <v>32</v>
      </c>
      <c r="C15" s="3">
        <v>22.3</v>
      </c>
      <c r="D15" s="3">
        <f t="shared" si="0"/>
        <v>9.6999999999999993</v>
      </c>
      <c r="E15" s="63">
        <v>10.44</v>
      </c>
      <c r="F15" s="4">
        <v>2445</v>
      </c>
      <c r="G15" s="4">
        <v>0.10966484495971372</v>
      </c>
      <c r="H15" s="4">
        <v>0.1615</v>
      </c>
      <c r="I15" s="4">
        <v>5.2689600121565212E-2</v>
      </c>
      <c r="J15" s="8">
        <v>0.17635564240000001</v>
      </c>
      <c r="K15" s="8">
        <v>0.56488764039999995</v>
      </c>
      <c r="L15" s="5">
        <v>0.84060000000000001</v>
      </c>
      <c r="M15" s="5">
        <v>863</v>
      </c>
      <c r="N15" s="5">
        <v>2873.51</v>
      </c>
      <c r="O15" s="5">
        <v>92.8</v>
      </c>
      <c r="P15" s="10">
        <v>120000</v>
      </c>
      <c r="Q15" s="10">
        <v>178</v>
      </c>
      <c r="R15" s="14">
        <f t="shared" si="1"/>
        <v>0.43018771513666104</v>
      </c>
      <c r="S15" s="14">
        <f t="shared" si="2"/>
        <v>10</v>
      </c>
    </row>
    <row r="16" spans="1:19" ht="15" thickBot="1">
      <c r="A16" s="1" t="s">
        <v>18</v>
      </c>
      <c r="B16" s="3">
        <v>31.9</v>
      </c>
      <c r="C16" s="3">
        <v>21.5</v>
      </c>
      <c r="D16" s="3">
        <f t="shared" si="0"/>
        <v>10.399999999999999</v>
      </c>
      <c r="E16" s="63">
        <v>18.75</v>
      </c>
      <c r="F16" s="4">
        <v>631</v>
      </c>
      <c r="G16" s="4">
        <v>6.4786466864852871E-2</v>
      </c>
      <c r="H16" s="4">
        <v>0.23150000000000001</v>
      </c>
      <c r="I16" s="4">
        <v>3.1832774653040394E-2</v>
      </c>
      <c r="J16" s="8">
        <v>0.23067890690000001</v>
      </c>
      <c r="K16" s="8">
        <v>0.54728650729999995</v>
      </c>
      <c r="L16" s="5">
        <v>0.78</v>
      </c>
      <c r="M16" s="5">
        <v>960</v>
      </c>
      <c r="N16" s="5">
        <v>2717.67</v>
      </c>
      <c r="O16" s="5">
        <v>76.900000000000006</v>
      </c>
      <c r="P16" s="10">
        <v>105000</v>
      </c>
      <c r="Q16" s="10">
        <v>167</v>
      </c>
      <c r="R16" s="14">
        <f t="shared" si="1"/>
        <v>0.48330312030532463</v>
      </c>
      <c r="S16" s="14">
        <f t="shared" si="2"/>
        <v>2</v>
      </c>
    </row>
    <row r="17" spans="1:19" ht="15" thickBot="1">
      <c r="A17" s="1" t="s">
        <v>19</v>
      </c>
      <c r="B17" s="3">
        <v>30.5</v>
      </c>
      <c r="C17" s="3">
        <v>21.8</v>
      </c>
      <c r="D17" s="3">
        <f t="shared" si="0"/>
        <v>8.6999999999999993</v>
      </c>
      <c r="E17" s="63">
        <v>0</v>
      </c>
      <c r="F17" s="4">
        <v>1081</v>
      </c>
      <c r="G17" s="4">
        <v>5.5829227613379467E-2</v>
      </c>
      <c r="H17" s="4">
        <v>0.1552</v>
      </c>
      <c r="I17" s="4">
        <v>2.7017374698736905E-2</v>
      </c>
      <c r="J17" s="8">
        <v>0.17399745389999999</v>
      </c>
      <c r="K17" s="8">
        <v>0.61368979420000003</v>
      </c>
      <c r="L17" s="5">
        <v>0.87019999999999997</v>
      </c>
      <c r="M17" s="5">
        <v>1545</v>
      </c>
      <c r="N17" s="5">
        <v>2150.09</v>
      </c>
      <c r="O17" s="5">
        <v>88.4</v>
      </c>
      <c r="P17" s="10">
        <v>157000</v>
      </c>
      <c r="Q17" s="10">
        <v>173</v>
      </c>
      <c r="R17" s="14">
        <f t="shared" si="1"/>
        <v>0.35335331655052027</v>
      </c>
      <c r="S17" s="14">
        <f t="shared" si="2"/>
        <v>16</v>
      </c>
    </row>
    <row r="18" spans="1:19" ht="15" thickBot="1">
      <c r="A18" s="1" t="s">
        <v>20</v>
      </c>
      <c r="B18" s="3">
        <v>31.9</v>
      </c>
      <c r="C18" s="3">
        <v>20</v>
      </c>
      <c r="D18" s="3">
        <f t="shared" si="0"/>
        <v>11.899999999999999</v>
      </c>
      <c r="E18" s="63">
        <v>7.81</v>
      </c>
      <c r="F18" s="4">
        <v>468</v>
      </c>
      <c r="G18" s="4">
        <v>3.2101662083229551E-2</v>
      </c>
      <c r="H18" s="4">
        <v>0.1371</v>
      </c>
      <c r="I18" s="4">
        <v>1.5700920224310598E-2</v>
      </c>
      <c r="J18" s="8">
        <v>0.1463300847</v>
      </c>
      <c r="K18" s="8">
        <v>0.47707141720000001</v>
      </c>
      <c r="L18" s="5">
        <v>0.64480000000000004</v>
      </c>
      <c r="M18" s="5">
        <v>1137</v>
      </c>
      <c r="N18" s="5">
        <v>2141.85</v>
      </c>
      <c r="O18" s="5">
        <v>84.7</v>
      </c>
      <c r="P18" s="10">
        <v>91000</v>
      </c>
      <c r="Q18" s="10">
        <v>107</v>
      </c>
      <c r="R18" s="14">
        <f t="shared" si="1"/>
        <v>0.47047911198857245</v>
      </c>
      <c r="S18" s="14">
        <f t="shared" si="2"/>
        <v>5</v>
      </c>
    </row>
    <row r="19" spans="1:19" ht="15" thickBot="1">
      <c r="A19" s="1" t="s">
        <v>21</v>
      </c>
      <c r="B19" s="3">
        <v>31.6</v>
      </c>
      <c r="C19" s="3">
        <v>22.2</v>
      </c>
      <c r="D19" s="3">
        <f t="shared" si="0"/>
        <v>9.4000000000000021</v>
      </c>
      <c r="E19" s="63">
        <v>5.67</v>
      </c>
      <c r="F19" s="4">
        <v>819</v>
      </c>
      <c r="G19" s="4">
        <v>8.9420556516893818E-2</v>
      </c>
      <c r="H19" s="4">
        <v>0.1477</v>
      </c>
      <c r="I19" s="4">
        <v>4.3693610316346179E-2</v>
      </c>
      <c r="J19" s="8">
        <v>0.2799909639</v>
      </c>
      <c r="K19" s="8">
        <v>0.3620220884</v>
      </c>
      <c r="L19" s="5">
        <v>0.77510000000000001</v>
      </c>
      <c r="M19" s="5">
        <v>1540</v>
      </c>
      <c r="N19" s="5">
        <v>2440.98</v>
      </c>
      <c r="O19" s="5">
        <v>91.7</v>
      </c>
      <c r="P19" s="10">
        <v>103000</v>
      </c>
      <c r="Q19" s="10">
        <v>134</v>
      </c>
      <c r="R19" s="14">
        <f t="shared" si="1"/>
        <v>0.46524248060241391</v>
      </c>
      <c r="S19" s="14">
        <f t="shared" si="2"/>
        <v>6</v>
      </c>
    </row>
    <row r="20" spans="1:19" ht="15" thickBot="1">
      <c r="A20" s="1" t="s">
        <v>22</v>
      </c>
      <c r="B20" s="3">
        <v>31.2</v>
      </c>
      <c r="C20" s="3">
        <v>19.899999999999999</v>
      </c>
      <c r="D20" s="3">
        <f t="shared" si="0"/>
        <v>11.3</v>
      </c>
      <c r="E20" s="63">
        <v>9.68</v>
      </c>
      <c r="F20" s="4">
        <v>958</v>
      </c>
      <c r="G20" s="4">
        <v>3.2945464429549834E-2</v>
      </c>
      <c r="H20" s="4">
        <v>0.1152</v>
      </c>
      <c r="I20" s="4">
        <v>1.5952344159257874E-2</v>
      </c>
      <c r="J20" s="8">
        <v>7.4818471339999998E-2</v>
      </c>
      <c r="K20" s="8">
        <v>0.88128980889999997</v>
      </c>
      <c r="L20" s="5">
        <v>0.5907</v>
      </c>
      <c r="M20" s="5">
        <v>2477</v>
      </c>
      <c r="N20" s="5">
        <v>2592.39</v>
      </c>
      <c r="O20" s="5">
        <v>86</v>
      </c>
      <c r="P20" s="10">
        <v>72000</v>
      </c>
      <c r="Q20" s="10">
        <v>186</v>
      </c>
      <c r="R20" s="14">
        <f t="shared" si="1"/>
        <v>0.46456375107077458</v>
      </c>
      <c r="S20" s="14">
        <f t="shared" si="2"/>
        <v>7</v>
      </c>
    </row>
    <row r="22" spans="1:19">
      <c r="A22" t="s">
        <v>31</v>
      </c>
      <c r="B22">
        <f>MAX(B$2:B$20)</f>
        <v>33.5</v>
      </c>
      <c r="C22">
        <f t="shared" ref="C22:P22" si="3">MAX(C$2:C$20)</f>
        <v>22.3</v>
      </c>
      <c r="D22">
        <f t="shared" si="3"/>
        <v>14.100000000000001</v>
      </c>
      <c r="E22">
        <f t="shared" si="3"/>
        <v>36.54</v>
      </c>
      <c r="F22">
        <f t="shared" si="3"/>
        <v>24306</v>
      </c>
      <c r="G22">
        <f t="shared" si="3"/>
        <v>0.10966484495971372</v>
      </c>
      <c r="H22">
        <f t="shared" si="3"/>
        <v>0.23150000000000001</v>
      </c>
      <c r="I22">
        <f t="shared" si="3"/>
        <v>5.2689600121565212E-2</v>
      </c>
      <c r="J22">
        <f t="shared" si="3"/>
        <v>0.7519212448</v>
      </c>
      <c r="K22">
        <f t="shared" si="3"/>
        <v>0.88128980889999997</v>
      </c>
      <c r="L22">
        <f t="shared" si="3"/>
        <v>0.87019999999999997</v>
      </c>
      <c r="M22">
        <f t="shared" si="3"/>
        <v>2477</v>
      </c>
      <c r="N22">
        <f t="shared" si="3"/>
        <v>3262.04</v>
      </c>
      <c r="O22">
        <f t="shared" si="3"/>
        <v>95.4</v>
      </c>
      <c r="P22">
        <f t="shared" si="3"/>
        <v>204000</v>
      </c>
      <c r="Q22">
        <f>MAX(Q$2:Q$20)</f>
        <v>253</v>
      </c>
    </row>
    <row r="23" spans="1:19">
      <c r="A23" t="s">
        <v>30</v>
      </c>
      <c r="B23">
        <f>MIN(B$2:B$20)</f>
        <v>17.100000000000001</v>
      </c>
      <c r="C23">
        <f t="shared" ref="C23:Q23" si="4">MIN(C$2:C$20)</f>
        <v>8.3000000000000007</v>
      </c>
      <c r="D23">
        <f t="shared" si="4"/>
        <v>8.6999999999999993</v>
      </c>
      <c r="E23">
        <f t="shared" si="4"/>
        <v>0</v>
      </c>
      <c r="F23">
        <f t="shared" si="4"/>
        <v>468</v>
      </c>
      <c r="G23">
        <f t="shared" si="4"/>
        <v>1.8364892064041068E-2</v>
      </c>
      <c r="H23">
        <f t="shared" si="4"/>
        <v>-1.67E-2</v>
      </c>
      <c r="I23">
        <f t="shared" si="4"/>
        <v>8.9736181256180759E-3</v>
      </c>
      <c r="J23">
        <f t="shared" si="4"/>
        <v>5.405405405E-3</v>
      </c>
      <c r="K23">
        <f t="shared" si="4"/>
        <v>0</v>
      </c>
      <c r="L23">
        <f t="shared" si="4"/>
        <v>0.5907</v>
      </c>
      <c r="M23">
        <f t="shared" si="4"/>
        <v>138</v>
      </c>
      <c r="N23">
        <f t="shared" si="4"/>
        <v>0</v>
      </c>
      <c r="O23">
        <f t="shared" si="4"/>
        <v>76.900000000000006</v>
      </c>
      <c r="P23">
        <f t="shared" si="4"/>
        <v>72000</v>
      </c>
      <c r="Q23">
        <f t="shared" si="4"/>
        <v>0</v>
      </c>
    </row>
    <row r="25" spans="1:19" ht="64.2" customHeight="1" thickBot="1">
      <c r="B25" s="72" t="s">
        <v>75</v>
      </c>
      <c r="C25" s="72"/>
      <c r="D25" s="72"/>
      <c r="E25" s="72"/>
      <c r="F25" s="72"/>
      <c r="G25" s="72"/>
      <c r="H25" s="72"/>
      <c r="I25" s="72"/>
      <c r="J25" s="72"/>
      <c r="K25" s="72"/>
      <c r="L25" s="72"/>
      <c r="M25" s="72"/>
      <c r="N25" s="72"/>
      <c r="O25" s="72"/>
      <c r="P25" s="72"/>
      <c r="Q25" s="72"/>
      <c r="R25" s="72"/>
      <c r="S25" s="72"/>
    </row>
    <row r="26" spans="1:19" ht="24.6" thickBot="1">
      <c r="A26" s="1" t="s">
        <v>0</v>
      </c>
      <c r="B26" s="2" t="s">
        <v>1</v>
      </c>
      <c r="C26" s="2" t="s">
        <v>2</v>
      </c>
      <c r="D26" s="2" t="s">
        <v>62</v>
      </c>
      <c r="E26" s="35" t="s">
        <v>116</v>
      </c>
      <c r="F26" s="4" t="s">
        <v>59</v>
      </c>
      <c r="G26" s="4" t="s">
        <v>23</v>
      </c>
      <c r="H26" s="4" t="s">
        <v>24</v>
      </c>
      <c r="I26" s="4" t="s">
        <v>25</v>
      </c>
      <c r="J26" s="7" t="s">
        <v>61</v>
      </c>
      <c r="K26" s="12" t="s">
        <v>60</v>
      </c>
      <c r="L26" s="5" t="s">
        <v>26</v>
      </c>
      <c r="M26" s="5" t="s">
        <v>27</v>
      </c>
      <c r="N26" s="5" t="s">
        <v>28</v>
      </c>
      <c r="O26" s="5" t="s">
        <v>29</v>
      </c>
      <c r="P26" s="9" t="s">
        <v>56</v>
      </c>
      <c r="Q26" s="9" t="s">
        <v>58</v>
      </c>
      <c r="R26" s="13" t="s">
        <v>70</v>
      </c>
      <c r="S26" s="13" t="s">
        <v>71</v>
      </c>
    </row>
    <row r="27" spans="1:19">
      <c r="A27" s="1" t="s">
        <v>4</v>
      </c>
      <c r="B27" s="2"/>
      <c r="C27" s="2"/>
      <c r="D27" s="2">
        <f>((D2-$D$23)/($D$22-$D$23))</f>
        <v>0.55555555555555602</v>
      </c>
      <c r="E27" s="2">
        <f>((E2-$E$23)/($E$22-$E$23))</f>
        <v>6.1850027367268745E-2</v>
      </c>
      <c r="F27" s="4">
        <f>((F2-$F$23)/($F$22-$F$23))</f>
        <v>2.3072405403137845E-3</v>
      </c>
      <c r="G27" s="4">
        <f>((G2-$G$23)/($G$22-$G$23))</f>
        <v>0.23044301287393484</v>
      </c>
      <c r="H27" s="4">
        <f>((H2-$H$23)/($H$22-$H$23))</f>
        <v>0.55237711522965349</v>
      </c>
      <c r="I27" s="4">
        <f>((I2-$I$23)/($I$22-$I$23))</f>
        <v>0.23545088309556478</v>
      </c>
      <c r="J27" s="4">
        <f>($J$22-J2)/($J$22-$J$23)</f>
        <v>0.75700736686041326</v>
      </c>
      <c r="K27" s="4">
        <f>($K$22-K2)/($K$22-$K$23)</f>
        <v>0.45393403334520283</v>
      </c>
      <c r="L27" s="5">
        <f>($L$22-L2)/($L$22-$L$23)</f>
        <v>0.59964221824686936</v>
      </c>
      <c r="M27" s="5">
        <f>((M2-$M$23)/($M$22-$M$23))</f>
        <v>0.33646857631466437</v>
      </c>
      <c r="N27" s="5">
        <f>($N$22-N2)/($N$22-$N$23)</f>
        <v>0.17191695993917921</v>
      </c>
      <c r="O27" s="5">
        <f>($O$22-O2)/($O$22-$O$23)</f>
        <v>0.56216216216216242</v>
      </c>
      <c r="P27" s="5">
        <f>($P$22-P2)/($P$22-$P$23)</f>
        <v>0.75</v>
      </c>
      <c r="Q27" s="5">
        <f>($Q$22-Q2)/($Q$22-$Q$23)</f>
        <v>0.46245059288537549</v>
      </c>
      <c r="R27" s="14">
        <f>D27*$D$58+E27*$E$58+F27*$F$58+G27*$G$58+H27*$H$58+I27*$I$58+J27*$J$58+K27*$K$58+L27*$L$58+M27*$M$58+N27*$N$58+O27*$O$58+P27*$P$58+Q27*$Q$58</f>
        <v>0.40946528861102544</v>
      </c>
      <c r="S27" s="14">
        <f>RANK(R27,$R$27:$R$45)</f>
        <v>13</v>
      </c>
    </row>
    <row r="28" spans="1:19">
      <c r="A28" s="1" t="s">
        <v>5</v>
      </c>
      <c r="B28" s="2"/>
      <c r="C28" s="2"/>
      <c r="D28" s="2">
        <f t="shared" ref="D28:D45" si="5">((D3-$D$23)/($D$22-$D$23))</f>
        <v>0.70370370370370361</v>
      </c>
      <c r="E28" s="2">
        <f t="shared" ref="E28:E45" si="6">((E3-$E$23)/($E$22-$E$23))</f>
        <v>0.61466885604816646</v>
      </c>
      <c r="F28" s="4">
        <f t="shared" ref="F28:F45" si="7">((F3-$F$23)/($F$22-$F$23))</f>
        <v>2.6470341471599965E-2</v>
      </c>
      <c r="G28" s="4">
        <f t="shared" ref="G28:G45" si="8">((G3-$G$23)/($G$22-$G$23))</f>
        <v>0.72493950624617132</v>
      </c>
      <c r="H28" s="4">
        <f t="shared" ref="H28:H45" si="9">((H3-$H$23)/($H$22-$H$23))</f>
        <v>0.79935535858178886</v>
      </c>
      <c r="I28" s="4">
        <f t="shared" ref="I28:I45" si="10">((I3-$I$23)/($I$22-$I$23))</f>
        <v>0.73469466007555961</v>
      </c>
      <c r="J28" s="4">
        <f t="shared" ref="J28:J45" si="11">($J$22-J3)/($J$22-$J$23)</f>
        <v>0.94258970770167028</v>
      </c>
      <c r="K28" s="4">
        <f t="shared" ref="K28:K45" si="12">($K$22-K3)/($K$22-$K$23)</f>
        <v>0.26839118087071751</v>
      </c>
      <c r="L28" s="5">
        <f t="shared" ref="L28:L45" si="13">($L$22-L3)/($L$22-$L$23)</f>
        <v>0.3867620751341681</v>
      </c>
      <c r="M28" s="5">
        <f t="shared" ref="M28:M45" si="14">((M3-$M$23)/($M$22-$M$23))</f>
        <v>0.23129542539546816</v>
      </c>
      <c r="N28" s="5">
        <f t="shared" ref="N28:N45" si="15">($N$22-N3)/($N$22-$N$23)</f>
        <v>6.069821338794185E-3</v>
      </c>
      <c r="O28" s="5">
        <f t="shared" ref="O28:O45" si="16">($O$22-O3)/($O$22-$O$23)</f>
        <v>0.84324324324324373</v>
      </c>
      <c r="P28" s="5">
        <f t="shared" ref="P28:P45" si="17">($P$22-P3)/($P$22-$P$23)</f>
        <v>0.42424242424242425</v>
      </c>
      <c r="Q28" s="5">
        <f t="shared" ref="Q28:Q45" si="18">($Q$22-Q3)/($Q$22-$Q$23)</f>
        <v>0.27667984189723321</v>
      </c>
      <c r="R28" s="14">
        <f t="shared" ref="R28:R45" si="19">D28*$D$58+E28*$E$58+F28*$F$58+G28*$G$58+H28*$H$58+I28*$I$58+J28*$J$58+K28*$K$58+L28*$L$58+M28*$M$58+N28*$N$58+O28*$O$58+P28*$P$58+Q28*$Q$58</f>
        <v>0.4749912555172216</v>
      </c>
      <c r="S28" s="14">
        <f t="shared" ref="S28:S45" si="20">RANK(R28,$R$27:$R$45)</f>
        <v>4</v>
      </c>
    </row>
    <row r="29" spans="1:19">
      <c r="A29" s="1" t="s">
        <v>6</v>
      </c>
      <c r="B29" s="2"/>
      <c r="C29" s="2"/>
      <c r="D29" s="2">
        <f t="shared" si="5"/>
        <v>0.59259259259259223</v>
      </c>
      <c r="E29" s="2">
        <f t="shared" si="6"/>
        <v>0.74958949096880134</v>
      </c>
      <c r="F29" s="4">
        <f t="shared" si="7"/>
        <v>1.2710797885728669E-2</v>
      </c>
      <c r="G29" s="4">
        <f t="shared" si="8"/>
        <v>0.21913084590457435</v>
      </c>
      <c r="H29" s="4">
        <f t="shared" si="9"/>
        <v>0.54754230459307007</v>
      </c>
      <c r="I29" s="4">
        <f t="shared" si="10"/>
        <v>0.22364829050993365</v>
      </c>
      <c r="J29" s="4">
        <f t="shared" si="11"/>
        <v>0.95301018257907455</v>
      </c>
      <c r="K29" s="4">
        <f t="shared" si="12"/>
        <v>0.18607145634042746</v>
      </c>
      <c r="L29" s="5">
        <f t="shared" si="13"/>
        <v>0.58461538461538465</v>
      </c>
      <c r="M29" s="5">
        <f t="shared" si="14"/>
        <v>0.37409149209063702</v>
      </c>
      <c r="N29" s="5">
        <f t="shared" si="15"/>
        <v>0</v>
      </c>
      <c r="O29" s="5">
        <f t="shared" si="16"/>
        <v>0.75135135135135167</v>
      </c>
      <c r="P29" s="5">
        <f t="shared" si="17"/>
        <v>0.81818181818181823</v>
      </c>
      <c r="Q29" s="5">
        <f t="shared" si="18"/>
        <v>0.34387351778656128</v>
      </c>
      <c r="R29" s="14">
        <f t="shared" si="19"/>
        <v>0.43262832558774789</v>
      </c>
      <c r="S29" s="14">
        <f t="shared" si="20"/>
        <v>9</v>
      </c>
    </row>
    <row r="30" spans="1:19">
      <c r="A30" s="1" t="s">
        <v>7</v>
      </c>
      <c r="B30" s="2"/>
      <c r="C30" s="2"/>
      <c r="D30" s="2">
        <f t="shared" si="5"/>
        <v>0.48148148148148157</v>
      </c>
      <c r="E30" s="2">
        <f t="shared" si="6"/>
        <v>0.68500273672687473</v>
      </c>
      <c r="F30" s="4">
        <f t="shared" si="7"/>
        <v>1.2039600637637385E-2</v>
      </c>
      <c r="G30" s="4">
        <f t="shared" si="8"/>
        <v>0</v>
      </c>
      <c r="H30" s="4">
        <f t="shared" si="9"/>
        <v>0.91700241740531829</v>
      </c>
      <c r="I30" s="4">
        <f t="shared" si="10"/>
        <v>0</v>
      </c>
      <c r="J30" s="4">
        <f t="shared" si="11"/>
        <v>0.95464862075473511</v>
      </c>
      <c r="K30" s="4">
        <f t="shared" si="12"/>
        <v>4.6125440904324064E-2</v>
      </c>
      <c r="L30" s="5">
        <f t="shared" si="13"/>
        <v>0.50805008944543839</v>
      </c>
      <c r="M30" s="5">
        <f t="shared" si="14"/>
        <v>0.50235143223599832</v>
      </c>
      <c r="N30" s="5">
        <f t="shared" si="15"/>
        <v>0.13254589152800086</v>
      </c>
      <c r="O30" s="5">
        <f t="shared" si="16"/>
        <v>0.15675675675675707</v>
      </c>
      <c r="P30" s="5">
        <f t="shared" si="17"/>
        <v>0.84848484848484851</v>
      </c>
      <c r="Q30" s="5">
        <f t="shared" si="18"/>
        <v>0.34782608695652173</v>
      </c>
      <c r="R30" s="14">
        <f t="shared" si="19"/>
        <v>0.40948219610561848</v>
      </c>
      <c r="S30" s="14">
        <f t="shared" si="20"/>
        <v>12</v>
      </c>
    </row>
    <row r="31" spans="1:19">
      <c r="A31" s="1" t="s">
        <v>8</v>
      </c>
      <c r="B31" s="2"/>
      <c r="C31" s="2"/>
      <c r="D31" s="2">
        <f t="shared" si="5"/>
        <v>1.8518518518518774E-2</v>
      </c>
      <c r="E31" s="2">
        <f t="shared" si="6"/>
        <v>0.61056376573617954</v>
      </c>
      <c r="F31" s="4">
        <f t="shared" si="7"/>
        <v>4.9500797046732109E-3</v>
      </c>
      <c r="G31" s="4">
        <f t="shared" si="8"/>
        <v>2.0465218416500633E-2</v>
      </c>
      <c r="H31" s="4">
        <f t="shared" si="9"/>
        <v>0.62570507655116836</v>
      </c>
      <c r="I31" s="4">
        <f t="shared" si="10"/>
        <v>2.2699722446729204E-2</v>
      </c>
      <c r="J31" s="4">
        <f t="shared" si="11"/>
        <v>0</v>
      </c>
      <c r="K31" s="4">
        <f t="shared" si="12"/>
        <v>0.51186978317956133</v>
      </c>
      <c r="L31" s="5">
        <f t="shared" si="13"/>
        <v>0.26690518783542044</v>
      </c>
      <c r="M31" s="5">
        <f t="shared" si="14"/>
        <v>8.1231295425395464E-2</v>
      </c>
      <c r="N31" s="5">
        <f t="shared" si="15"/>
        <v>0.35666638054714228</v>
      </c>
      <c r="O31" s="5">
        <f t="shared" si="16"/>
        <v>6.4864864864865021E-2</v>
      </c>
      <c r="P31" s="5">
        <f t="shared" si="17"/>
        <v>0.34090909090909088</v>
      </c>
      <c r="Q31" s="5">
        <f t="shared" si="18"/>
        <v>0.51778656126482214</v>
      </c>
      <c r="R31" s="14">
        <f t="shared" si="19"/>
        <v>0.2520331996135089</v>
      </c>
      <c r="S31" s="14">
        <f t="shared" si="20"/>
        <v>19</v>
      </c>
    </row>
    <row r="32" spans="1:19">
      <c r="A32" s="1" t="s">
        <v>9</v>
      </c>
      <c r="B32" s="2"/>
      <c r="C32" s="2"/>
      <c r="D32" s="2">
        <f t="shared" si="5"/>
        <v>0.18518518518518512</v>
      </c>
      <c r="E32" s="2">
        <f t="shared" si="6"/>
        <v>0.18336070060207993</v>
      </c>
      <c r="F32" s="4">
        <f t="shared" si="7"/>
        <v>0.11905361188019128</v>
      </c>
      <c r="G32" s="4">
        <f t="shared" si="8"/>
        <v>0.38084251464419833</v>
      </c>
      <c r="H32" s="4">
        <f t="shared" si="9"/>
        <v>0.44842868654311041</v>
      </c>
      <c r="I32" s="4">
        <f t="shared" si="10"/>
        <v>0.38347035568169707</v>
      </c>
      <c r="J32" s="4">
        <f t="shared" si="11"/>
        <v>0.72986046383364822</v>
      </c>
      <c r="K32" s="4">
        <f t="shared" si="12"/>
        <v>0.35943951501649996</v>
      </c>
      <c r="L32" s="5">
        <f t="shared" si="13"/>
        <v>0.1327370304114491</v>
      </c>
      <c r="M32" s="5">
        <f t="shared" si="14"/>
        <v>0.27105600684053016</v>
      </c>
      <c r="N32" s="5">
        <f t="shared" si="15"/>
        <v>0.23805348800137335</v>
      </c>
      <c r="O32" s="5">
        <f t="shared" si="16"/>
        <v>0.41081081081081128</v>
      </c>
      <c r="P32" s="5">
        <f t="shared" si="17"/>
        <v>0.58333333333333337</v>
      </c>
      <c r="Q32" s="5">
        <f t="shared" si="18"/>
        <v>0.15019762845849802</v>
      </c>
      <c r="R32" s="14">
        <f t="shared" si="19"/>
        <v>0.33377919178425519</v>
      </c>
      <c r="S32" s="14">
        <f t="shared" si="20"/>
        <v>17</v>
      </c>
    </row>
    <row r="33" spans="1:19">
      <c r="A33" s="1" t="s">
        <v>10</v>
      </c>
      <c r="B33" s="2"/>
      <c r="C33" s="2"/>
      <c r="D33" s="2">
        <f t="shared" si="5"/>
        <v>0.20370370370370389</v>
      </c>
      <c r="E33" s="2">
        <f t="shared" si="6"/>
        <v>0.36535303776683087</v>
      </c>
      <c r="F33" s="4">
        <f t="shared" si="7"/>
        <v>5.3905528987331149E-2</v>
      </c>
      <c r="G33" s="4">
        <f t="shared" si="8"/>
        <v>0.46113478062351915</v>
      </c>
      <c r="H33" s="4">
        <f t="shared" si="9"/>
        <v>0.55962933118452862</v>
      </c>
      <c r="I33" s="4">
        <f t="shared" si="10"/>
        <v>0.47250844250637497</v>
      </c>
      <c r="J33" s="4">
        <f t="shared" si="11"/>
        <v>0.93917828252405589</v>
      </c>
      <c r="K33" s="4">
        <f t="shared" si="12"/>
        <v>0.23576533020317322</v>
      </c>
      <c r="L33" s="5">
        <f t="shared" si="13"/>
        <v>0.18676207513416826</v>
      </c>
      <c r="M33" s="5">
        <f t="shared" si="14"/>
        <v>0.30953398888413852</v>
      </c>
      <c r="N33" s="5">
        <f t="shared" si="15"/>
        <v>6.3920123603634457E-2</v>
      </c>
      <c r="O33" s="5">
        <f t="shared" si="16"/>
        <v>0</v>
      </c>
      <c r="P33" s="5">
        <f t="shared" si="17"/>
        <v>0.58333333333333337</v>
      </c>
      <c r="Q33" s="5">
        <f t="shared" si="18"/>
        <v>6.3241106719367585E-2</v>
      </c>
      <c r="R33" s="14">
        <f t="shared" si="19"/>
        <v>0.32937944032276312</v>
      </c>
      <c r="S33" s="14">
        <f t="shared" si="20"/>
        <v>18</v>
      </c>
    </row>
    <row r="34" spans="1:19">
      <c r="A34" s="1" t="s">
        <v>11</v>
      </c>
      <c r="B34" s="2"/>
      <c r="C34" s="2"/>
      <c r="D34" s="2">
        <f t="shared" si="5"/>
        <v>0.48148148148148157</v>
      </c>
      <c r="E34" s="2">
        <f t="shared" si="6"/>
        <v>0.17405582922824303</v>
      </c>
      <c r="F34" s="4">
        <f t="shared" si="7"/>
        <v>6.4602735128785971E-3</v>
      </c>
      <c r="G34" s="4">
        <f t="shared" si="8"/>
        <v>0.26358297019081406</v>
      </c>
      <c r="H34" s="4">
        <f t="shared" si="9"/>
        <v>0.68614020950846077</v>
      </c>
      <c r="I34" s="4">
        <f t="shared" si="10"/>
        <v>0.26833198629149985</v>
      </c>
      <c r="J34" s="4">
        <f t="shared" si="11"/>
        <v>0.39147948801306764</v>
      </c>
      <c r="K34" s="4">
        <f t="shared" si="12"/>
        <v>0.38864296970313011</v>
      </c>
      <c r="L34" s="5">
        <f t="shared" si="13"/>
        <v>0.49266547406082273</v>
      </c>
      <c r="M34" s="5">
        <f t="shared" si="14"/>
        <v>0.49722103463018386</v>
      </c>
      <c r="N34" s="5">
        <f t="shared" si="15"/>
        <v>0.24596571470613479</v>
      </c>
      <c r="O34" s="5">
        <f t="shared" si="16"/>
        <v>0.40540540540540543</v>
      </c>
      <c r="P34" s="5">
        <f t="shared" si="17"/>
        <v>0.72727272727272729</v>
      </c>
      <c r="Q34" s="5">
        <f t="shared" si="18"/>
        <v>0.34387351778656128</v>
      </c>
      <c r="R34" s="14">
        <f t="shared" si="19"/>
        <v>0.39145459862195336</v>
      </c>
      <c r="S34" s="14">
        <f t="shared" si="20"/>
        <v>15</v>
      </c>
    </row>
    <row r="35" spans="1:19">
      <c r="A35" s="1" t="s">
        <v>12</v>
      </c>
      <c r="B35" s="2"/>
      <c r="C35" s="2"/>
      <c r="D35" s="2">
        <f t="shared" si="5"/>
        <v>0.38888888888888901</v>
      </c>
      <c r="E35" s="2">
        <f t="shared" si="6"/>
        <v>0.16256157635467983</v>
      </c>
      <c r="F35" s="4">
        <f t="shared" si="7"/>
        <v>1.5269737394076685E-2</v>
      </c>
      <c r="G35" s="4">
        <f t="shared" si="8"/>
        <v>0.13713437503187434</v>
      </c>
      <c r="H35" s="4">
        <f t="shared" si="9"/>
        <v>0.61120064464141821</v>
      </c>
      <c r="I35" s="4">
        <f t="shared" si="10"/>
        <v>0.13745264991322542</v>
      </c>
      <c r="J35" s="4">
        <f t="shared" si="11"/>
        <v>0.86918784097850976</v>
      </c>
      <c r="K35" s="4">
        <f t="shared" si="12"/>
        <v>0.15386585312866879</v>
      </c>
      <c r="L35" s="5">
        <f t="shared" si="13"/>
        <v>0.43792486583184248</v>
      </c>
      <c r="M35" s="5">
        <f t="shared" si="14"/>
        <v>0.44762719110731081</v>
      </c>
      <c r="N35" s="5">
        <f t="shared" si="15"/>
        <v>0.27151414452305922</v>
      </c>
      <c r="O35" s="5">
        <f t="shared" si="16"/>
        <v>6.4864864864865021E-2</v>
      </c>
      <c r="P35" s="5">
        <f t="shared" si="17"/>
        <v>0.80303030303030298</v>
      </c>
      <c r="Q35" s="5">
        <f t="shared" si="18"/>
        <v>0.92490118577075098</v>
      </c>
      <c r="R35" s="14">
        <f t="shared" si="19"/>
        <v>0.39924804315820001</v>
      </c>
      <c r="S35" s="14">
        <f t="shared" si="20"/>
        <v>14</v>
      </c>
    </row>
    <row r="36" spans="1:19">
      <c r="A36" s="1" t="s">
        <v>13</v>
      </c>
      <c r="B36" s="2"/>
      <c r="C36" s="2"/>
      <c r="D36" s="2">
        <f t="shared" si="5"/>
        <v>0.18518518518518512</v>
      </c>
      <c r="E36" s="2">
        <f t="shared" si="6"/>
        <v>0</v>
      </c>
      <c r="F36" s="4">
        <f t="shared" si="7"/>
        <v>1</v>
      </c>
      <c r="G36" s="4">
        <f t="shared" si="8"/>
        <v>0.33844318807032575</v>
      </c>
      <c r="H36" s="4">
        <f t="shared" si="9"/>
        <v>0</v>
      </c>
      <c r="I36" s="4">
        <f t="shared" si="10"/>
        <v>0.33102168424086359</v>
      </c>
      <c r="J36" s="4">
        <f t="shared" si="11"/>
        <v>1</v>
      </c>
      <c r="K36" s="4">
        <f t="shared" si="12"/>
        <v>1</v>
      </c>
      <c r="L36" s="5">
        <f t="shared" si="13"/>
        <v>2.5402504472271898E-2</v>
      </c>
      <c r="M36" s="5">
        <f t="shared" si="14"/>
        <v>0</v>
      </c>
      <c r="N36" s="5">
        <f t="shared" si="15"/>
        <v>1</v>
      </c>
      <c r="O36" s="5">
        <f t="shared" si="16"/>
        <v>0.82162162162162178</v>
      </c>
      <c r="P36" s="5">
        <f t="shared" si="17"/>
        <v>0</v>
      </c>
      <c r="Q36" s="5">
        <f t="shared" si="18"/>
        <v>1</v>
      </c>
      <c r="R36" s="14">
        <f t="shared" si="19"/>
        <v>0.49480289400205374</v>
      </c>
      <c r="S36" s="14">
        <f t="shared" si="20"/>
        <v>1</v>
      </c>
    </row>
    <row r="37" spans="1:19">
      <c r="A37" s="1" t="s">
        <v>14</v>
      </c>
      <c r="B37" s="2"/>
      <c r="C37" s="2"/>
      <c r="D37" s="2">
        <f t="shared" si="5"/>
        <v>0.38888888888888901</v>
      </c>
      <c r="E37" s="2">
        <f t="shared" si="6"/>
        <v>8.5933223864258348E-2</v>
      </c>
      <c r="F37" s="4">
        <f t="shared" si="7"/>
        <v>2.5211846631428812E-2</v>
      </c>
      <c r="G37" s="4">
        <f t="shared" si="8"/>
        <v>0.27385463859444498</v>
      </c>
      <c r="H37" s="4">
        <f t="shared" si="9"/>
        <v>0.92224012892828355</v>
      </c>
      <c r="I37" s="4">
        <f t="shared" si="10"/>
        <v>0.28024159038650698</v>
      </c>
      <c r="J37" s="4">
        <f t="shared" si="11"/>
        <v>0.8308019378431879</v>
      </c>
      <c r="K37" s="4">
        <f t="shared" si="12"/>
        <v>0.29760427109371057</v>
      </c>
      <c r="L37" s="5">
        <f t="shared" si="13"/>
        <v>0.9048300536672631</v>
      </c>
      <c r="M37" s="5">
        <f t="shared" si="14"/>
        <v>0.54724241128687479</v>
      </c>
      <c r="N37" s="5">
        <f t="shared" si="15"/>
        <v>8.865617834238719E-3</v>
      </c>
      <c r="O37" s="5">
        <f t="shared" si="16"/>
        <v>0.44324324324324338</v>
      </c>
      <c r="P37" s="5">
        <f t="shared" si="17"/>
        <v>0.84848484848484851</v>
      </c>
      <c r="Q37" s="5">
        <f t="shared" si="18"/>
        <v>0.20553359683794467</v>
      </c>
      <c r="R37" s="14">
        <f t="shared" si="19"/>
        <v>0.43956351956805328</v>
      </c>
      <c r="S37" s="14">
        <f t="shared" si="20"/>
        <v>8</v>
      </c>
    </row>
    <row r="38" spans="1:19">
      <c r="A38" s="1" t="s">
        <v>15</v>
      </c>
      <c r="B38" s="2"/>
      <c r="C38" s="2"/>
      <c r="D38" s="2">
        <f t="shared" si="5"/>
        <v>0.40740740740740777</v>
      </c>
      <c r="E38" s="2">
        <f t="shared" si="6"/>
        <v>1</v>
      </c>
      <c r="F38" s="4">
        <f t="shared" si="7"/>
        <v>3.632855105294068E-2</v>
      </c>
      <c r="G38" s="4">
        <f t="shared" si="8"/>
        <v>0.65129030341974958</v>
      </c>
      <c r="H38" s="4">
        <f t="shared" si="9"/>
        <v>0.62610797743755031</v>
      </c>
      <c r="I38" s="4">
        <f t="shared" si="10"/>
        <v>0.66591883916320493</v>
      </c>
      <c r="J38" s="4">
        <f t="shared" si="11"/>
        <v>0.92046406535309522</v>
      </c>
      <c r="K38" s="4">
        <f t="shared" si="12"/>
        <v>0.15576278270066349</v>
      </c>
      <c r="L38" s="5">
        <f t="shared" si="13"/>
        <v>0.73094812164579592</v>
      </c>
      <c r="M38" s="5">
        <f t="shared" si="14"/>
        <v>0.52073535699016671</v>
      </c>
      <c r="N38" s="5">
        <f t="shared" si="15"/>
        <v>5.5296685509681094E-2</v>
      </c>
      <c r="O38" s="5">
        <f t="shared" si="16"/>
        <v>0.29189189189189219</v>
      </c>
      <c r="P38" s="5">
        <f t="shared" si="17"/>
        <v>0.85606060606060608</v>
      </c>
      <c r="Q38" s="5">
        <f t="shared" si="18"/>
        <v>6.3241106719367585E-2</v>
      </c>
      <c r="R38" s="14">
        <f t="shared" si="19"/>
        <v>0.47648060930253794</v>
      </c>
      <c r="S38" s="14">
        <f t="shared" si="20"/>
        <v>3</v>
      </c>
    </row>
    <row r="39" spans="1:19">
      <c r="A39" s="1" t="s">
        <v>16</v>
      </c>
      <c r="B39" s="2"/>
      <c r="C39" s="2"/>
      <c r="D39" s="2">
        <f t="shared" si="5"/>
        <v>1</v>
      </c>
      <c r="E39" s="2">
        <f t="shared" si="6"/>
        <v>0.70525451559934316</v>
      </c>
      <c r="F39" s="4">
        <f t="shared" si="7"/>
        <v>3.5573454148837988E-2</v>
      </c>
      <c r="G39" s="4">
        <f t="shared" si="8"/>
        <v>0.41895024962485772</v>
      </c>
      <c r="H39" s="4">
        <f t="shared" si="9"/>
        <v>0.57695406929895243</v>
      </c>
      <c r="I39" s="4">
        <f t="shared" si="10"/>
        <v>0.42472667581402046</v>
      </c>
      <c r="J39" s="4">
        <f t="shared" si="11"/>
        <v>0.84350592588942397</v>
      </c>
      <c r="K39" s="4">
        <f t="shared" si="12"/>
        <v>0.15179186103033585</v>
      </c>
      <c r="L39" s="5">
        <f t="shared" si="13"/>
        <v>0.43112701252236119</v>
      </c>
      <c r="M39" s="5">
        <f t="shared" si="14"/>
        <v>0.22402736212056434</v>
      </c>
      <c r="N39" s="5">
        <f t="shared" si="15"/>
        <v>0.11826648355017105</v>
      </c>
      <c r="O39" s="5">
        <f t="shared" si="16"/>
        <v>0.29729729729729731</v>
      </c>
      <c r="P39" s="5">
        <f t="shared" si="17"/>
        <v>0.74242424242424243</v>
      </c>
      <c r="Q39" s="5">
        <f t="shared" si="18"/>
        <v>0</v>
      </c>
      <c r="R39" s="14">
        <f t="shared" si="19"/>
        <v>0.41391268645866786</v>
      </c>
      <c r="S39" s="14">
        <f t="shared" si="20"/>
        <v>11</v>
      </c>
    </row>
    <row r="40" spans="1:19">
      <c r="A40" s="1" t="s">
        <v>17</v>
      </c>
      <c r="B40" s="2"/>
      <c r="C40" s="2"/>
      <c r="D40" s="2">
        <f t="shared" si="5"/>
        <v>0.18518518518518512</v>
      </c>
      <c r="E40" s="2">
        <f t="shared" si="6"/>
        <v>0.2857142857142857</v>
      </c>
      <c r="F40" s="4">
        <f t="shared" si="7"/>
        <v>8.293480996727913E-2</v>
      </c>
      <c r="G40" s="4">
        <f t="shared" si="8"/>
        <v>1</v>
      </c>
      <c r="H40" s="4">
        <f t="shared" si="9"/>
        <v>0.71796937953263495</v>
      </c>
      <c r="I40" s="4">
        <f t="shared" si="10"/>
        <v>1</v>
      </c>
      <c r="J40" s="4">
        <f t="shared" si="11"/>
        <v>0.7710025320647671</v>
      </c>
      <c r="K40" s="4">
        <f t="shared" si="12"/>
        <v>0.35902170353578</v>
      </c>
      <c r="L40" s="5">
        <f t="shared" si="13"/>
        <v>0.10590339892665461</v>
      </c>
      <c r="M40" s="5">
        <f t="shared" si="14"/>
        <v>0.3099615220179564</v>
      </c>
      <c r="N40" s="5">
        <f t="shared" si="15"/>
        <v>0.11910644872533745</v>
      </c>
      <c r="O40" s="5">
        <f t="shared" si="16"/>
        <v>0.14054054054054099</v>
      </c>
      <c r="P40" s="5">
        <f t="shared" si="17"/>
        <v>0.63636363636363635</v>
      </c>
      <c r="Q40" s="5">
        <f t="shared" si="18"/>
        <v>0.29644268774703558</v>
      </c>
      <c r="R40" s="14">
        <f t="shared" si="19"/>
        <v>0.43018771513666104</v>
      </c>
      <c r="S40" s="14">
        <f t="shared" si="20"/>
        <v>10</v>
      </c>
    </row>
    <row r="41" spans="1:19">
      <c r="A41" s="1" t="s">
        <v>18</v>
      </c>
      <c r="B41" s="2"/>
      <c r="C41" s="2"/>
      <c r="D41" s="2">
        <f t="shared" si="5"/>
        <v>0.31481481481481455</v>
      </c>
      <c r="E41" s="2">
        <f t="shared" si="6"/>
        <v>0.51313628899835795</v>
      </c>
      <c r="F41" s="4">
        <f t="shared" si="7"/>
        <v>6.8378219649299441E-3</v>
      </c>
      <c r="G41" s="4">
        <f t="shared" si="8"/>
        <v>0.50845124590433433</v>
      </c>
      <c r="H41" s="4">
        <f t="shared" si="9"/>
        <v>1</v>
      </c>
      <c r="I41" s="4">
        <f t="shared" si="10"/>
        <v>0.52290159076242571</v>
      </c>
      <c r="J41" s="4">
        <f t="shared" si="11"/>
        <v>0.69823346055514535</v>
      </c>
      <c r="K41" s="4">
        <f t="shared" si="12"/>
        <v>0.37899371832847256</v>
      </c>
      <c r="L41" s="5">
        <f t="shared" si="13"/>
        <v>0.32271914132379231</v>
      </c>
      <c r="M41" s="5">
        <f t="shared" si="14"/>
        <v>0.35143223599828988</v>
      </c>
      <c r="N41" s="5">
        <f t="shared" si="15"/>
        <v>0.16688023445451308</v>
      </c>
      <c r="O41" s="5">
        <f t="shared" si="16"/>
        <v>1</v>
      </c>
      <c r="P41" s="5">
        <f t="shared" si="17"/>
        <v>0.75</v>
      </c>
      <c r="Q41" s="5">
        <f t="shared" si="18"/>
        <v>0.33992094861660077</v>
      </c>
      <c r="R41" s="14">
        <f t="shared" si="19"/>
        <v>0.48330312030532463</v>
      </c>
      <c r="S41" s="14">
        <f t="shared" si="20"/>
        <v>2</v>
      </c>
    </row>
    <row r="42" spans="1:19">
      <c r="A42" s="1" t="s">
        <v>19</v>
      </c>
      <c r="B42" s="2"/>
      <c r="C42" s="2"/>
      <c r="D42" s="2">
        <f t="shared" si="5"/>
        <v>0</v>
      </c>
      <c r="E42" s="2">
        <f t="shared" si="6"/>
        <v>0</v>
      </c>
      <c r="F42" s="4">
        <f t="shared" si="7"/>
        <v>2.5715244567497273E-2</v>
      </c>
      <c r="G42" s="4">
        <f t="shared" si="8"/>
        <v>0.41034342692540526</v>
      </c>
      <c r="H42" s="4">
        <f t="shared" si="9"/>
        <v>0.69258662369057211</v>
      </c>
      <c r="I42" s="4">
        <f t="shared" si="10"/>
        <v>0.41274965697423083</v>
      </c>
      <c r="J42" s="4">
        <f t="shared" si="11"/>
        <v>0.7741614583400771</v>
      </c>
      <c r="K42" s="4">
        <f t="shared" si="12"/>
        <v>0.30364587448708891</v>
      </c>
      <c r="L42" s="5">
        <f t="shared" si="13"/>
        <v>0</v>
      </c>
      <c r="M42" s="5">
        <f t="shared" si="14"/>
        <v>0.60153911928174431</v>
      </c>
      <c r="N42" s="5">
        <f t="shared" si="15"/>
        <v>0.34087564836727929</v>
      </c>
      <c r="O42" s="5">
        <f t="shared" si="16"/>
        <v>0.3783783783783784</v>
      </c>
      <c r="P42" s="5">
        <f t="shared" si="17"/>
        <v>0.35606060606060608</v>
      </c>
      <c r="Q42" s="5">
        <f t="shared" si="18"/>
        <v>0.31620553359683795</v>
      </c>
      <c r="R42" s="14">
        <f t="shared" si="19"/>
        <v>0.35335331655052027</v>
      </c>
      <c r="S42" s="14">
        <f t="shared" si="20"/>
        <v>16</v>
      </c>
    </row>
    <row r="43" spans="1:19">
      <c r="A43" s="1" t="s">
        <v>20</v>
      </c>
      <c r="B43" s="2"/>
      <c r="C43" s="2"/>
      <c r="D43" s="2">
        <f t="shared" si="5"/>
        <v>0.59259259259259223</v>
      </c>
      <c r="E43" s="2">
        <f t="shared" si="6"/>
        <v>0.21373836891078271</v>
      </c>
      <c r="F43" s="4">
        <f t="shared" si="7"/>
        <v>0</v>
      </c>
      <c r="G43" s="4">
        <f t="shared" si="8"/>
        <v>0.15045758057384021</v>
      </c>
      <c r="H43" s="4">
        <f t="shared" si="9"/>
        <v>0.61966156325543909</v>
      </c>
      <c r="I43" s="4">
        <f t="shared" si="10"/>
        <v>0.15388656028168834</v>
      </c>
      <c r="J43" s="4">
        <f t="shared" si="11"/>
        <v>0.81122345721530864</v>
      </c>
      <c r="K43" s="4">
        <f t="shared" si="12"/>
        <v>0.45866681722387492</v>
      </c>
      <c r="L43" s="5">
        <f t="shared" si="13"/>
        <v>0.80644007155635045</v>
      </c>
      <c r="M43" s="5">
        <f t="shared" si="14"/>
        <v>0.42710560068405301</v>
      </c>
      <c r="N43" s="5">
        <f t="shared" si="15"/>
        <v>0.34340167502544422</v>
      </c>
      <c r="O43" s="5">
        <f t="shared" si="16"/>
        <v>0.57837837837837858</v>
      </c>
      <c r="P43" s="5">
        <f t="shared" si="17"/>
        <v>0.85606060606060608</v>
      </c>
      <c r="Q43" s="5">
        <f t="shared" si="18"/>
        <v>0.57707509881422925</v>
      </c>
      <c r="R43" s="14">
        <f t="shared" si="19"/>
        <v>0.47047911198857245</v>
      </c>
      <c r="S43" s="14">
        <f t="shared" si="20"/>
        <v>5</v>
      </c>
    </row>
    <row r="44" spans="1:19">
      <c r="A44" s="1" t="s">
        <v>21</v>
      </c>
      <c r="B44" s="2"/>
      <c r="C44" s="2"/>
      <c r="D44" s="2">
        <f t="shared" si="5"/>
        <v>0.12962962962963009</v>
      </c>
      <c r="E44" s="2">
        <f t="shared" si="6"/>
        <v>0.15517241379310345</v>
      </c>
      <c r="F44" s="4">
        <f t="shared" si="7"/>
        <v>1.4724389630002516E-2</v>
      </c>
      <c r="G44" s="4">
        <f t="shared" si="8"/>
        <v>0.77826616771694501</v>
      </c>
      <c r="H44" s="4">
        <f t="shared" si="9"/>
        <v>0.66236905721192585</v>
      </c>
      <c r="I44" s="4">
        <f t="shared" si="10"/>
        <v>0.79421736869474779</v>
      </c>
      <c r="J44" s="4">
        <f t="shared" si="11"/>
        <v>0.63217718365154474</v>
      </c>
      <c r="K44" s="4">
        <f t="shared" si="12"/>
        <v>0.58921334986062612</v>
      </c>
      <c r="L44" s="5">
        <f t="shared" si="13"/>
        <v>0.34025044722719133</v>
      </c>
      <c r="M44" s="5">
        <f t="shared" si="14"/>
        <v>0.59940145361265496</v>
      </c>
      <c r="N44" s="5">
        <f t="shared" si="15"/>
        <v>0.25170138931466196</v>
      </c>
      <c r="O44" s="5">
        <f t="shared" si="16"/>
        <v>0.20000000000000015</v>
      </c>
      <c r="P44" s="5">
        <f t="shared" si="17"/>
        <v>0.76515151515151514</v>
      </c>
      <c r="Q44" s="5">
        <f t="shared" si="18"/>
        <v>0.47035573122529645</v>
      </c>
      <c r="R44" s="14">
        <f t="shared" si="19"/>
        <v>0.46524248060241391</v>
      </c>
      <c r="S44" s="14">
        <f t="shared" si="20"/>
        <v>6</v>
      </c>
    </row>
    <row r="45" spans="1:19">
      <c r="A45" s="1" t="s">
        <v>22</v>
      </c>
      <c r="B45" s="2"/>
      <c r="C45" s="2"/>
      <c r="D45" s="2">
        <f t="shared" si="5"/>
        <v>0.48148148148148157</v>
      </c>
      <c r="E45" s="2">
        <f t="shared" si="6"/>
        <v>0.2649151614668856</v>
      </c>
      <c r="F45" s="4">
        <f t="shared" si="7"/>
        <v>2.0555415722795536E-2</v>
      </c>
      <c r="G45" s="4">
        <f t="shared" si="8"/>
        <v>0.15969967018679418</v>
      </c>
      <c r="H45" s="4">
        <f t="shared" si="9"/>
        <v>0.53142626913779201</v>
      </c>
      <c r="I45" s="4">
        <f t="shared" si="10"/>
        <v>0.1596378650326736</v>
      </c>
      <c r="J45" s="4">
        <f t="shared" si="11"/>
        <v>0.90701728982568608</v>
      </c>
      <c r="K45" s="4">
        <f t="shared" si="12"/>
        <v>0</v>
      </c>
      <c r="L45" s="5">
        <f t="shared" si="13"/>
        <v>1</v>
      </c>
      <c r="M45" s="5">
        <f t="shared" si="14"/>
        <v>1</v>
      </c>
      <c r="N45" s="5">
        <f t="shared" si="15"/>
        <v>0.20528564947088329</v>
      </c>
      <c r="O45" s="5">
        <f t="shared" si="16"/>
        <v>0.50810810810810847</v>
      </c>
      <c r="P45" s="5">
        <f t="shared" si="17"/>
        <v>1</v>
      </c>
      <c r="Q45" s="5">
        <f t="shared" si="18"/>
        <v>0.2648221343873518</v>
      </c>
      <c r="R45" s="14">
        <f t="shared" si="19"/>
        <v>0.46456375107077458</v>
      </c>
      <c r="S45" s="14">
        <f t="shared" si="20"/>
        <v>7</v>
      </c>
    </row>
    <row r="51" spans="1:20">
      <c r="A51" t="s">
        <v>34</v>
      </c>
      <c r="B51" s="73" t="s">
        <v>32</v>
      </c>
      <c r="C51" s="73"/>
      <c r="D51" s="73"/>
      <c r="E51" s="73"/>
      <c r="F51" s="73" t="s">
        <v>33</v>
      </c>
      <c r="G51" s="73"/>
      <c r="H51" s="73"/>
      <c r="I51" s="73"/>
      <c r="J51" s="73"/>
      <c r="K51" s="73"/>
      <c r="L51" s="73" t="s">
        <v>65</v>
      </c>
      <c r="M51" s="73"/>
      <c r="N51" s="73"/>
      <c r="O51" s="73"/>
      <c r="P51" s="73"/>
      <c r="Q51" s="73"/>
    </row>
    <row r="52" spans="1:20">
      <c r="A52" t="s">
        <v>38</v>
      </c>
      <c r="B52" t="s">
        <v>39</v>
      </c>
      <c r="C52" t="s">
        <v>40</v>
      </c>
      <c r="D52" t="s">
        <v>41</v>
      </c>
      <c r="E52" t="s">
        <v>42</v>
      </c>
      <c r="F52" t="s">
        <v>43</v>
      </c>
      <c r="G52" t="s">
        <v>44</v>
      </c>
      <c r="H52" t="s">
        <v>45</v>
      </c>
      <c r="I52" t="s">
        <v>46</v>
      </c>
      <c r="J52" t="s">
        <v>47</v>
      </c>
      <c r="K52" t="s">
        <v>48</v>
      </c>
      <c r="L52" t="s">
        <v>49</v>
      </c>
      <c r="M52" t="s">
        <v>50</v>
      </c>
      <c r="N52" t="s">
        <v>51</v>
      </c>
      <c r="O52" t="s">
        <v>52</v>
      </c>
      <c r="P52" t="s">
        <v>66</v>
      </c>
      <c r="Q52" t="s">
        <v>67</v>
      </c>
    </row>
    <row r="53" spans="1:20">
      <c r="A53" t="s">
        <v>35</v>
      </c>
      <c r="B53" t="s">
        <v>54</v>
      </c>
      <c r="C53" t="s">
        <v>54</v>
      </c>
      <c r="D53">
        <f>_xlfn.VAR.S(D$27:D$45)</f>
        <v>6.2713081285747513E-2</v>
      </c>
      <c r="E53">
        <f t="shared" ref="E53:P53" si="21">_xlfn.VAR.S(E$27:E$45)</f>
        <v>8.5732875523112789E-2</v>
      </c>
      <c r="F53">
        <f t="shared" si="21"/>
        <v>5.0625066953992902E-2</v>
      </c>
      <c r="G53">
        <f t="shared" si="21"/>
        <v>7.0518421430547873E-2</v>
      </c>
      <c r="H53">
        <f t="shared" si="21"/>
        <v>4.4946419826608075E-2</v>
      </c>
      <c r="I53">
        <f t="shared" si="21"/>
        <v>7.2018728371640819E-2</v>
      </c>
      <c r="J53">
        <f t="shared" si="21"/>
        <v>5.5699347627317763E-2</v>
      </c>
      <c r="K53">
        <f t="shared" si="21"/>
        <v>5.0352647071683423E-2</v>
      </c>
      <c r="L53">
        <f t="shared" si="21"/>
        <v>8.3008171668767242E-2</v>
      </c>
      <c r="M53">
        <f t="shared" si="21"/>
        <v>4.780761808740909E-2</v>
      </c>
      <c r="N53">
        <f t="shared" si="21"/>
        <v>4.9164810475580772E-2</v>
      </c>
      <c r="O53">
        <f t="shared" si="21"/>
        <v>8.3220176079351102E-2</v>
      </c>
      <c r="P53">
        <f t="shared" si="21"/>
        <v>5.8005963408674747E-2</v>
      </c>
      <c r="Q53">
        <f>_xlfn.VAR.S(Q$27:Q$45)</f>
        <v>6.7734992310566053E-2</v>
      </c>
    </row>
    <row r="54" spans="1:20">
      <c r="A54" t="s">
        <v>36</v>
      </c>
      <c r="B54" t="s">
        <v>54</v>
      </c>
      <c r="C54" t="s">
        <v>54</v>
      </c>
      <c r="D54">
        <f>SQRT(D53)</f>
        <v>0.25042579996028269</v>
      </c>
      <c r="E54">
        <f t="shared" ref="E54:Q54" si="22">_xlfn.STDEV.S(E$27:E$45)</f>
        <v>0.29280176830598681</v>
      </c>
      <c r="F54">
        <f t="shared" si="22"/>
        <v>0.22500014878660171</v>
      </c>
      <c r="G54">
        <f t="shared" si="22"/>
        <v>0.26555304824186798</v>
      </c>
      <c r="H54">
        <f t="shared" si="22"/>
        <v>0.21200570706140925</v>
      </c>
      <c r="I54">
        <f t="shared" si="22"/>
        <v>0.26836305329094917</v>
      </c>
      <c r="J54">
        <f t="shared" si="22"/>
        <v>0.23600709232418793</v>
      </c>
      <c r="K54">
        <f t="shared" si="22"/>
        <v>0.22439395506939</v>
      </c>
      <c r="L54">
        <f t="shared" si="22"/>
        <v>0.28811138760688937</v>
      </c>
      <c r="M54">
        <f t="shared" si="22"/>
        <v>0.21864953255703312</v>
      </c>
      <c r="N54">
        <f t="shared" si="22"/>
        <v>0.22173139262535824</v>
      </c>
      <c r="O54">
        <f t="shared" si="22"/>
        <v>0.28847907390199223</v>
      </c>
      <c r="P54">
        <f t="shared" si="22"/>
        <v>0.24084427211099446</v>
      </c>
      <c r="Q54">
        <f t="shared" si="22"/>
        <v>0.26025947112557896</v>
      </c>
      <c r="R54">
        <f>(SUM(D54:Q54))^-1</f>
        <v>0.28631754016757655</v>
      </c>
    </row>
    <row r="55" spans="1:20">
      <c r="A55" t="s">
        <v>37</v>
      </c>
      <c r="B55" t="s">
        <v>54</v>
      </c>
      <c r="C55" t="s">
        <v>54</v>
      </c>
      <c r="D55">
        <f>1/D$54</f>
        <v>3.9931987844646963</v>
      </c>
      <c r="E55">
        <f t="shared" ref="E55:Q55" si="23">1/E$54</f>
        <v>3.4152799205603479</v>
      </c>
      <c r="F55">
        <f t="shared" si="23"/>
        <v>4.4444415054517865</v>
      </c>
      <c r="G55">
        <f t="shared" si="23"/>
        <v>3.7657259316759619</v>
      </c>
      <c r="H55">
        <f t="shared" si="23"/>
        <v>4.7168541538853077</v>
      </c>
      <c r="I55">
        <f t="shared" si="23"/>
        <v>3.7262953589808707</v>
      </c>
      <c r="J55">
        <f t="shared" si="23"/>
        <v>4.2371607994998879</v>
      </c>
      <c r="K55">
        <f t="shared" si="23"/>
        <v>4.4564480343989974</v>
      </c>
      <c r="L55">
        <f t="shared" si="23"/>
        <v>3.4708798159843641</v>
      </c>
      <c r="M55">
        <f t="shared" si="23"/>
        <v>4.5735291006815091</v>
      </c>
      <c r="N55">
        <f t="shared" si="23"/>
        <v>4.5099613011930151</v>
      </c>
      <c r="O55">
        <f t="shared" si="23"/>
        <v>3.4664559424498833</v>
      </c>
      <c r="P55">
        <f t="shared" si="23"/>
        <v>4.1520605461571627</v>
      </c>
      <c r="Q55">
        <f t="shared" si="23"/>
        <v>3.8423193425974711</v>
      </c>
      <c r="R55">
        <f>SUM(D55:Q55)</f>
        <v>56.770610537981263</v>
      </c>
    </row>
    <row r="56" spans="1:20">
      <c r="A56" t="s">
        <v>53</v>
      </c>
      <c r="B56" t="s">
        <v>54</v>
      </c>
      <c r="C56" t="s">
        <v>54</v>
      </c>
      <c r="D56">
        <f>1/D$53</f>
        <v>15.94563653225033</v>
      </c>
      <c r="E56">
        <f t="shared" ref="E56:Q56" si="24">1/E$53</f>
        <v>11.664136935782695</v>
      </c>
      <c r="F56">
        <f t="shared" si="24"/>
        <v>19.753060295382543</v>
      </c>
      <c r="G56">
        <f t="shared" si="24"/>
        <v>14.180691792496791</v>
      </c>
      <c r="H56">
        <f t="shared" si="24"/>
        <v>22.248713109025083</v>
      </c>
      <c r="I56">
        <f t="shared" si="24"/>
        <v>13.885277102362378</v>
      </c>
      <c r="J56">
        <f t="shared" si="24"/>
        <v>17.953531640818529</v>
      </c>
      <c r="K56">
        <f t="shared" si="24"/>
        <v>19.859929083298685</v>
      </c>
      <c r="L56">
        <f t="shared" si="24"/>
        <v>12.047006697007655</v>
      </c>
      <c r="M56">
        <f t="shared" si="24"/>
        <v>20.91716843478061</v>
      </c>
      <c r="N56">
        <f t="shared" si="24"/>
        <v>20.339750938258593</v>
      </c>
      <c r="O56">
        <f t="shared" si="24"/>
        <v>12.016316800946107</v>
      </c>
      <c r="P56">
        <f t="shared" si="24"/>
        <v>17.239606778954915</v>
      </c>
      <c r="Q56">
        <f t="shared" si="24"/>
        <v>14.763417930498663</v>
      </c>
      <c r="R56">
        <f>(SUM(D56:Q56))</f>
        <v>232.81424407186356</v>
      </c>
    </row>
    <row r="57" spans="1:20">
      <c r="A57" t="s">
        <v>194</v>
      </c>
      <c r="B57" t="s">
        <v>54</v>
      </c>
      <c r="C57" t="s">
        <v>54</v>
      </c>
      <c r="D57">
        <f>1/$R$56</f>
        <v>4.2952698362018031E-3</v>
      </c>
      <c r="E57">
        <f t="shared" ref="E57:Q57" si="25">1/$R$56</f>
        <v>4.2952698362018031E-3</v>
      </c>
      <c r="F57">
        <f t="shared" si="25"/>
        <v>4.2952698362018031E-3</v>
      </c>
      <c r="G57">
        <f t="shared" si="25"/>
        <v>4.2952698362018031E-3</v>
      </c>
      <c r="H57">
        <f t="shared" si="25"/>
        <v>4.2952698362018031E-3</v>
      </c>
      <c r="I57">
        <f t="shared" si="25"/>
        <v>4.2952698362018031E-3</v>
      </c>
      <c r="J57">
        <f t="shared" si="25"/>
        <v>4.2952698362018031E-3</v>
      </c>
      <c r="K57">
        <f t="shared" si="25"/>
        <v>4.2952698362018031E-3</v>
      </c>
      <c r="L57">
        <f t="shared" si="25"/>
        <v>4.2952698362018031E-3</v>
      </c>
      <c r="M57">
        <f t="shared" si="25"/>
        <v>4.2952698362018031E-3</v>
      </c>
      <c r="N57">
        <f t="shared" si="25"/>
        <v>4.2952698362018031E-3</v>
      </c>
      <c r="O57">
        <f t="shared" si="25"/>
        <v>4.2952698362018031E-3</v>
      </c>
      <c r="P57">
        <f t="shared" si="25"/>
        <v>4.2952698362018031E-3</v>
      </c>
      <c r="Q57">
        <f t="shared" si="25"/>
        <v>4.2952698362018031E-3</v>
      </c>
    </row>
    <row r="58" spans="1:20">
      <c r="A58" t="s">
        <v>55</v>
      </c>
      <c r="B58" t="s">
        <v>54</v>
      </c>
      <c r="C58" t="s">
        <v>54</v>
      </c>
      <c r="D58">
        <f>D56*D57</f>
        <v>6.8490811616012365E-2</v>
      </c>
      <c r="E58">
        <f t="shared" ref="E58:Q58" si="26">E56*E57</f>
        <v>5.0100615545594737E-2</v>
      </c>
      <c r="F58">
        <f t="shared" si="26"/>
        <v>8.4844724059432122E-2</v>
      </c>
      <c r="G58">
        <f t="shared" si="26"/>
        <v>6.0909897712785946E-2</v>
      </c>
      <c r="H58">
        <f t="shared" si="26"/>
        <v>9.5564226311503075E-2</v>
      </c>
      <c r="I58">
        <f t="shared" si="26"/>
        <v>5.9641011905080699E-2</v>
      </c>
      <c r="J58">
        <f t="shared" si="26"/>
        <v>7.7115262910102497E-2</v>
      </c>
      <c r="K58">
        <f t="shared" si="26"/>
        <v>8.5303754340599766E-2</v>
      </c>
      <c r="L58">
        <f t="shared" si="26"/>
        <v>5.1745144482178096E-2</v>
      </c>
      <c r="M58">
        <f t="shared" si="26"/>
        <v>8.9844882636665638E-2</v>
      </c>
      <c r="N58">
        <f t="shared" si="26"/>
        <v>8.7364718680959463E-2</v>
      </c>
      <c r="O58">
        <f t="shared" si="26"/>
        <v>5.1613323097348764E-2</v>
      </c>
      <c r="P58">
        <f t="shared" si="26"/>
        <v>7.4048762985625169E-2</v>
      </c>
      <c r="Q58">
        <f t="shared" si="26"/>
        <v>6.3412863716111753E-2</v>
      </c>
      <c r="R58">
        <f>SUM(D58:Q58)</f>
        <v>1</v>
      </c>
      <c r="S58" s="74" t="s">
        <v>118</v>
      </c>
      <c r="T58" s="74"/>
    </row>
    <row r="63" spans="1:20" ht="42" customHeight="1">
      <c r="A63" s="73" t="s">
        <v>76</v>
      </c>
      <c r="B63" s="73"/>
    </row>
    <row r="64" spans="1:20" ht="28.8">
      <c r="A64" t="s">
        <v>38</v>
      </c>
      <c r="B64" s="11" t="s">
        <v>74</v>
      </c>
      <c r="C64" s="11" t="s">
        <v>91</v>
      </c>
      <c r="J64" s="1" t="s">
        <v>0</v>
      </c>
      <c r="K64" t="s">
        <v>70</v>
      </c>
      <c r="L64" t="s">
        <v>71</v>
      </c>
    </row>
    <row r="65" spans="1:12" ht="16.2" thickBot="1">
      <c r="A65" s="2" t="s">
        <v>62</v>
      </c>
      <c r="B65" t="s">
        <v>92</v>
      </c>
      <c r="C65" s="15" t="s">
        <v>72</v>
      </c>
      <c r="J65" s="1" t="s">
        <v>4</v>
      </c>
      <c r="K65">
        <v>0.40946528861102544</v>
      </c>
      <c r="L65">
        <v>13</v>
      </c>
    </row>
    <row r="66" spans="1:12" ht="16.2" thickBot="1">
      <c r="A66" s="35" t="s">
        <v>116</v>
      </c>
      <c r="B66" t="s">
        <v>92</v>
      </c>
      <c r="C66" s="15" t="s">
        <v>72</v>
      </c>
      <c r="J66" s="1" t="s">
        <v>5</v>
      </c>
      <c r="K66">
        <v>0.4749912555172216</v>
      </c>
      <c r="L66">
        <v>4</v>
      </c>
    </row>
    <row r="67" spans="1:12" ht="15.6">
      <c r="A67" s="4" t="s">
        <v>59</v>
      </c>
      <c r="B67" t="s">
        <v>92</v>
      </c>
      <c r="C67" s="15" t="s">
        <v>72</v>
      </c>
      <c r="J67" s="1" t="s">
        <v>6</v>
      </c>
      <c r="K67">
        <v>0.43262832558774789</v>
      </c>
      <c r="L67">
        <v>9</v>
      </c>
    </row>
    <row r="68" spans="1:12" ht="15.6">
      <c r="A68" s="4" t="s">
        <v>23</v>
      </c>
      <c r="B68" t="s">
        <v>92</v>
      </c>
      <c r="C68" s="15" t="s">
        <v>72</v>
      </c>
      <c r="J68" s="1" t="s">
        <v>7</v>
      </c>
      <c r="K68">
        <v>0.40948219610561848</v>
      </c>
      <c r="L68">
        <v>12</v>
      </c>
    </row>
    <row r="69" spans="1:12" ht="15.6">
      <c r="A69" s="4" t="s">
        <v>24</v>
      </c>
      <c r="B69" t="s">
        <v>92</v>
      </c>
      <c r="C69" s="15" t="s">
        <v>72</v>
      </c>
      <c r="J69" s="1" t="s">
        <v>8</v>
      </c>
      <c r="K69">
        <v>0.2520331996135089</v>
      </c>
      <c r="L69">
        <v>19</v>
      </c>
    </row>
    <row r="70" spans="1:12" ht="15.6">
      <c r="A70" s="4" t="s">
        <v>25</v>
      </c>
      <c r="B70" t="s">
        <v>92</v>
      </c>
      <c r="C70" s="15" t="s">
        <v>72</v>
      </c>
      <c r="J70" s="1" t="s">
        <v>9</v>
      </c>
      <c r="K70">
        <v>0.33377919178425519</v>
      </c>
      <c r="L70">
        <v>17</v>
      </c>
    </row>
    <row r="71" spans="1:12" ht="16.2" thickBot="1">
      <c r="A71" s="5" t="s">
        <v>27</v>
      </c>
      <c r="B71" t="s">
        <v>92</v>
      </c>
      <c r="C71" s="15" t="s">
        <v>72</v>
      </c>
      <c r="J71" s="1" t="s">
        <v>10</v>
      </c>
      <c r="K71">
        <v>0.32937944032276312</v>
      </c>
      <c r="L71">
        <v>18</v>
      </c>
    </row>
    <row r="72" spans="1:12" ht="16.2" thickBot="1">
      <c r="A72" s="7" t="s">
        <v>61</v>
      </c>
      <c r="B72" t="s">
        <v>93</v>
      </c>
      <c r="C72" s="16" t="s">
        <v>73</v>
      </c>
      <c r="J72" s="1" t="s">
        <v>11</v>
      </c>
      <c r="K72">
        <v>0.39145459862195336</v>
      </c>
      <c r="L72">
        <v>15</v>
      </c>
    </row>
    <row r="73" spans="1:12" ht="16.2" thickBot="1">
      <c r="A73" s="12" t="s">
        <v>60</v>
      </c>
      <c r="B73" t="s">
        <v>93</v>
      </c>
      <c r="C73" s="16" t="s">
        <v>73</v>
      </c>
      <c r="J73" s="1" t="s">
        <v>12</v>
      </c>
      <c r="K73">
        <v>0.39924804315820001</v>
      </c>
      <c r="L73">
        <v>14</v>
      </c>
    </row>
    <row r="74" spans="1:12" ht="15.6">
      <c r="A74" s="5" t="s">
        <v>26</v>
      </c>
      <c r="B74" t="s">
        <v>93</v>
      </c>
      <c r="C74" s="16" t="s">
        <v>73</v>
      </c>
      <c r="J74" s="1" t="s">
        <v>13</v>
      </c>
      <c r="K74">
        <v>0.49480289400205374</v>
      </c>
      <c r="L74">
        <v>1</v>
      </c>
    </row>
    <row r="75" spans="1:12" ht="15.6">
      <c r="A75" s="5" t="s">
        <v>28</v>
      </c>
      <c r="B75" t="s">
        <v>93</v>
      </c>
      <c r="C75" s="16" t="s">
        <v>73</v>
      </c>
      <c r="J75" s="1" t="s">
        <v>14</v>
      </c>
      <c r="K75">
        <v>0.43956351956805328</v>
      </c>
      <c r="L75">
        <v>8</v>
      </c>
    </row>
    <row r="76" spans="1:12" ht="16.2" thickBot="1">
      <c r="A76" s="5" t="s">
        <v>29</v>
      </c>
      <c r="B76" t="s">
        <v>93</v>
      </c>
      <c r="C76" s="16" t="s">
        <v>73</v>
      </c>
      <c r="J76" s="1" t="s">
        <v>15</v>
      </c>
      <c r="K76">
        <v>0.47648060930253794</v>
      </c>
      <c r="L76">
        <v>3</v>
      </c>
    </row>
    <row r="77" spans="1:12" ht="16.2" thickBot="1">
      <c r="A77" s="9" t="s">
        <v>56</v>
      </c>
      <c r="B77" t="s">
        <v>93</v>
      </c>
      <c r="C77" s="16" t="s">
        <v>73</v>
      </c>
      <c r="J77" s="1" t="s">
        <v>16</v>
      </c>
      <c r="K77">
        <v>0.41391268645866786</v>
      </c>
      <c r="L77">
        <v>11</v>
      </c>
    </row>
    <row r="78" spans="1:12" ht="16.2" thickBot="1">
      <c r="A78" s="9" t="s">
        <v>58</v>
      </c>
      <c r="B78" t="s">
        <v>93</v>
      </c>
      <c r="C78" s="16" t="s">
        <v>73</v>
      </c>
      <c r="J78" s="1" t="s">
        <v>17</v>
      </c>
      <c r="K78">
        <v>0.43018771513666104</v>
      </c>
      <c r="L78">
        <v>10</v>
      </c>
    </row>
    <row r="79" spans="1:12">
      <c r="J79" s="1" t="s">
        <v>18</v>
      </c>
      <c r="K79">
        <v>0.48330312030532463</v>
      </c>
      <c r="L79">
        <v>2</v>
      </c>
    </row>
    <row r="80" spans="1:12">
      <c r="J80" s="1" t="s">
        <v>19</v>
      </c>
      <c r="K80">
        <v>0.35335331655052027</v>
      </c>
      <c r="L80">
        <v>16</v>
      </c>
    </row>
    <row r="81" spans="1:25">
      <c r="J81" s="1" t="s">
        <v>20</v>
      </c>
      <c r="K81">
        <v>0.47047911198857245</v>
      </c>
      <c r="L81">
        <v>5</v>
      </c>
    </row>
    <row r="82" spans="1:25">
      <c r="J82" s="1" t="s">
        <v>21</v>
      </c>
      <c r="K82">
        <v>0.46524248060241391</v>
      </c>
      <c r="L82">
        <v>6</v>
      </c>
    </row>
    <row r="83" spans="1:25">
      <c r="J83" s="1" t="s">
        <v>22</v>
      </c>
      <c r="K83">
        <v>0.46456375107077458</v>
      </c>
      <c r="L83">
        <v>7</v>
      </c>
    </row>
    <row r="87" spans="1:25">
      <c r="A87" t="s">
        <v>38</v>
      </c>
      <c r="B87" t="s">
        <v>100</v>
      </c>
      <c r="L87">
        <v>6.8490811616012365E-2</v>
      </c>
      <c r="M87">
        <v>5.0100615545594737E-2</v>
      </c>
      <c r="N87">
        <v>8.4844724059432122E-2</v>
      </c>
      <c r="O87">
        <v>6.0909897712785946E-2</v>
      </c>
      <c r="P87">
        <v>9.5564226311503075E-2</v>
      </c>
      <c r="Q87">
        <v>5.9641011905080699E-2</v>
      </c>
      <c r="R87">
        <v>7.7115262910102497E-2</v>
      </c>
      <c r="S87">
        <v>8.5303754340599766E-2</v>
      </c>
      <c r="T87">
        <v>5.1745144482178096E-2</v>
      </c>
      <c r="U87">
        <v>8.9844882636665638E-2</v>
      </c>
      <c r="V87">
        <v>8.7364718680959463E-2</v>
      </c>
      <c r="W87">
        <v>5.1613323097348764E-2</v>
      </c>
      <c r="X87">
        <v>7.4048762985625169E-2</v>
      </c>
      <c r="Y87">
        <v>6.3412863716111753E-2</v>
      </c>
    </row>
    <row r="88" spans="1:25" ht="15" thickBot="1">
      <c r="A88" s="2" t="s">
        <v>62</v>
      </c>
      <c r="B88">
        <v>6.8490811616012365E-2</v>
      </c>
    </row>
    <row r="89" spans="1:25" ht="15" thickBot="1">
      <c r="A89" s="35" t="s">
        <v>116</v>
      </c>
      <c r="B89">
        <v>5.0100615545594737E-2</v>
      </c>
    </row>
    <row r="90" spans="1:25">
      <c r="A90" s="4" t="s">
        <v>59</v>
      </c>
      <c r="B90">
        <v>8.4844724059432122E-2</v>
      </c>
    </row>
    <row r="91" spans="1:25">
      <c r="A91" s="4" t="s">
        <v>23</v>
      </c>
      <c r="B91">
        <v>6.0909897712785946E-2</v>
      </c>
    </row>
    <row r="92" spans="1:25">
      <c r="A92" s="4" t="s">
        <v>24</v>
      </c>
      <c r="B92">
        <v>9.5564226311503075E-2</v>
      </c>
    </row>
    <row r="93" spans="1:25" ht="15" thickBot="1">
      <c r="A93" s="4" t="s">
        <v>25</v>
      </c>
      <c r="B93">
        <v>5.9641011905080699E-2</v>
      </c>
    </row>
    <row r="94" spans="1:25" ht="15" thickBot="1">
      <c r="A94" s="7" t="s">
        <v>61</v>
      </c>
      <c r="B94">
        <v>7.7115262910102497E-2</v>
      </c>
    </row>
    <row r="95" spans="1:25" ht="15" thickBot="1">
      <c r="A95" s="12" t="s">
        <v>60</v>
      </c>
      <c r="B95">
        <v>8.5303754340599766E-2</v>
      </c>
    </row>
    <row r="96" spans="1:25">
      <c r="A96" s="5" t="s">
        <v>26</v>
      </c>
      <c r="B96">
        <v>5.1745144482178096E-2</v>
      </c>
    </row>
    <row r="97" spans="1:2">
      <c r="A97" s="5" t="s">
        <v>27</v>
      </c>
      <c r="B97">
        <v>8.9844882636665638E-2</v>
      </c>
    </row>
    <row r="98" spans="1:2">
      <c r="A98" s="5" t="s">
        <v>28</v>
      </c>
      <c r="B98">
        <v>8.7364718680959463E-2</v>
      </c>
    </row>
    <row r="99" spans="1:2" ht="15" thickBot="1">
      <c r="A99" s="5" t="s">
        <v>29</v>
      </c>
      <c r="B99">
        <v>5.1613323097348764E-2</v>
      </c>
    </row>
    <row r="100" spans="1:2" ht="15" thickBot="1">
      <c r="A100" s="9" t="s">
        <v>56</v>
      </c>
      <c r="B100">
        <v>7.4048762985625169E-2</v>
      </c>
    </row>
    <row r="101" spans="1:2" ht="15" thickBot="1">
      <c r="A101" s="9" t="s">
        <v>58</v>
      </c>
      <c r="B101">
        <v>6.3412863716111753E-2</v>
      </c>
    </row>
  </sheetData>
  <autoFilter ref="A64:B64" xr:uid="{72FC5B23-AF06-4DEC-AA7F-169F6D050AEA}">
    <sortState xmlns:xlrd2="http://schemas.microsoft.com/office/spreadsheetml/2017/richdata2" ref="A65:B78">
      <sortCondition descending="1" ref="B64"/>
    </sortState>
  </autoFilter>
  <mergeCells count="6">
    <mergeCell ref="B25:S25"/>
    <mergeCell ref="B51:E51"/>
    <mergeCell ref="F51:K51"/>
    <mergeCell ref="L51:Q51"/>
    <mergeCell ref="A63:B63"/>
    <mergeCell ref="S58:T58"/>
  </mergeCells>
  <conditionalFormatting sqref="K65:K83">
    <cfRule type="dataBar" priority="1">
      <dataBar>
        <cfvo type="min"/>
        <cfvo type="max"/>
        <color rgb="FFFF555A"/>
      </dataBar>
      <extLst>
        <ext xmlns:x14="http://schemas.microsoft.com/office/spreadsheetml/2009/9/main" uri="{B025F937-C7B1-47D3-B67F-A62EFF666E3E}">
          <x14:id>{5758717F-82CB-4584-AA25-55209E1D3F19}</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5758717F-82CB-4584-AA25-55209E1D3F19}">
            <x14:dataBar minLength="0" maxLength="100" border="1" negativeBarBorderColorSameAsPositive="0">
              <x14:cfvo type="autoMin"/>
              <x14:cfvo type="autoMax"/>
              <x14:borderColor rgb="FFFF555A"/>
              <x14:negativeFillColor rgb="FFFF0000"/>
              <x14:negativeBorderColor rgb="FFFF0000"/>
              <x14:axisColor rgb="FF000000"/>
            </x14:dataBar>
          </x14:cfRule>
          <xm:sqref>K65:K83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9E44F-7B68-4C8A-A2EA-90CD1BD2E33E}">
  <dimension ref="A1:T118"/>
  <sheetViews>
    <sheetView tabSelected="1" topLeftCell="A108" zoomScale="85" zoomScaleNormal="85" workbookViewId="0">
      <selection activeCell="L126" sqref="L126"/>
    </sheetView>
  </sheetViews>
  <sheetFormatPr defaultRowHeight="14.4"/>
  <cols>
    <col min="1" max="1" width="24" customWidth="1"/>
    <col min="6" max="6" width="15.109375" customWidth="1"/>
    <col min="12" max="12" width="10.77734375" bestFit="1" customWidth="1"/>
    <col min="13" max="13" width="12.6640625" customWidth="1"/>
  </cols>
  <sheetData>
    <row r="1" spans="1:8">
      <c r="A1" t="s">
        <v>38</v>
      </c>
      <c r="B1" t="s">
        <v>94</v>
      </c>
      <c r="F1" s="73" t="s">
        <v>76</v>
      </c>
      <c r="G1" s="73"/>
    </row>
    <row r="2" spans="1:8" ht="28.8">
      <c r="A2" s="20" t="s">
        <v>28</v>
      </c>
      <c r="B2" s="20" t="s">
        <v>97</v>
      </c>
      <c r="F2" t="s">
        <v>38</v>
      </c>
      <c r="G2" s="11" t="s">
        <v>74</v>
      </c>
      <c r="H2" s="11" t="s">
        <v>91</v>
      </c>
    </row>
    <row r="3" spans="1:8" ht="15.6">
      <c r="A3" s="21" t="s">
        <v>58</v>
      </c>
      <c r="B3" s="20" t="s">
        <v>97</v>
      </c>
      <c r="F3" s="2" t="s">
        <v>62</v>
      </c>
      <c r="G3" t="s">
        <v>92</v>
      </c>
      <c r="H3" s="15" t="s">
        <v>72</v>
      </c>
    </row>
    <row r="4" spans="1:8" ht="15.6">
      <c r="A4" s="5" t="s">
        <v>62</v>
      </c>
      <c r="B4" s="5" t="s">
        <v>95</v>
      </c>
      <c r="F4" s="3" t="s">
        <v>3</v>
      </c>
      <c r="G4" t="s">
        <v>92</v>
      </c>
      <c r="H4" s="15" t="s">
        <v>72</v>
      </c>
    </row>
    <row r="5" spans="1:8" ht="15.6">
      <c r="A5" s="22" t="s">
        <v>3</v>
      </c>
      <c r="B5" s="5" t="s">
        <v>95</v>
      </c>
      <c r="F5" s="4" t="s">
        <v>59</v>
      </c>
      <c r="G5" t="s">
        <v>92</v>
      </c>
      <c r="H5" s="15" t="s">
        <v>72</v>
      </c>
    </row>
    <row r="6" spans="1:8" ht="15.6">
      <c r="A6" s="23" t="s">
        <v>59</v>
      </c>
      <c r="B6" s="23" t="s">
        <v>96</v>
      </c>
      <c r="F6" s="4" t="s">
        <v>23</v>
      </c>
      <c r="G6" t="s">
        <v>92</v>
      </c>
      <c r="H6" s="15" t="s">
        <v>72</v>
      </c>
    </row>
    <row r="7" spans="1:8" ht="15.6">
      <c r="A7" s="23" t="s">
        <v>23</v>
      </c>
      <c r="B7" s="23" t="s">
        <v>96</v>
      </c>
      <c r="F7" s="4" t="s">
        <v>24</v>
      </c>
      <c r="G7" t="s">
        <v>92</v>
      </c>
      <c r="H7" s="15" t="s">
        <v>72</v>
      </c>
    </row>
    <row r="8" spans="1:8" ht="16.2" thickBot="1">
      <c r="A8" s="23" t="s">
        <v>24</v>
      </c>
      <c r="B8" s="23" t="s">
        <v>96</v>
      </c>
      <c r="F8" s="4" t="s">
        <v>25</v>
      </c>
      <c r="G8" t="s">
        <v>92</v>
      </c>
      <c r="H8" s="15" t="s">
        <v>72</v>
      </c>
    </row>
    <row r="9" spans="1:8" ht="16.2" thickBot="1">
      <c r="A9" s="24" t="s">
        <v>25</v>
      </c>
      <c r="B9" s="23" t="s">
        <v>96</v>
      </c>
      <c r="F9" s="7" t="s">
        <v>61</v>
      </c>
      <c r="G9" t="s">
        <v>93</v>
      </c>
      <c r="H9" s="16" t="s">
        <v>73</v>
      </c>
    </row>
    <row r="10" spans="1:8" ht="24.6" thickBot="1">
      <c r="A10" s="24" t="s">
        <v>27</v>
      </c>
      <c r="B10" s="23" t="s">
        <v>96</v>
      </c>
      <c r="F10" s="12" t="s">
        <v>60</v>
      </c>
      <c r="G10" t="s">
        <v>93</v>
      </c>
      <c r="H10" s="16" t="s">
        <v>73</v>
      </c>
    </row>
    <row r="11" spans="1:8" ht="15.6">
      <c r="A11" s="23" t="s">
        <v>26</v>
      </c>
      <c r="B11" s="23" t="s">
        <v>96</v>
      </c>
      <c r="F11" s="5" t="s">
        <v>26</v>
      </c>
      <c r="G11" t="s">
        <v>93</v>
      </c>
      <c r="H11" s="16" t="s">
        <v>73</v>
      </c>
    </row>
    <row r="12" spans="1:8" ht="15.6">
      <c r="A12" s="23" t="s">
        <v>29</v>
      </c>
      <c r="B12" s="23" t="s">
        <v>96</v>
      </c>
      <c r="F12" s="5" t="s">
        <v>28</v>
      </c>
      <c r="G12" t="s">
        <v>93</v>
      </c>
      <c r="H12" s="16" t="s">
        <v>73</v>
      </c>
    </row>
    <row r="13" spans="1:8" ht="16.2" thickBot="1">
      <c r="A13" s="25" t="s">
        <v>56</v>
      </c>
      <c r="B13" s="2" t="s">
        <v>98</v>
      </c>
      <c r="F13" s="5"/>
      <c r="H13" s="16"/>
    </row>
    <row r="14" spans="1:8" ht="16.2" thickBot="1">
      <c r="A14" s="26" t="s">
        <v>61</v>
      </c>
      <c r="B14" s="27" t="s">
        <v>99</v>
      </c>
      <c r="F14" s="9" t="s">
        <v>56</v>
      </c>
      <c r="G14" t="s">
        <v>93</v>
      </c>
      <c r="H14" s="16" t="s">
        <v>73</v>
      </c>
    </row>
    <row r="15" spans="1:8" ht="16.2" thickBot="1">
      <c r="A15" s="28" t="s">
        <v>60</v>
      </c>
      <c r="B15" s="27" t="s">
        <v>99</v>
      </c>
      <c r="F15" s="9" t="s">
        <v>58</v>
      </c>
      <c r="G15" t="s">
        <v>93</v>
      </c>
      <c r="H15" s="16" t="s">
        <v>73</v>
      </c>
    </row>
    <row r="18" spans="1:17" ht="81" customHeight="1">
      <c r="A18" s="72" t="s">
        <v>101</v>
      </c>
      <c r="B18" s="72"/>
      <c r="C18" s="72"/>
      <c r="D18" s="72"/>
      <c r="E18" s="72"/>
      <c r="F18" s="72"/>
      <c r="G18" s="72"/>
      <c r="H18" s="72"/>
      <c r="I18" s="72"/>
      <c r="J18" s="72"/>
      <c r="K18" s="72"/>
      <c r="L18" s="72"/>
      <c r="M18" s="72"/>
      <c r="N18" s="72"/>
      <c r="O18" s="72"/>
      <c r="P18" s="72"/>
      <c r="Q18" s="72"/>
    </row>
    <row r="19" spans="1:17" ht="15" thickBot="1"/>
    <row r="20" spans="1:17" ht="72.599999999999994" thickBot="1">
      <c r="A20" s="1" t="s">
        <v>0</v>
      </c>
      <c r="B20" s="44" t="s">
        <v>1</v>
      </c>
      <c r="C20" s="44" t="s">
        <v>2</v>
      </c>
      <c r="D20" s="44" t="s">
        <v>62</v>
      </c>
      <c r="E20" s="45" t="s">
        <v>3</v>
      </c>
      <c r="F20" s="46" t="s">
        <v>59</v>
      </c>
      <c r="G20" s="46" t="s">
        <v>23</v>
      </c>
      <c r="H20" s="46" t="s">
        <v>24</v>
      </c>
      <c r="I20" s="46" t="s">
        <v>25</v>
      </c>
      <c r="J20" s="47" t="s">
        <v>61</v>
      </c>
      <c r="K20" s="48" t="s">
        <v>60</v>
      </c>
      <c r="L20" s="49" t="s">
        <v>26</v>
      </c>
      <c r="M20" s="49" t="s">
        <v>27</v>
      </c>
      <c r="N20" s="49" t="s">
        <v>28</v>
      </c>
      <c r="O20" s="49" t="s">
        <v>29</v>
      </c>
      <c r="P20" s="50" t="s">
        <v>56</v>
      </c>
      <c r="Q20" s="50" t="s">
        <v>58</v>
      </c>
    </row>
    <row r="21" spans="1:17" ht="15" thickBot="1">
      <c r="A21" s="1" t="s">
        <v>4</v>
      </c>
      <c r="B21" s="3">
        <v>32.6</v>
      </c>
      <c r="C21" s="3">
        <v>20.9</v>
      </c>
      <c r="D21" s="3">
        <f>B21-C21</f>
        <v>11.700000000000003</v>
      </c>
      <c r="E21" s="2">
        <v>1336.2</v>
      </c>
      <c r="F21" s="4">
        <v>523</v>
      </c>
      <c r="G21" s="4">
        <v>3.9404328284568205E-2</v>
      </c>
      <c r="H21" s="4">
        <v>0.12039999999999999</v>
      </c>
      <c r="I21" s="4">
        <v>1.926658469195364E-2</v>
      </c>
      <c r="J21" s="8">
        <v>0.18680325489999999</v>
      </c>
      <c r="K21" s="8">
        <v>0.48124237139999998</v>
      </c>
      <c r="L21" s="5">
        <v>0.7026</v>
      </c>
      <c r="M21" s="5">
        <v>925</v>
      </c>
      <c r="N21" s="5">
        <v>2701.24</v>
      </c>
      <c r="O21" s="5">
        <v>85</v>
      </c>
      <c r="P21" s="10">
        <v>105000</v>
      </c>
      <c r="Q21" s="10">
        <v>136</v>
      </c>
    </row>
    <row r="22" spans="1:17" ht="15" thickBot="1">
      <c r="A22" s="1" t="s">
        <v>5</v>
      </c>
      <c r="B22" s="3">
        <v>32.5</v>
      </c>
      <c r="C22" s="3">
        <v>20</v>
      </c>
      <c r="D22" s="3">
        <f t="shared" ref="D22:D39" si="0">B22-C22</f>
        <v>12.5</v>
      </c>
      <c r="E22" s="2">
        <v>1070.9000000000001</v>
      </c>
      <c r="F22" s="4">
        <v>1099</v>
      </c>
      <c r="G22" s="4">
        <v>8.45518348365287E-2</v>
      </c>
      <c r="H22" s="4">
        <v>0.1817</v>
      </c>
      <c r="I22" s="4">
        <v>4.109151665799974E-2</v>
      </c>
      <c r="J22" s="8">
        <v>4.826309795E-2</v>
      </c>
      <c r="K22" s="8">
        <v>0.64475939640000002</v>
      </c>
      <c r="L22" s="5">
        <v>0.7621</v>
      </c>
      <c r="M22" s="5">
        <v>679</v>
      </c>
      <c r="N22" s="5">
        <v>3242.24</v>
      </c>
      <c r="O22" s="5">
        <v>79.8</v>
      </c>
      <c r="P22" s="10">
        <v>148000</v>
      </c>
      <c r="Q22" s="10">
        <v>183</v>
      </c>
    </row>
    <row r="23" spans="1:17" ht="15" thickBot="1">
      <c r="A23" s="1" t="s">
        <v>6</v>
      </c>
      <c r="B23" s="3">
        <v>32</v>
      </c>
      <c r="C23" s="3">
        <v>20.100000000000001</v>
      </c>
      <c r="D23" s="3">
        <f t="shared" si="0"/>
        <v>11.899999999999999</v>
      </c>
      <c r="E23" s="2">
        <v>1023.7</v>
      </c>
      <c r="F23" s="4">
        <v>771</v>
      </c>
      <c r="G23" s="4">
        <v>3.837152797311761E-2</v>
      </c>
      <c r="H23" s="4">
        <v>0.1192</v>
      </c>
      <c r="I23" s="4">
        <v>1.875062276697469E-2</v>
      </c>
      <c r="J23" s="8">
        <v>4.04840484E-2</v>
      </c>
      <c r="K23" s="8">
        <v>0.71730693069999996</v>
      </c>
      <c r="L23" s="5">
        <v>0.70679999999999998</v>
      </c>
      <c r="M23" s="5">
        <v>1013</v>
      </c>
      <c r="N23" s="5">
        <v>3262.04</v>
      </c>
      <c r="O23" s="5">
        <v>81.5</v>
      </c>
      <c r="P23" s="10">
        <v>96000</v>
      </c>
      <c r="Q23" s="10">
        <v>166</v>
      </c>
    </row>
    <row r="24" spans="1:17" ht="15" thickBot="1">
      <c r="A24" s="1" t="s">
        <v>7</v>
      </c>
      <c r="B24" s="3">
        <v>31.2</v>
      </c>
      <c r="C24" s="3">
        <v>19.899999999999999</v>
      </c>
      <c r="D24" s="3">
        <f t="shared" si="0"/>
        <v>11.3</v>
      </c>
      <c r="E24" s="2">
        <v>1206.4000000000001</v>
      </c>
      <c r="F24" s="4">
        <v>755</v>
      </c>
      <c r="G24" s="4">
        <v>1.8364892064041068E-2</v>
      </c>
      <c r="H24" s="4">
        <v>0.2109</v>
      </c>
      <c r="I24" s="4">
        <v>8.9736181256180759E-3</v>
      </c>
      <c r="J24" s="8">
        <v>3.9260928350000002E-2</v>
      </c>
      <c r="K24" s="8">
        <v>0.84063992789999997</v>
      </c>
      <c r="L24" s="5">
        <v>0.72819999999999996</v>
      </c>
      <c r="M24" s="5">
        <v>1313</v>
      </c>
      <c r="N24" s="5">
        <v>2829.67</v>
      </c>
      <c r="O24" s="5">
        <v>92.5</v>
      </c>
      <c r="P24" s="10">
        <v>92000</v>
      </c>
      <c r="Q24" s="10">
        <v>165</v>
      </c>
    </row>
    <row r="25" spans="1:17" ht="15" thickBot="1">
      <c r="A25" s="1" t="s">
        <v>8</v>
      </c>
      <c r="B25" s="3">
        <v>17.100000000000001</v>
      </c>
      <c r="C25" s="3">
        <v>8.3000000000000007</v>
      </c>
      <c r="D25" s="3">
        <f t="shared" si="0"/>
        <v>8.8000000000000007</v>
      </c>
      <c r="E25" s="2">
        <v>3343.5</v>
      </c>
      <c r="F25" s="4">
        <v>586</v>
      </c>
      <c r="G25" s="4">
        <v>2.0233365541467228E-2</v>
      </c>
      <c r="H25" s="4">
        <v>0.1386</v>
      </c>
      <c r="I25" s="4">
        <v>9.9659587834122869E-3</v>
      </c>
      <c r="J25" s="8">
        <v>0.7519212448</v>
      </c>
      <c r="K25" s="8">
        <v>0.43018418549999998</v>
      </c>
      <c r="L25" s="5">
        <v>0.79559999999999997</v>
      </c>
      <c r="M25" s="5">
        <v>328</v>
      </c>
      <c r="N25" s="5">
        <v>2098.58</v>
      </c>
      <c r="O25" s="5">
        <v>94.2</v>
      </c>
      <c r="P25" s="10">
        <v>159000</v>
      </c>
      <c r="Q25" s="10">
        <v>122</v>
      </c>
    </row>
    <row r="26" spans="1:17" ht="15" thickBot="1">
      <c r="A26" s="1" t="s">
        <v>9</v>
      </c>
      <c r="B26" s="3">
        <v>31.4</v>
      </c>
      <c r="C26" s="3">
        <v>21.7</v>
      </c>
      <c r="D26" s="3">
        <f t="shared" si="0"/>
        <v>9.6999999999999993</v>
      </c>
      <c r="E26" s="2">
        <v>1496.5</v>
      </c>
      <c r="F26" s="4">
        <v>3306</v>
      </c>
      <c r="G26" s="4">
        <v>5.31357957117259E-2</v>
      </c>
      <c r="H26" s="4">
        <v>9.4600000000000004E-2</v>
      </c>
      <c r="I26" s="4">
        <v>2.5737401290578592E-2</v>
      </c>
      <c r="J26" s="8">
        <v>0.207068848</v>
      </c>
      <c r="K26" s="8">
        <v>0.56451942740000005</v>
      </c>
      <c r="L26" s="5">
        <v>0.83309999999999995</v>
      </c>
      <c r="M26" s="5">
        <v>772</v>
      </c>
      <c r="N26" s="5">
        <v>2485.5</v>
      </c>
      <c r="O26" s="5">
        <v>87.8</v>
      </c>
      <c r="P26" s="10">
        <v>127000</v>
      </c>
      <c r="Q26" s="10">
        <v>215</v>
      </c>
    </row>
    <row r="27" spans="1:17" ht="15" thickBot="1">
      <c r="A27" s="1" t="s">
        <v>10</v>
      </c>
      <c r="B27" s="3">
        <v>31.5</v>
      </c>
      <c r="C27" s="3">
        <v>21.7</v>
      </c>
      <c r="D27" s="3">
        <f t="shared" si="0"/>
        <v>9.8000000000000007</v>
      </c>
      <c r="E27" s="2">
        <v>1215.3</v>
      </c>
      <c r="F27" s="4">
        <v>1753</v>
      </c>
      <c r="G27" s="4">
        <v>6.0466475813524712E-2</v>
      </c>
      <c r="H27" s="4">
        <v>0.1222</v>
      </c>
      <c r="I27" s="4">
        <v>2.9629788691159786E-2</v>
      </c>
      <c r="J27" s="8">
        <v>5.0809780880000002E-2</v>
      </c>
      <c r="K27" s="8">
        <v>0.67351222610000006</v>
      </c>
      <c r="L27" s="5">
        <v>0.81799999999999995</v>
      </c>
      <c r="M27" s="5">
        <v>862</v>
      </c>
      <c r="N27" s="5">
        <v>3053.53</v>
      </c>
      <c r="O27" s="5">
        <v>95.4</v>
      </c>
      <c r="P27" s="10">
        <v>127000</v>
      </c>
      <c r="Q27" s="10">
        <v>237</v>
      </c>
    </row>
    <row r="28" spans="1:17" ht="15" thickBot="1">
      <c r="A28" s="1" t="s">
        <v>11</v>
      </c>
      <c r="B28" s="3">
        <v>30</v>
      </c>
      <c r="C28" s="3">
        <v>18.7</v>
      </c>
      <c r="D28" s="3">
        <f t="shared" si="0"/>
        <v>11.3</v>
      </c>
      <c r="E28" s="2">
        <v>3531.4</v>
      </c>
      <c r="F28" s="4">
        <v>622</v>
      </c>
      <c r="G28" s="4">
        <v>4.243000482656388E-2</v>
      </c>
      <c r="H28" s="4">
        <v>0.15359999999999999</v>
      </c>
      <c r="I28" s="4">
        <v>2.0704014407274016E-2</v>
      </c>
      <c r="J28" s="8">
        <v>0.45967560619999998</v>
      </c>
      <c r="K28" s="8">
        <v>0.53878272039999997</v>
      </c>
      <c r="L28" s="5">
        <v>0.73250000000000004</v>
      </c>
      <c r="M28" s="5">
        <v>1301</v>
      </c>
      <c r="N28" s="5">
        <v>2459.69</v>
      </c>
      <c r="O28" s="5">
        <v>87.9</v>
      </c>
      <c r="P28" s="10">
        <v>108000</v>
      </c>
      <c r="Q28" s="10">
        <v>166</v>
      </c>
    </row>
    <row r="29" spans="1:17" ht="15" thickBot="1">
      <c r="A29" s="1" t="s">
        <v>12</v>
      </c>
      <c r="B29" s="3">
        <v>29.3</v>
      </c>
      <c r="C29" s="3">
        <v>18.5</v>
      </c>
      <c r="D29" s="3">
        <f t="shared" si="0"/>
        <v>10.8</v>
      </c>
      <c r="E29" s="2">
        <v>3403.8</v>
      </c>
      <c r="F29" s="4">
        <v>832</v>
      </c>
      <c r="G29" s="4">
        <v>3.0885254044828704E-2</v>
      </c>
      <c r="H29" s="4">
        <v>0.13500000000000001</v>
      </c>
      <c r="I29" s="4">
        <v>1.4982495694519864E-2</v>
      </c>
      <c r="J29" s="8">
        <v>0.1030587541</v>
      </c>
      <c r="K29" s="8">
        <v>0.7456894006</v>
      </c>
      <c r="L29" s="5">
        <v>0.74780000000000002</v>
      </c>
      <c r="M29" s="5">
        <v>1185</v>
      </c>
      <c r="N29" s="5">
        <v>2376.35</v>
      </c>
      <c r="O29" s="5">
        <v>94.2</v>
      </c>
      <c r="P29" s="10">
        <v>98000</v>
      </c>
      <c r="Q29" s="10">
        <v>19</v>
      </c>
    </row>
    <row r="30" spans="1:17" ht="15" thickBot="1">
      <c r="A30" s="1" t="s">
        <v>13</v>
      </c>
      <c r="B30" s="3">
        <v>32</v>
      </c>
      <c r="C30" s="3">
        <v>22.3</v>
      </c>
      <c r="D30" s="3">
        <f t="shared" si="0"/>
        <v>9.6999999999999993</v>
      </c>
      <c r="E30" s="2">
        <v>1512</v>
      </c>
      <c r="F30" s="4">
        <v>24306</v>
      </c>
      <c r="G30" s="4">
        <v>4.9264739192723089E-2</v>
      </c>
      <c r="H30" s="4">
        <v>-1.67E-2</v>
      </c>
      <c r="I30" s="4">
        <v>2.3444556114159767E-2</v>
      </c>
      <c r="J30" s="8">
        <v>5.405405405E-3</v>
      </c>
      <c r="K30" s="8">
        <v>0</v>
      </c>
      <c r="L30" s="5">
        <v>0.86309999999999998</v>
      </c>
      <c r="M30" s="5">
        <v>138</v>
      </c>
      <c r="N30" s="5">
        <v>0</v>
      </c>
      <c r="O30" s="5">
        <v>80.2</v>
      </c>
      <c r="P30" s="10">
        <v>204000</v>
      </c>
      <c r="Q30" s="10">
        <v>0</v>
      </c>
    </row>
    <row r="31" spans="1:17" ht="15" thickBot="1">
      <c r="A31" s="1" t="s">
        <v>14</v>
      </c>
      <c r="B31" s="3">
        <v>31.7</v>
      </c>
      <c r="C31" s="3">
        <v>20.9</v>
      </c>
      <c r="D31" s="3">
        <f t="shared" si="0"/>
        <v>10.8</v>
      </c>
      <c r="E31" s="2">
        <v>1394.5</v>
      </c>
      <c r="F31" s="4">
        <v>1069</v>
      </c>
      <c r="G31" s="4">
        <v>4.336780766797535E-2</v>
      </c>
      <c r="H31" s="4">
        <v>0.2122</v>
      </c>
      <c r="I31" s="4">
        <v>2.1224654445470208E-2</v>
      </c>
      <c r="J31" s="8">
        <v>0.1317144388</v>
      </c>
      <c r="K31" s="8">
        <v>0.61901419769999999</v>
      </c>
      <c r="L31" s="5">
        <v>0.61729999999999996</v>
      </c>
      <c r="M31" s="5">
        <v>1418</v>
      </c>
      <c r="N31" s="5">
        <v>3233.12</v>
      </c>
      <c r="O31" s="5">
        <v>87.2</v>
      </c>
      <c r="P31" s="10">
        <v>92000</v>
      </c>
      <c r="Q31" s="10">
        <v>201</v>
      </c>
    </row>
    <row r="32" spans="1:17" ht="15" thickBot="1">
      <c r="A32" s="1" t="s">
        <v>15</v>
      </c>
      <c r="B32" s="3">
        <v>32.1</v>
      </c>
      <c r="C32" s="3">
        <v>21.2</v>
      </c>
      <c r="D32" s="3">
        <f t="shared" si="0"/>
        <v>10.900000000000002</v>
      </c>
      <c r="E32" s="2">
        <v>871.7</v>
      </c>
      <c r="F32" s="4">
        <v>1334</v>
      </c>
      <c r="G32" s="4">
        <v>7.7827666087672553E-2</v>
      </c>
      <c r="H32" s="4">
        <v>0.13869999999999999</v>
      </c>
      <c r="I32" s="4">
        <v>3.8084914109238761E-2</v>
      </c>
      <c r="J32" s="8">
        <v>6.4780240419999996E-2</v>
      </c>
      <c r="K32" s="8">
        <v>0.74401765590000002</v>
      </c>
      <c r="L32" s="5">
        <v>0.66590000000000005</v>
      </c>
      <c r="M32" s="5">
        <v>1356</v>
      </c>
      <c r="N32" s="5">
        <v>3081.66</v>
      </c>
      <c r="O32" s="5">
        <v>90</v>
      </c>
      <c r="P32" s="10">
        <v>91000</v>
      </c>
      <c r="Q32" s="10">
        <v>237</v>
      </c>
    </row>
    <row r="33" spans="1:20" ht="15" thickBot="1">
      <c r="A33" s="1" t="s">
        <v>16</v>
      </c>
      <c r="B33" s="3">
        <v>33.5</v>
      </c>
      <c r="C33" s="3">
        <v>19.399999999999999</v>
      </c>
      <c r="D33" s="3">
        <f t="shared" si="0"/>
        <v>14.100000000000001</v>
      </c>
      <c r="E33" s="2">
        <v>901.2</v>
      </c>
      <c r="F33" s="4">
        <v>1316</v>
      </c>
      <c r="G33" s="4">
        <v>5.6615030120420878E-2</v>
      </c>
      <c r="H33" s="4">
        <v>0.1265</v>
      </c>
      <c r="I33" s="4">
        <v>2.754096183870227E-2</v>
      </c>
      <c r="J33" s="8">
        <v>0.12223071050000001</v>
      </c>
      <c r="K33" s="8">
        <v>0.74751718869999995</v>
      </c>
      <c r="L33" s="5">
        <v>0.74970000000000003</v>
      </c>
      <c r="M33" s="5">
        <v>662</v>
      </c>
      <c r="N33" s="5">
        <v>2876.25</v>
      </c>
      <c r="O33" s="5">
        <v>89.9</v>
      </c>
      <c r="P33" s="10">
        <v>106000</v>
      </c>
      <c r="Q33" s="10">
        <v>253</v>
      </c>
    </row>
    <row r="34" spans="1:20" ht="15" thickBot="1">
      <c r="A34" s="1" t="s">
        <v>17</v>
      </c>
      <c r="B34" s="3">
        <v>32</v>
      </c>
      <c r="C34" s="3">
        <v>22.3</v>
      </c>
      <c r="D34" s="3">
        <f t="shared" si="0"/>
        <v>9.6999999999999993</v>
      </c>
      <c r="E34" s="2">
        <v>1469.6</v>
      </c>
      <c r="F34" s="4">
        <v>2445</v>
      </c>
      <c r="G34" s="4">
        <v>0.10966484495971372</v>
      </c>
      <c r="H34" s="4">
        <v>0.1615</v>
      </c>
      <c r="I34" s="4">
        <v>5.2689600121565212E-2</v>
      </c>
      <c r="J34" s="8">
        <v>0.17635564240000001</v>
      </c>
      <c r="K34" s="8">
        <v>0.56488764039999995</v>
      </c>
      <c r="L34" s="5">
        <v>0.84060000000000001</v>
      </c>
      <c r="M34" s="5">
        <v>863</v>
      </c>
      <c r="N34" s="5">
        <v>2873.51</v>
      </c>
      <c r="O34" s="5">
        <v>92.8</v>
      </c>
      <c r="P34" s="10">
        <v>120000</v>
      </c>
      <c r="Q34" s="10">
        <v>178</v>
      </c>
    </row>
    <row r="35" spans="1:20" ht="15" thickBot="1">
      <c r="A35" s="1" t="s">
        <v>18</v>
      </c>
      <c r="B35" s="3">
        <v>31.9</v>
      </c>
      <c r="C35" s="3">
        <v>21.5</v>
      </c>
      <c r="D35" s="3">
        <f t="shared" si="0"/>
        <v>10.399999999999999</v>
      </c>
      <c r="E35" s="2">
        <v>1321.8</v>
      </c>
      <c r="F35" s="4">
        <v>631</v>
      </c>
      <c r="G35" s="4">
        <v>6.4786466864852871E-2</v>
      </c>
      <c r="H35" s="4">
        <v>0.23150000000000001</v>
      </c>
      <c r="I35" s="4">
        <v>3.1832774653040394E-2</v>
      </c>
      <c r="J35" s="8">
        <v>0.23067890690000001</v>
      </c>
      <c r="K35" s="8">
        <v>0.54728650729999995</v>
      </c>
      <c r="L35" s="5">
        <v>0.78</v>
      </c>
      <c r="M35" s="5">
        <v>960</v>
      </c>
      <c r="N35" s="5">
        <v>2717.67</v>
      </c>
      <c r="O35" s="5">
        <v>76.900000000000006</v>
      </c>
      <c r="P35" s="10">
        <v>105000</v>
      </c>
      <c r="Q35" s="10">
        <v>167</v>
      </c>
    </row>
    <row r="36" spans="1:20" ht="15" thickBot="1">
      <c r="A36" s="1" t="s">
        <v>19</v>
      </c>
      <c r="B36" s="3">
        <v>30.5</v>
      </c>
      <c r="C36" s="3">
        <v>21.8</v>
      </c>
      <c r="D36" s="3">
        <f t="shared" si="0"/>
        <v>8.6999999999999993</v>
      </c>
      <c r="E36" s="2">
        <v>1717.7</v>
      </c>
      <c r="F36" s="4">
        <v>1081</v>
      </c>
      <c r="G36" s="4">
        <v>5.5829227613379467E-2</v>
      </c>
      <c r="H36" s="4">
        <v>0.1552</v>
      </c>
      <c r="I36" s="4">
        <v>2.7017374698736905E-2</v>
      </c>
      <c r="J36" s="8">
        <v>0.17399745389999999</v>
      </c>
      <c r="K36" s="8">
        <v>0.61368979420000003</v>
      </c>
      <c r="L36" s="5">
        <v>0.87019999999999997</v>
      </c>
      <c r="M36" s="5">
        <v>1545</v>
      </c>
      <c r="N36" s="5">
        <v>2150.09</v>
      </c>
      <c r="O36" s="5">
        <v>88.4</v>
      </c>
      <c r="P36" s="10">
        <v>157000</v>
      </c>
      <c r="Q36" s="10">
        <v>173</v>
      </c>
    </row>
    <row r="37" spans="1:20" ht="15" thickBot="1">
      <c r="A37" s="1" t="s">
        <v>20</v>
      </c>
      <c r="B37" s="3">
        <v>31.9</v>
      </c>
      <c r="C37" s="3">
        <v>20</v>
      </c>
      <c r="D37" s="3">
        <f t="shared" si="0"/>
        <v>11.899999999999999</v>
      </c>
      <c r="E37" s="2">
        <v>1222.7</v>
      </c>
      <c r="F37" s="4">
        <v>468</v>
      </c>
      <c r="G37" s="4">
        <v>3.2101662083229551E-2</v>
      </c>
      <c r="H37" s="4">
        <v>0.1371</v>
      </c>
      <c r="I37" s="4">
        <v>1.5700920224310598E-2</v>
      </c>
      <c r="J37" s="8">
        <v>0.1463300847</v>
      </c>
      <c r="K37" s="8">
        <v>0.47707141720000001</v>
      </c>
      <c r="L37" s="5">
        <v>0.64480000000000004</v>
      </c>
      <c r="M37" s="5">
        <v>1137</v>
      </c>
      <c r="N37" s="5">
        <v>2141.85</v>
      </c>
      <c r="O37" s="5">
        <v>84.7</v>
      </c>
      <c r="P37" s="10">
        <v>91000</v>
      </c>
      <c r="Q37" s="10">
        <v>107</v>
      </c>
    </row>
    <row r="38" spans="1:20" ht="15" thickBot="1">
      <c r="A38" s="1" t="s">
        <v>21</v>
      </c>
      <c r="B38" s="3">
        <v>31.6</v>
      </c>
      <c r="C38" s="3">
        <v>22.2</v>
      </c>
      <c r="D38" s="3">
        <f t="shared" si="0"/>
        <v>9.4000000000000021</v>
      </c>
      <c r="E38" s="2">
        <v>1656.9</v>
      </c>
      <c r="F38" s="4">
        <v>819</v>
      </c>
      <c r="G38" s="4">
        <v>8.9420556516893818E-2</v>
      </c>
      <c r="H38" s="4">
        <v>0.1477</v>
      </c>
      <c r="I38" s="4">
        <v>4.3693610316346179E-2</v>
      </c>
      <c r="J38" s="8">
        <v>0.2799909639</v>
      </c>
      <c r="K38" s="8">
        <v>0.3620220884</v>
      </c>
      <c r="L38" s="5">
        <v>0.77510000000000001</v>
      </c>
      <c r="M38" s="5">
        <v>1540</v>
      </c>
      <c r="N38" s="5">
        <v>2440.98</v>
      </c>
      <c r="O38" s="5">
        <v>91.7</v>
      </c>
      <c r="P38" s="10">
        <v>103000</v>
      </c>
      <c r="Q38" s="10">
        <v>134</v>
      </c>
    </row>
    <row r="39" spans="1:20" ht="15" thickBot="1">
      <c r="A39" s="1" t="s">
        <v>22</v>
      </c>
      <c r="B39" s="3">
        <v>31.2</v>
      </c>
      <c r="C39" s="3">
        <v>19.899999999999999</v>
      </c>
      <c r="D39" s="3">
        <f t="shared" si="0"/>
        <v>11.3</v>
      </c>
      <c r="E39" s="2">
        <v>1765</v>
      </c>
      <c r="F39" s="4">
        <v>958</v>
      </c>
      <c r="G39" s="4">
        <v>3.2945464429549834E-2</v>
      </c>
      <c r="H39" s="4">
        <v>0.1152</v>
      </c>
      <c r="I39" s="4">
        <v>1.5952344159257874E-2</v>
      </c>
      <c r="J39" s="8">
        <v>7.4818471339999998E-2</v>
      </c>
      <c r="K39" s="8">
        <v>0.88128980889999997</v>
      </c>
      <c r="L39" s="5">
        <v>0.5907</v>
      </c>
      <c r="M39" s="5">
        <v>2477</v>
      </c>
      <c r="N39" s="5">
        <v>2592.39</v>
      </c>
      <c r="O39" s="5">
        <v>86</v>
      </c>
      <c r="P39" s="10">
        <v>72000</v>
      </c>
      <c r="Q39" s="10">
        <v>186</v>
      </c>
    </row>
    <row r="42" spans="1:20" ht="18" customHeight="1"/>
    <row r="44" spans="1:20">
      <c r="A44" s="77" t="s">
        <v>102</v>
      </c>
      <c r="B44" s="77"/>
      <c r="C44" s="77"/>
      <c r="D44" s="77"/>
      <c r="E44" s="77"/>
      <c r="F44" s="77"/>
      <c r="G44" s="77"/>
      <c r="H44" s="77"/>
      <c r="I44" s="77"/>
      <c r="J44" s="77"/>
      <c r="K44" s="77"/>
      <c r="L44" s="77"/>
      <c r="M44" s="77"/>
      <c r="N44" s="75" t="s">
        <v>117</v>
      </c>
      <c r="O44" s="75"/>
      <c r="P44" s="75"/>
      <c r="Q44" s="75"/>
      <c r="R44" s="75"/>
      <c r="S44" s="75"/>
      <c r="T44" s="75"/>
    </row>
    <row r="45" spans="1:20">
      <c r="A45" s="77"/>
      <c r="B45" s="77"/>
      <c r="C45" s="77"/>
      <c r="D45" s="77"/>
      <c r="E45" s="77"/>
      <c r="F45" s="77"/>
      <c r="G45" s="77"/>
      <c r="H45" s="77"/>
      <c r="I45" s="77"/>
      <c r="J45" s="77"/>
      <c r="K45" s="77"/>
      <c r="L45" s="77"/>
      <c r="M45" s="77"/>
      <c r="N45" s="75"/>
      <c r="O45" s="75"/>
      <c r="P45" s="75"/>
      <c r="Q45" s="75"/>
      <c r="R45" s="75"/>
      <c r="S45" s="75"/>
      <c r="T45" s="75"/>
    </row>
    <row r="46" spans="1:20" ht="30.6" customHeight="1" thickBot="1">
      <c r="B46" s="78" t="s">
        <v>103</v>
      </c>
      <c r="C46" s="78"/>
      <c r="D46" s="80" t="s">
        <v>105</v>
      </c>
      <c r="E46" s="80"/>
      <c r="F46" s="80"/>
      <c r="G46" s="80"/>
      <c r="H46" s="80"/>
      <c r="I46" s="79" t="s">
        <v>104</v>
      </c>
      <c r="J46" s="79"/>
      <c r="K46" s="81" t="s">
        <v>106</v>
      </c>
      <c r="L46" s="81"/>
      <c r="M46" s="34" t="s">
        <v>107</v>
      </c>
    </row>
    <row r="47" spans="1:20" ht="88.2" customHeight="1" thickBot="1">
      <c r="A47" s="19" t="s">
        <v>0</v>
      </c>
      <c r="B47" s="37" t="s">
        <v>62</v>
      </c>
      <c r="C47" s="38" t="s">
        <v>115</v>
      </c>
      <c r="D47" s="39" t="s">
        <v>59</v>
      </c>
      <c r="E47" s="39" t="s">
        <v>23</v>
      </c>
      <c r="F47" s="39" t="s">
        <v>24</v>
      </c>
      <c r="G47" s="39" t="s">
        <v>25</v>
      </c>
      <c r="H47" s="39" t="s">
        <v>26</v>
      </c>
      <c r="I47" s="40" t="s">
        <v>28</v>
      </c>
      <c r="J47" s="40" t="s">
        <v>58</v>
      </c>
      <c r="K47" s="41" t="s">
        <v>61</v>
      </c>
      <c r="L47" s="42" t="s">
        <v>60</v>
      </c>
      <c r="M47" s="43" t="s">
        <v>56</v>
      </c>
      <c r="N47" s="51" t="s">
        <v>109</v>
      </c>
      <c r="O47" s="52" t="s">
        <v>110</v>
      </c>
      <c r="P47" s="53" t="s">
        <v>111</v>
      </c>
      <c r="Q47" s="54" t="s">
        <v>112</v>
      </c>
      <c r="R47" s="55" t="s">
        <v>113</v>
      </c>
      <c r="S47" s="56" t="s">
        <v>114</v>
      </c>
      <c r="T47" s="56" t="s">
        <v>69</v>
      </c>
    </row>
    <row r="48" spans="1:20" ht="15" thickBot="1">
      <c r="A48" s="19" t="s">
        <v>4</v>
      </c>
      <c r="B48" s="29">
        <v>11.7</v>
      </c>
      <c r="C48" s="6">
        <v>2.2599999999999998</v>
      </c>
      <c r="D48" s="30">
        <v>523</v>
      </c>
      <c r="E48" s="30">
        <v>3.9404000000000002E-2</v>
      </c>
      <c r="F48" s="30">
        <v>0.12039999999999999</v>
      </c>
      <c r="G48" s="30">
        <v>1.9266999999999999E-2</v>
      </c>
      <c r="H48" s="30">
        <v>0.7026</v>
      </c>
      <c r="I48" s="32">
        <v>2701.24</v>
      </c>
      <c r="J48" s="32">
        <v>136</v>
      </c>
      <c r="K48" s="31">
        <v>0.186803255</v>
      </c>
      <c r="L48" s="31">
        <v>0.48124236999999997</v>
      </c>
      <c r="M48" s="33">
        <v>105000</v>
      </c>
      <c r="N48" s="57">
        <f>AVERAGE($B72:$C72)</f>
        <v>0.30870279146141211</v>
      </c>
      <c r="O48" s="58">
        <f>AVERAGE($D72:$H72)</f>
        <v>0.32404324820743502</v>
      </c>
      <c r="P48" s="59">
        <f>AVERAGE($I72:$J72)</f>
        <v>0.31718377641227735</v>
      </c>
      <c r="Q48" s="60">
        <f>AVERAGE($K72:$L72)</f>
        <v>0.60547070099811651</v>
      </c>
      <c r="R48" s="61">
        <f>AVERAGE(M72)</f>
        <v>0.75</v>
      </c>
      <c r="S48" s="62">
        <f>AVERAGE($N48:$R48)</f>
        <v>0.46108010341584815</v>
      </c>
      <c r="T48" s="62">
        <f>RANK(S48,$S$48:$S$66)</f>
        <v>12</v>
      </c>
    </row>
    <row r="49" spans="1:20" ht="15" thickBot="1">
      <c r="A49" s="19" t="s">
        <v>5</v>
      </c>
      <c r="B49" s="29">
        <v>12.5</v>
      </c>
      <c r="C49" s="6">
        <v>22.46</v>
      </c>
      <c r="D49" s="30">
        <v>1099</v>
      </c>
      <c r="E49" s="30">
        <v>8.4552000000000002E-2</v>
      </c>
      <c r="F49" s="30">
        <v>0.1817</v>
      </c>
      <c r="G49" s="30">
        <v>4.1091999999999997E-2</v>
      </c>
      <c r="H49" s="30">
        <v>0.7621</v>
      </c>
      <c r="I49" s="32">
        <v>3242.24</v>
      </c>
      <c r="J49" s="32">
        <v>183</v>
      </c>
      <c r="K49" s="31">
        <v>4.8263097999999997E-2</v>
      </c>
      <c r="L49" s="31">
        <v>0.64475939999999998</v>
      </c>
      <c r="M49" s="33">
        <v>148000</v>
      </c>
      <c r="N49" s="57">
        <f t="shared" ref="N49:N66" si="1">AVERAGE($B73:$C73)</f>
        <v>0.65918627987593514</v>
      </c>
      <c r="O49" s="58">
        <f t="shared" ref="O49:O66" si="2">AVERAGE($D73:$H73)</f>
        <v>0.53444484255706537</v>
      </c>
      <c r="P49" s="59">
        <f t="shared" ref="P49:P66" si="3">AVERAGE($I73:$J73)</f>
        <v>0.1413748316180137</v>
      </c>
      <c r="Q49" s="60">
        <f t="shared" ref="Q49:Q66" si="4">AVERAGE($K73:$L73)</f>
        <v>0.60549044241883365</v>
      </c>
      <c r="R49" s="61">
        <f t="shared" ref="R49:R66" si="5">AVERAGE(M73)</f>
        <v>0.42424242424242425</v>
      </c>
      <c r="S49" s="62">
        <f t="shared" ref="S49:S66" si="6">AVERAGE($N49:$R49)</f>
        <v>0.47294776414245437</v>
      </c>
      <c r="T49" s="62">
        <f t="shared" ref="T49:T66" si="7">RANK(S49,$S$48:$S$66)</f>
        <v>11</v>
      </c>
    </row>
    <row r="50" spans="1:20" ht="15" thickBot="1">
      <c r="A50" s="19" t="s">
        <v>6</v>
      </c>
      <c r="B50" s="29">
        <v>11.9</v>
      </c>
      <c r="C50" s="6">
        <v>27.39</v>
      </c>
      <c r="D50" s="30">
        <v>771</v>
      </c>
      <c r="E50" s="30">
        <v>3.8372000000000003E-2</v>
      </c>
      <c r="F50" s="30">
        <v>0.1192</v>
      </c>
      <c r="G50" s="30">
        <v>1.8751E-2</v>
      </c>
      <c r="H50" s="30">
        <v>0.70679999999999998</v>
      </c>
      <c r="I50" s="32">
        <v>3262.04</v>
      </c>
      <c r="J50" s="32">
        <v>166</v>
      </c>
      <c r="K50" s="31">
        <v>4.0484048000000002E-2</v>
      </c>
      <c r="L50" s="31">
        <v>0.71730693000000001</v>
      </c>
      <c r="M50" s="33">
        <v>96000</v>
      </c>
      <c r="N50" s="57">
        <f t="shared" si="1"/>
        <v>0.67109104178069701</v>
      </c>
      <c r="O50" s="58">
        <f t="shared" si="2"/>
        <v>0.31753026000536932</v>
      </c>
      <c r="P50" s="59">
        <f t="shared" si="3"/>
        <v>0.17193675889328064</v>
      </c>
      <c r="Q50" s="60">
        <f t="shared" si="4"/>
        <v>0.56954082038054898</v>
      </c>
      <c r="R50" s="61">
        <f t="shared" si="5"/>
        <v>0.81818181818181823</v>
      </c>
      <c r="S50" s="62">
        <f t="shared" si="6"/>
        <v>0.50965613984834279</v>
      </c>
      <c r="T50" s="62">
        <f t="shared" si="7"/>
        <v>3</v>
      </c>
    </row>
    <row r="51" spans="1:20" ht="15" thickBot="1">
      <c r="A51" s="19" t="s">
        <v>7</v>
      </c>
      <c r="B51" s="29">
        <v>11.3</v>
      </c>
      <c r="C51" s="6">
        <v>25.03</v>
      </c>
      <c r="D51" s="30">
        <v>755</v>
      </c>
      <c r="E51" s="30">
        <v>1.8364999999999999E-2</v>
      </c>
      <c r="F51" s="30">
        <v>0.2109</v>
      </c>
      <c r="G51" s="30">
        <v>8.9739999999999993E-3</v>
      </c>
      <c r="H51" s="30">
        <v>0.72819999999999996</v>
      </c>
      <c r="I51" s="32">
        <v>2829.67</v>
      </c>
      <c r="J51" s="32">
        <v>165</v>
      </c>
      <c r="K51" s="31">
        <v>3.9260928E-2</v>
      </c>
      <c r="L51" s="31">
        <v>0.84063993000000004</v>
      </c>
      <c r="M51" s="33">
        <v>92000</v>
      </c>
      <c r="N51" s="57">
        <f t="shared" si="1"/>
        <v>0.58324210910417817</v>
      </c>
      <c r="O51" s="58">
        <f t="shared" si="2"/>
        <v>0.28741842149767882</v>
      </c>
      <c r="P51" s="59">
        <f t="shared" si="3"/>
        <v>0.24018598924226131</v>
      </c>
      <c r="Q51" s="60">
        <f t="shared" si="4"/>
        <v>0.50038703021493225</v>
      </c>
      <c r="R51" s="61">
        <f t="shared" si="5"/>
        <v>0.84848484848484851</v>
      </c>
      <c r="S51" s="62">
        <f t="shared" si="6"/>
        <v>0.49194367970877984</v>
      </c>
      <c r="T51" s="62">
        <f t="shared" si="7"/>
        <v>5</v>
      </c>
    </row>
    <row r="52" spans="1:20" ht="15" thickBot="1">
      <c r="A52" s="19" t="s">
        <v>8</v>
      </c>
      <c r="B52" s="29">
        <v>8.8000000000000007</v>
      </c>
      <c r="C52" s="6">
        <v>22.31</v>
      </c>
      <c r="D52" s="30">
        <v>586</v>
      </c>
      <c r="E52" s="30">
        <v>2.0233000000000001E-2</v>
      </c>
      <c r="F52" s="30">
        <v>0.1386</v>
      </c>
      <c r="G52" s="30">
        <v>9.9659999999999992E-3</v>
      </c>
      <c r="H52" s="30">
        <v>0.79559999999999997</v>
      </c>
      <c r="I52" s="32">
        <v>2098.58</v>
      </c>
      <c r="J52" s="32">
        <v>122</v>
      </c>
      <c r="K52" s="31">
        <v>0.75192124500000002</v>
      </c>
      <c r="L52" s="31">
        <v>0.43018419000000002</v>
      </c>
      <c r="M52" s="33">
        <v>159000</v>
      </c>
      <c r="N52" s="57">
        <f t="shared" si="1"/>
        <v>0.31454114212734918</v>
      </c>
      <c r="O52" s="58">
        <f t="shared" si="2"/>
        <v>0.18814245731506901</v>
      </c>
      <c r="P52" s="59">
        <f t="shared" si="3"/>
        <v>0.43722647090598221</v>
      </c>
      <c r="Q52" s="60">
        <f t="shared" si="4"/>
        <v>0.25593488934133934</v>
      </c>
      <c r="R52" s="61">
        <f t="shared" si="5"/>
        <v>0.34090909090909088</v>
      </c>
      <c r="S52" s="62">
        <f t="shared" si="6"/>
        <v>0.30735081011976612</v>
      </c>
      <c r="T52" s="62">
        <f t="shared" si="7"/>
        <v>18</v>
      </c>
    </row>
    <row r="53" spans="1:20" ht="15" thickBot="1">
      <c r="A53" s="19" t="s">
        <v>9</v>
      </c>
      <c r="B53" s="29">
        <v>9.6999999999999993</v>
      </c>
      <c r="C53" s="6">
        <v>6.7</v>
      </c>
      <c r="D53" s="30">
        <v>3306</v>
      </c>
      <c r="E53" s="30">
        <v>5.3136000000000003E-2</v>
      </c>
      <c r="F53" s="30">
        <v>9.4600000000000004E-2</v>
      </c>
      <c r="G53" s="30">
        <v>2.5736999999999999E-2</v>
      </c>
      <c r="H53" s="30">
        <v>0.83309999999999995</v>
      </c>
      <c r="I53" s="32">
        <v>2485.5</v>
      </c>
      <c r="J53" s="32">
        <v>215</v>
      </c>
      <c r="K53" s="31">
        <v>0.207068848</v>
      </c>
      <c r="L53" s="31">
        <v>0.56451943000000004</v>
      </c>
      <c r="M53" s="33">
        <v>127000</v>
      </c>
      <c r="N53" s="57">
        <f t="shared" si="1"/>
        <v>0.18427294289363255</v>
      </c>
      <c r="O53" s="58">
        <f t="shared" si="2"/>
        <v>0.2929029970491473</v>
      </c>
      <c r="P53" s="59">
        <f t="shared" si="3"/>
        <v>0.19412555822993569</v>
      </c>
      <c r="Q53" s="60">
        <f t="shared" si="4"/>
        <v>0.54464998818793242</v>
      </c>
      <c r="R53" s="61">
        <f t="shared" si="5"/>
        <v>0.58333333333333337</v>
      </c>
      <c r="S53" s="62">
        <f t="shared" si="6"/>
        <v>0.35985696393879624</v>
      </c>
      <c r="T53" s="62">
        <f t="shared" si="7"/>
        <v>17</v>
      </c>
    </row>
    <row r="54" spans="1:20" ht="15" thickBot="1">
      <c r="A54" s="19" t="s">
        <v>10</v>
      </c>
      <c r="B54" s="29">
        <v>9.8000000000000007</v>
      </c>
      <c r="C54" s="6">
        <v>13.35</v>
      </c>
      <c r="D54" s="30">
        <v>1753</v>
      </c>
      <c r="E54" s="30">
        <v>6.0465999999999999E-2</v>
      </c>
      <c r="F54" s="30">
        <v>0.1222</v>
      </c>
      <c r="G54" s="30">
        <v>2.963E-2</v>
      </c>
      <c r="H54" s="30">
        <v>0.81799999999999995</v>
      </c>
      <c r="I54" s="32">
        <v>3053.53</v>
      </c>
      <c r="J54" s="32">
        <v>237</v>
      </c>
      <c r="K54" s="31">
        <v>5.0809780999999998E-2</v>
      </c>
      <c r="L54" s="31">
        <v>0.67351223000000005</v>
      </c>
      <c r="M54" s="33">
        <v>127000</v>
      </c>
      <c r="N54" s="57">
        <f t="shared" si="1"/>
        <v>0.28452837073526738</v>
      </c>
      <c r="O54" s="58">
        <f t="shared" si="2"/>
        <v>0.34678588610005812</v>
      </c>
      <c r="P54" s="59">
        <f t="shared" si="3"/>
        <v>6.3580615161501014E-2</v>
      </c>
      <c r="Q54" s="60">
        <f t="shared" si="4"/>
        <v>0.58747180430090851</v>
      </c>
      <c r="R54" s="61">
        <f t="shared" si="5"/>
        <v>0.58333333333333337</v>
      </c>
      <c r="S54" s="62">
        <f t="shared" si="6"/>
        <v>0.37314000192621366</v>
      </c>
      <c r="T54" s="62">
        <f t="shared" si="7"/>
        <v>16</v>
      </c>
    </row>
    <row r="55" spans="1:20" ht="15" thickBot="1">
      <c r="A55" s="19" t="s">
        <v>11</v>
      </c>
      <c r="B55" s="29">
        <v>11.3</v>
      </c>
      <c r="C55" s="6">
        <v>6.36</v>
      </c>
      <c r="D55" s="30">
        <v>622</v>
      </c>
      <c r="E55" s="30">
        <v>4.2430000000000002E-2</v>
      </c>
      <c r="F55" s="30">
        <v>0.15359999999999999</v>
      </c>
      <c r="G55" s="30">
        <v>2.0704E-2</v>
      </c>
      <c r="H55" s="30">
        <v>0.73250000000000004</v>
      </c>
      <c r="I55" s="32">
        <v>2459.69</v>
      </c>
      <c r="J55" s="32">
        <v>166</v>
      </c>
      <c r="K55" s="31">
        <v>0.45967560600000001</v>
      </c>
      <c r="L55" s="31">
        <v>0.53878272000000005</v>
      </c>
      <c r="M55" s="33">
        <v>108000</v>
      </c>
      <c r="N55" s="57">
        <f t="shared" si="1"/>
        <v>0.32776865535486238</v>
      </c>
      <c r="O55" s="58">
        <f t="shared" si="2"/>
        <v>0.34343407341521842</v>
      </c>
      <c r="P55" s="59">
        <f t="shared" si="3"/>
        <v>0.29491961624634805</v>
      </c>
      <c r="Q55" s="60">
        <f t="shared" si="4"/>
        <v>0.39006122957585543</v>
      </c>
      <c r="R55" s="61">
        <f t="shared" si="5"/>
        <v>0.72727272727272729</v>
      </c>
      <c r="S55" s="62">
        <f t="shared" si="6"/>
        <v>0.4166912603730023</v>
      </c>
      <c r="T55" s="62">
        <f t="shared" si="7"/>
        <v>15</v>
      </c>
    </row>
    <row r="56" spans="1:20" ht="15" thickBot="1">
      <c r="A56" s="19" t="s">
        <v>12</v>
      </c>
      <c r="B56" s="29">
        <v>10.8</v>
      </c>
      <c r="C56" s="6">
        <v>5.94</v>
      </c>
      <c r="D56" s="30">
        <v>832</v>
      </c>
      <c r="E56" s="30">
        <v>3.0884999999999999E-2</v>
      </c>
      <c r="F56" s="30">
        <v>0.13500000000000001</v>
      </c>
      <c r="G56" s="30">
        <v>1.4982000000000001E-2</v>
      </c>
      <c r="H56" s="30">
        <v>0.74780000000000002</v>
      </c>
      <c r="I56" s="32">
        <v>2376.35</v>
      </c>
      <c r="J56" s="32">
        <v>19</v>
      </c>
      <c r="K56" s="31">
        <v>0.103058754</v>
      </c>
      <c r="L56" s="31">
        <v>0.74568939999999995</v>
      </c>
      <c r="M56" s="33">
        <v>98000</v>
      </c>
      <c r="N56" s="57">
        <f t="shared" si="1"/>
        <v>0.2757252326217845</v>
      </c>
      <c r="O56" s="58">
        <f t="shared" si="2"/>
        <v>0.26779162127869982</v>
      </c>
      <c r="P56" s="59">
        <f t="shared" si="3"/>
        <v>0.59820766514690504</v>
      </c>
      <c r="Q56" s="60">
        <f t="shared" si="4"/>
        <v>0.51152684777078417</v>
      </c>
      <c r="R56" s="61">
        <f t="shared" si="5"/>
        <v>0.80303030303030298</v>
      </c>
      <c r="S56" s="62">
        <f t="shared" si="6"/>
        <v>0.49125633396969537</v>
      </c>
      <c r="T56" s="62">
        <f t="shared" si="7"/>
        <v>6</v>
      </c>
    </row>
    <row r="57" spans="1:20" ht="15" thickBot="1">
      <c r="A57" s="19" t="s">
        <v>13</v>
      </c>
      <c r="B57" s="29">
        <v>9.6999999999999993</v>
      </c>
      <c r="C57" s="6">
        <v>0</v>
      </c>
      <c r="D57" s="30">
        <v>24306</v>
      </c>
      <c r="E57" s="30">
        <v>4.9265000000000003E-2</v>
      </c>
      <c r="F57" s="30">
        <v>-1.67E-2</v>
      </c>
      <c r="G57" s="30">
        <v>2.3445000000000001E-2</v>
      </c>
      <c r="H57" s="30">
        <v>0.86309999999999998</v>
      </c>
      <c r="I57" s="32">
        <v>0</v>
      </c>
      <c r="J57" s="32">
        <v>0</v>
      </c>
      <c r="K57" s="31">
        <v>5.4054050000000003E-3</v>
      </c>
      <c r="L57" s="31">
        <v>0</v>
      </c>
      <c r="M57" s="33">
        <v>204000</v>
      </c>
      <c r="N57" s="57">
        <f t="shared" si="1"/>
        <v>9.2592592592592587E-2</v>
      </c>
      <c r="O57" s="58">
        <f t="shared" si="2"/>
        <v>0.33897403174683355</v>
      </c>
      <c r="P57" s="59">
        <f t="shared" si="3"/>
        <v>1</v>
      </c>
      <c r="Q57" s="60">
        <f t="shared" si="4"/>
        <v>1</v>
      </c>
      <c r="R57" s="61">
        <f t="shared" si="5"/>
        <v>0</v>
      </c>
      <c r="S57" s="62">
        <f t="shared" si="6"/>
        <v>0.4863133248678852</v>
      </c>
      <c r="T57" s="62">
        <f t="shared" si="7"/>
        <v>8</v>
      </c>
    </row>
    <row r="58" spans="1:20" ht="15" thickBot="1">
      <c r="A58" s="19" t="s">
        <v>14</v>
      </c>
      <c r="B58" s="29">
        <v>10.8</v>
      </c>
      <c r="C58" s="6">
        <v>3.14</v>
      </c>
      <c r="D58" s="30">
        <v>1069</v>
      </c>
      <c r="E58" s="30">
        <v>4.3367999999999997E-2</v>
      </c>
      <c r="F58" s="30">
        <v>0.2122</v>
      </c>
      <c r="G58" s="30">
        <v>2.1225000000000001E-2</v>
      </c>
      <c r="H58" s="30">
        <v>0.61729999999999996</v>
      </c>
      <c r="I58" s="32">
        <v>3233.12</v>
      </c>
      <c r="J58" s="32">
        <v>201</v>
      </c>
      <c r="K58" s="31">
        <v>0.13171443899999999</v>
      </c>
      <c r="L58" s="31">
        <v>0.61901419999999996</v>
      </c>
      <c r="M58" s="33">
        <v>92000</v>
      </c>
      <c r="N58" s="57">
        <f t="shared" si="1"/>
        <v>0.23741105637657373</v>
      </c>
      <c r="O58" s="58">
        <f t="shared" si="2"/>
        <v>0.48127561901429361</v>
      </c>
      <c r="P58" s="59">
        <f t="shared" si="3"/>
        <v>0.1071996073360917</v>
      </c>
      <c r="Q58" s="60">
        <f t="shared" si="4"/>
        <v>0.56420310326524437</v>
      </c>
      <c r="R58" s="61">
        <f t="shared" si="5"/>
        <v>0.84848484848484851</v>
      </c>
      <c r="S58" s="62">
        <f t="shared" si="6"/>
        <v>0.44771484689541036</v>
      </c>
      <c r="T58" s="62">
        <f t="shared" si="7"/>
        <v>13</v>
      </c>
    </row>
    <row r="59" spans="1:20" ht="15" thickBot="1">
      <c r="A59" s="19" t="s">
        <v>15</v>
      </c>
      <c r="B59" s="29">
        <v>10.9</v>
      </c>
      <c r="C59" s="6">
        <v>36.54</v>
      </c>
      <c r="D59" s="30">
        <v>1334</v>
      </c>
      <c r="E59" s="30">
        <v>7.7827999999999994E-2</v>
      </c>
      <c r="F59" s="30">
        <v>0.13869999999999999</v>
      </c>
      <c r="G59" s="30">
        <v>3.8085000000000001E-2</v>
      </c>
      <c r="H59" s="30">
        <v>0.66590000000000005</v>
      </c>
      <c r="I59" s="32">
        <v>3081.66</v>
      </c>
      <c r="J59" s="32">
        <v>237</v>
      </c>
      <c r="K59" s="31">
        <v>6.4780240000000003E-2</v>
      </c>
      <c r="L59" s="31">
        <v>0.74401766000000003</v>
      </c>
      <c r="M59" s="33">
        <v>91000</v>
      </c>
      <c r="N59" s="57">
        <f t="shared" si="1"/>
        <v>0.70370370370370372</v>
      </c>
      <c r="O59" s="58">
        <f t="shared" si="2"/>
        <v>0.54211777738845368</v>
      </c>
      <c r="P59" s="59">
        <f t="shared" si="3"/>
        <v>5.9268896114524336E-2</v>
      </c>
      <c r="Q59" s="60">
        <f t="shared" si="4"/>
        <v>0.53811342226989511</v>
      </c>
      <c r="R59" s="61">
        <f t="shared" si="5"/>
        <v>0.85606060606060608</v>
      </c>
      <c r="S59" s="62">
        <f t="shared" si="6"/>
        <v>0.53985288110743657</v>
      </c>
      <c r="T59" s="62">
        <f t="shared" si="7"/>
        <v>2</v>
      </c>
    </row>
    <row r="60" spans="1:20" ht="15" thickBot="1">
      <c r="A60" s="19" t="s">
        <v>16</v>
      </c>
      <c r="B60" s="29">
        <v>14.1</v>
      </c>
      <c r="C60" s="6">
        <v>25.77</v>
      </c>
      <c r="D60" s="30">
        <v>1316</v>
      </c>
      <c r="E60" s="30">
        <v>5.6614999999999999E-2</v>
      </c>
      <c r="F60" s="30">
        <v>0.1265</v>
      </c>
      <c r="G60" s="30">
        <v>2.7541E-2</v>
      </c>
      <c r="H60" s="30">
        <v>0.74970000000000003</v>
      </c>
      <c r="I60" s="32">
        <v>2876.25</v>
      </c>
      <c r="J60" s="32">
        <v>253</v>
      </c>
      <c r="K60" s="31">
        <v>0.12223071100000001</v>
      </c>
      <c r="L60" s="31">
        <v>0.74751719000000005</v>
      </c>
      <c r="M60" s="33">
        <v>106000</v>
      </c>
      <c r="N60" s="57">
        <f t="shared" si="1"/>
        <v>0.85262725779967163</v>
      </c>
      <c r="O60" s="58">
        <f t="shared" si="2"/>
        <v>0.37746433916261535</v>
      </c>
      <c r="P60" s="59">
        <f t="shared" si="3"/>
        <v>5.9133241775085527E-2</v>
      </c>
      <c r="Q60" s="60">
        <f t="shared" si="4"/>
        <v>0.4976488927089433</v>
      </c>
      <c r="R60" s="61">
        <f t="shared" si="5"/>
        <v>0.74242424242424243</v>
      </c>
      <c r="S60" s="62">
        <f t="shared" si="6"/>
        <v>0.50585959477411158</v>
      </c>
      <c r="T60" s="62">
        <f t="shared" si="7"/>
        <v>4</v>
      </c>
    </row>
    <row r="61" spans="1:20" ht="29.4" thickBot="1">
      <c r="A61" s="19" t="s">
        <v>17</v>
      </c>
      <c r="B61" s="29">
        <v>9.6999999999999993</v>
      </c>
      <c r="C61" s="6">
        <v>10.44</v>
      </c>
      <c r="D61" s="30">
        <v>2445</v>
      </c>
      <c r="E61" s="30">
        <v>0.109665</v>
      </c>
      <c r="F61" s="30">
        <v>0.1615</v>
      </c>
      <c r="G61" s="30">
        <v>5.2690000000000001E-2</v>
      </c>
      <c r="H61" s="30">
        <v>0.84060000000000001</v>
      </c>
      <c r="I61" s="32">
        <v>2873.51</v>
      </c>
      <c r="J61" s="32">
        <v>178</v>
      </c>
      <c r="K61" s="31">
        <v>0.17635564200000001</v>
      </c>
      <c r="L61" s="31">
        <v>0.56488764000000002</v>
      </c>
      <c r="M61" s="33">
        <v>120000</v>
      </c>
      <c r="N61" s="57">
        <f t="shared" si="1"/>
        <v>0.23544973544973544</v>
      </c>
      <c r="O61" s="58">
        <f t="shared" si="2"/>
        <v>0.58136151768531374</v>
      </c>
      <c r="P61" s="59">
        <f t="shared" si="3"/>
        <v>0.20777456823618651</v>
      </c>
      <c r="Q61" s="60">
        <f t="shared" si="4"/>
        <v>0.5650121185166832</v>
      </c>
      <c r="R61" s="61">
        <f t="shared" si="5"/>
        <v>0.63636363636363635</v>
      </c>
      <c r="S61" s="62">
        <f t="shared" si="6"/>
        <v>0.44519231525031105</v>
      </c>
      <c r="T61" s="62">
        <f t="shared" si="7"/>
        <v>14</v>
      </c>
    </row>
    <row r="62" spans="1:20" ht="15" thickBot="1">
      <c r="A62" s="19" t="s">
        <v>18</v>
      </c>
      <c r="B62" s="29">
        <v>10.4</v>
      </c>
      <c r="C62" s="6">
        <v>18.75</v>
      </c>
      <c r="D62" s="30">
        <v>631</v>
      </c>
      <c r="E62" s="30">
        <v>6.4785999999999996E-2</v>
      </c>
      <c r="F62" s="30">
        <v>0.23150000000000001</v>
      </c>
      <c r="G62" s="30">
        <v>3.1833E-2</v>
      </c>
      <c r="H62" s="30">
        <v>0.78</v>
      </c>
      <c r="I62" s="32">
        <v>2717.67</v>
      </c>
      <c r="J62" s="32">
        <v>167</v>
      </c>
      <c r="K62" s="31">
        <v>0.23067890699999999</v>
      </c>
      <c r="L62" s="31">
        <v>0.54728650999999995</v>
      </c>
      <c r="M62" s="33">
        <v>105000</v>
      </c>
      <c r="N62" s="57">
        <f t="shared" si="1"/>
        <v>0.41397555190658647</v>
      </c>
      <c r="O62" s="58">
        <f t="shared" si="2"/>
        <v>0.47217988919774373</v>
      </c>
      <c r="P62" s="59">
        <f t="shared" si="3"/>
        <v>0.25340059153555694</v>
      </c>
      <c r="Q62" s="60">
        <f t="shared" si="4"/>
        <v>0.53861358808156679</v>
      </c>
      <c r="R62" s="61">
        <f t="shared" si="5"/>
        <v>0.75</v>
      </c>
      <c r="S62" s="62">
        <f t="shared" si="6"/>
        <v>0.48563392414429074</v>
      </c>
      <c r="T62" s="62">
        <f t="shared" si="7"/>
        <v>9</v>
      </c>
    </row>
    <row r="63" spans="1:20" ht="15" thickBot="1">
      <c r="A63" s="19" t="s">
        <v>19</v>
      </c>
      <c r="B63" s="29">
        <v>8.6999999999999993</v>
      </c>
      <c r="C63" s="6">
        <v>0</v>
      </c>
      <c r="D63" s="30">
        <v>1081</v>
      </c>
      <c r="E63" s="30">
        <v>5.5828999999999997E-2</v>
      </c>
      <c r="F63" s="30">
        <v>0.1552</v>
      </c>
      <c r="G63" s="30">
        <v>2.7016999999999999E-2</v>
      </c>
      <c r="H63" s="30">
        <v>0.87019999999999997</v>
      </c>
      <c r="I63" s="32">
        <v>2150.09</v>
      </c>
      <c r="J63" s="32">
        <v>173</v>
      </c>
      <c r="K63" s="31">
        <v>0.173997454</v>
      </c>
      <c r="L63" s="31">
        <v>0.61368979000000001</v>
      </c>
      <c r="M63" s="33">
        <v>157000</v>
      </c>
      <c r="N63" s="57">
        <f t="shared" si="1"/>
        <v>0</v>
      </c>
      <c r="O63" s="58">
        <f t="shared" si="2"/>
        <v>0.30827471773470638</v>
      </c>
      <c r="P63" s="59">
        <f t="shared" si="3"/>
        <v>0.32854059098205862</v>
      </c>
      <c r="Q63" s="60">
        <f t="shared" si="4"/>
        <v>0.53890366898431386</v>
      </c>
      <c r="R63" s="61">
        <f t="shared" si="5"/>
        <v>0.35606060606060608</v>
      </c>
      <c r="S63" s="62">
        <f t="shared" si="6"/>
        <v>0.30635591675233698</v>
      </c>
      <c r="T63" s="62">
        <f t="shared" si="7"/>
        <v>19</v>
      </c>
    </row>
    <row r="64" spans="1:20" ht="15" thickBot="1">
      <c r="A64" s="19" t="s">
        <v>20</v>
      </c>
      <c r="B64" s="29">
        <v>11.9</v>
      </c>
      <c r="C64" s="6">
        <v>7.81</v>
      </c>
      <c r="D64" s="30">
        <v>468</v>
      </c>
      <c r="E64" s="30">
        <v>3.2101999999999999E-2</v>
      </c>
      <c r="F64" s="30">
        <v>0.1371</v>
      </c>
      <c r="G64" s="30">
        <v>1.5701E-2</v>
      </c>
      <c r="H64" s="30">
        <v>0.64480000000000004</v>
      </c>
      <c r="I64" s="32">
        <v>2141.85</v>
      </c>
      <c r="J64" s="32">
        <v>107</v>
      </c>
      <c r="K64" s="31">
        <v>0.146330085</v>
      </c>
      <c r="L64" s="31">
        <v>0.47707142000000002</v>
      </c>
      <c r="M64" s="33">
        <v>91000</v>
      </c>
      <c r="N64" s="57">
        <f t="shared" si="1"/>
        <v>0.40316548075168773</v>
      </c>
      <c r="O64" s="58">
        <f t="shared" si="2"/>
        <v>0.3460882486278084</v>
      </c>
      <c r="P64" s="59">
        <f t="shared" si="3"/>
        <v>0.46023838691983676</v>
      </c>
      <c r="Q64" s="60">
        <f t="shared" si="4"/>
        <v>0.6349451355731508</v>
      </c>
      <c r="R64" s="61">
        <f t="shared" si="5"/>
        <v>0.85606060606060608</v>
      </c>
      <c r="S64" s="62">
        <f t="shared" si="6"/>
        <v>0.54009957158661792</v>
      </c>
      <c r="T64" s="62">
        <f t="shared" si="7"/>
        <v>1</v>
      </c>
    </row>
    <row r="65" spans="1:20" ht="29.4" thickBot="1">
      <c r="A65" s="19" t="s">
        <v>21</v>
      </c>
      <c r="B65" s="29">
        <v>9.4</v>
      </c>
      <c r="C65" s="6">
        <v>5.67</v>
      </c>
      <c r="D65" s="30">
        <v>819</v>
      </c>
      <c r="E65" s="30">
        <v>8.9421E-2</v>
      </c>
      <c r="F65" s="30">
        <v>0.1477</v>
      </c>
      <c r="G65" s="30">
        <v>4.3693999999999997E-2</v>
      </c>
      <c r="H65" s="30">
        <v>0.77510000000000001</v>
      </c>
      <c r="I65" s="32">
        <v>2440.98</v>
      </c>
      <c r="J65" s="32">
        <v>134</v>
      </c>
      <c r="K65" s="31">
        <v>0.27999096400000001</v>
      </c>
      <c r="L65" s="31">
        <v>0.36202209000000002</v>
      </c>
      <c r="M65" s="33">
        <v>103000</v>
      </c>
      <c r="N65" s="57">
        <f t="shared" si="1"/>
        <v>0.14240102171136665</v>
      </c>
      <c r="O65" s="58">
        <f t="shared" si="2"/>
        <v>0.51796611114216407</v>
      </c>
      <c r="P65" s="59">
        <f t="shared" si="3"/>
        <v>0.3610285602699792</v>
      </c>
      <c r="Q65" s="60">
        <f t="shared" si="4"/>
        <v>0.6106952659155005</v>
      </c>
      <c r="R65" s="61">
        <f t="shared" si="5"/>
        <v>0.76515151515151514</v>
      </c>
      <c r="S65" s="62">
        <f t="shared" si="6"/>
        <v>0.47944849483810509</v>
      </c>
      <c r="T65" s="62">
        <f t="shared" si="7"/>
        <v>10</v>
      </c>
    </row>
    <row r="66" spans="1:20" ht="15" thickBot="1">
      <c r="A66" s="19" t="s">
        <v>22</v>
      </c>
      <c r="B66" s="29">
        <v>11.3</v>
      </c>
      <c r="C66" s="6">
        <v>9.68</v>
      </c>
      <c r="D66" s="30">
        <v>958</v>
      </c>
      <c r="E66" s="30">
        <v>3.2945000000000002E-2</v>
      </c>
      <c r="F66" s="30">
        <v>0.1152</v>
      </c>
      <c r="G66" s="30">
        <v>1.5952000000000001E-2</v>
      </c>
      <c r="H66" s="30">
        <v>0.5907</v>
      </c>
      <c r="I66" s="32">
        <v>2592.39</v>
      </c>
      <c r="J66" s="32">
        <v>186</v>
      </c>
      <c r="K66" s="31">
        <v>7.4818470999999998E-2</v>
      </c>
      <c r="L66" s="31">
        <v>0.88128980999999995</v>
      </c>
      <c r="M66" s="33">
        <v>72000</v>
      </c>
      <c r="N66" s="57">
        <f t="shared" si="1"/>
        <v>0.37319832147418364</v>
      </c>
      <c r="O66" s="58">
        <f t="shared" si="2"/>
        <v>0.37425923898317626</v>
      </c>
      <c r="P66" s="59">
        <f t="shared" si="3"/>
        <v>0.23505389192911755</v>
      </c>
      <c r="Q66" s="60">
        <f t="shared" si="4"/>
        <v>0.45350864490698545</v>
      </c>
      <c r="R66" s="61">
        <f t="shared" si="5"/>
        <v>1</v>
      </c>
      <c r="S66" s="62">
        <f t="shared" si="6"/>
        <v>0.48720401945869263</v>
      </c>
      <c r="T66" s="62">
        <f t="shared" si="7"/>
        <v>7</v>
      </c>
    </row>
    <row r="68" spans="1:20">
      <c r="A68" s="11" t="s">
        <v>31</v>
      </c>
      <c r="B68" s="5">
        <f>MAX(B$48:B$66)</f>
        <v>14.1</v>
      </c>
      <c r="C68" s="5">
        <f t="shared" ref="C68:M68" si="8">MAX(C$48:C$66)</f>
        <v>36.54</v>
      </c>
      <c r="D68" s="4">
        <f t="shared" si="8"/>
        <v>24306</v>
      </c>
      <c r="E68" s="4">
        <f t="shared" si="8"/>
        <v>0.109665</v>
      </c>
      <c r="F68" s="4">
        <f t="shared" si="8"/>
        <v>0.23150000000000001</v>
      </c>
      <c r="G68" s="4">
        <f t="shared" si="8"/>
        <v>5.2690000000000001E-2</v>
      </c>
      <c r="H68" s="4">
        <f t="shared" si="8"/>
        <v>0.87019999999999997</v>
      </c>
      <c r="I68" s="36">
        <f t="shared" si="8"/>
        <v>3262.04</v>
      </c>
      <c r="J68" s="36">
        <f t="shared" si="8"/>
        <v>253</v>
      </c>
      <c r="K68" s="27">
        <f t="shared" si="8"/>
        <v>0.75192124500000002</v>
      </c>
      <c r="L68" s="27">
        <f t="shared" si="8"/>
        <v>0.88128980999999995</v>
      </c>
      <c r="M68" s="2">
        <f t="shared" si="8"/>
        <v>204000</v>
      </c>
    </row>
    <row r="69" spans="1:20">
      <c r="A69" s="11" t="s">
        <v>30</v>
      </c>
      <c r="B69" s="5">
        <f>MIN(B$48:B$66)</f>
        <v>8.6999999999999993</v>
      </c>
      <c r="C69" s="5">
        <f t="shared" ref="C69:M69" si="9">MIN(C$48:C$66)</f>
        <v>0</v>
      </c>
      <c r="D69" s="4">
        <f t="shared" si="9"/>
        <v>468</v>
      </c>
      <c r="E69" s="4">
        <f t="shared" si="9"/>
        <v>1.8364999999999999E-2</v>
      </c>
      <c r="F69" s="4">
        <f t="shared" si="9"/>
        <v>-1.67E-2</v>
      </c>
      <c r="G69" s="4">
        <f t="shared" si="9"/>
        <v>8.9739999999999993E-3</v>
      </c>
      <c r="H69" s="4">
        <f t="shared" si="9"/>
        <v>0.5907</v>
      </c>
      <c r="I69" s="36">
        <f t="shared" si="9"/>
        <v>0</v>
      </c>
      <c r="J69" s="36">
        <f t="shared" si="9"/>
        <v>0</v>
      </c>
      <c r="K69" s="27">
        <f t="shared" si="9"/>
        <v>5.4054050000000003E-3</v>
      </c>
      <c r="L69" s="27">
        <f t="shared" si="9"/>
        <v>0</v>
      </c>
      <c r="M69" s="2">
        <f t="shared" si="9"/>
        <v>72000</v>
      </c>
    </row>
    <row r="71" spans="1:20" ht="26.4" thickBot="1">
      <c r="A71" s="76" t="s">
        <v>108</v>
      </c>
      <c r="B71" s="76"/>
      <c r="C71" s="76"/>
      <c r="D71" s="76"/>
      <c r="E71" s="76"/>
      <c r="F71" s="76"/>
      <c r="G71" s="76"/>
      <c r="H71" s="76"/>
      <c r="I71" s="76"/>
      <c r="J71" s="76"/>
      <c r="K71" s="76"/>
      <c r="L71" s="76"/>
      <c r="M71" s="76"/>
    </row>
    <row r="72" spans="1:20" ht="15" thickBot="1">
      <c r="A72" s="19" t="s">
        <v>4</v>
      </c>
      <c r="B72" s="5">
        <f>(B48-$B$69)/($B$68-$B$69)</f>
        <v>0.55555555555555547</v>
      </c>
      <c r="C72" s="5">
        <f>(C48-$C$69)/($C$68-$C$69)</f>
        <v>6.1850027367268745E-2</v>
      </c>
      <c r="D72" s="4">
        <f>(D48-$D$69)/($D$68-$D$69)</f>
        <v>2.3072405403137845E-3</v>
      </c>
      <c r="E72" s="4">
        <f>(E48-$E$69)/($E$68-$E$69)</f>
        <v>0.23043811610076675</v>
      </c>
      <c r="F72" s="4">
        <f>(F48-$F$69)/($F$68-$F$69)</f>
        <v>0.55237711522965349</v>
      </c>
      <c r="G72" s="4">
        <f>(G48-$G$69)/($G$68-$G$69)</f>
        <v>0.23545155091957176</v>
      </c>
      <c r="H72" s="4">
        <f>($H$68-H48)/($H$68-$H$69)</f>
        <v>0.59964221824686936</v>
      </c>
      <c r="I72" s="36">
        <f>($I$68-I48)/($I$68-$I$69)</f>
        <v>0.17191695993917921</v>
      </c>
      <c r="J72" s="36">
        <f>($J$68-J48)/($J$68-$J$69)</f>
        <v>0.46245059288537549</v>
      </c>
      <c r="K72" s="27">
        <f>($K$68-K48)/($K$68-$K$69)</f>
        <v>0.75700736638086608</v>
      </c>
      <c r="L72" s="27">
        <f>($L$68-L48)/($L$68-$L$69)</f>
        <v>0.45393403561536699</v>
      </c>
      <c r="M72" s="2">
        <f>($M$68-M48)/($M$68-$M$69)</f>
        <v>0.75</v>
      </c>
    </row>
    <row r="73" spans="1:20" ht="15" thickBot="1">
      <c r="A73" s="19" t="s">
        <v>5</v>
      </c>
      <c r="B73" s="5">
        <f t="shared" ref="B73:B90" si="10">(B49-$B$69)/($B$68-$B$69)</f>
        <v>0.70370370370370383</v>
      </c>
      <c r="C73" s="5">
        <f t="shared" ref="C73:C90" si="11">(C49-$C$69)/($C$68-$C$69)</f>
        <v>0.61466885604816646</v>
      </c>
      <c r="D73" s="4">
        <f t="shared" ref="D73:D90" si="12">(D49-$D$69)/($D$68-$D$69)</f>
        <v>2.6470341471599965E-2</v>
      </c>
      <c r="E73" s="4">
        <f t="shared" ref="E73:E90" si="13">(E49-$E$69)/($E$68-$E$69)</f>
        <v>0.7249397590361446</v>
      </c>
      <c r="F73" s="4">
        <f t="shared" ref="F73:F90" si="14">(F49-$F$69)/($F$68-$F$69)</f>
        <v>0.79935535858178886</v>
      </c>
      <c r="G73" s="4">
        <f t="shared" ref="G73:G90" si="15">(G49-$G$69)/($G$68-$G$69)</f>
        <v>0.73469667856162479</v>
      </c>
      <c r="H73" s="4">
        <f t="shared" ref="H73:H90" si="16">($H$68-H49)/($H$68-$H$69)</f>
        <v>0.3867620751341681</v>
      </c>
      <c r="I73" s="36">
        <f t="shared" ref="I73:I90" si="17">($I$68-I49)/($I$68-$I$69)</f>
        <v>6.069821338794185E-3</v>
      </c>
      <c r="J73" s="36">
        <f t="shared" ref="J73:J90" si="18">($J$68-J49)/($J$68-$J$69)</f>
        <v>0.27667984189723321</v>
      </c>
      <c r="K73" s="27">
        <f t="shared" ref="K73:K90" si="19">($K$68-K49)/($K$68-$K$69)</f>
        <v>0.94258970713869916</v>
      </c>
      <c r="L73" s="27">
        <f t="shared" ref="L73:L90" si="20">($L$68-L49)/($L$68-$L$69)</f>
        <v>0.26839117769896825</v>
      </c>
      <c r="M73" s="2">
        <f t="shared" ref="M73:M90" si="21">($M$68-M49)/($M$68-$M$69)</f>
        <v>0.42424242424242425</v>
      </c>
    </row>
    <row r="74" spans="1:20" ht="15" thickBot="1">
      <c r="A74" s="19" t="s">
        <v>6</v>
      </c>
      <c r="B74" s="5">
        <f t="shared" si="10"/>
        <v>0.59259259259259278</v>
      </c>
      <c r="C74" s="5">
        <f t="shared" si="11"/>
        <v>0.74958949096880134</v>
      </c>
      <c r="D74" s="4">
        <f t="shared" si="12"/>
        <v>1.2710797885728669E-2</v>
      </c>
      <c r="E74" s="4">
        <f t="shared" si="13"/>
        <v>0.21913472070098583</v>
      </c>
      <c r="F74" s="4">
        <f t="shared" si="14"/>
        <v>0.54754230459307007</v>
      </c>
      <c r="G74" s="4">
        <f t="shared" si="15"/>
        <v>0.2236480922316772</v>
      </c>
      <c r="H74" s="4">
        <f t="shared" si="16"/>
        <v>0.58461538461538465</v>
      </c>
      <c r="I74" s="36">
        <f t="shared" si="17"/>
        <v>0</v>
      </c>
      <c r="J74" s="36">
        <f t="shared" si="18"/>
        <v>0.34387351778656128</v>
      </c>
      <c r="K74" s="27">
        <f t="shared" si="19"/>
        <v>0.95301018261045867</v>
      </c>
      <c r="L74" s="27">
        <f t="shared" si="20"/>
        <v>0.18607145815063941</v>
      </c>
      <c r="M74" s="2">
        <f t="shared" si="21"/>
        <v>0.81818181818181823</v>
      </c>
    </row>
    <row r="75" spans="1:20" ht="15" thickBot="1">
      <c r="A75" s="19" t="s">
        <v>7</v>
      </c>
      <c r="B75" s="5">
        <f t="shared" si="10"/>
        <v>0.48148148148148173</v>
      </c>
      <c r="C75" s="5">
        <f t="shared" si="11"/>
        <v>0.68500273672687473</v>
      </c>
      <c r="D75" s="4">
        <f t="shared" si="12"/>
        <v>1.2039600637637385E-2</v>
      </c>
      <c r="E75" s="4">
        <f t="shared" si="13"/>
        <v>0</v>
      </c>
      <c r="F75" s="4">
        <f t="shared" si="14"/>
        <v>0.91700241740531829</v>
      </c>
      <c r="G75" s="4">
        <f t="shared" si="15"/>
        <v>0</v>
      </c>
      <c r="H75" s="4">
        <f t="shared" si="16"/>
        <v>0.50805008944543839</v>
      </c>
      <c r="I75" s="36">
        <f t="shared" si="17"/>
        <v>0.13254589152800086</v>
      </c>
      <c r="J75" s="36">
        <f t="shared" si="18"/>
        <v>0.34782608695652173</v>
      </c>
      <c r="K75" s="27">
        <f t="shared" si="19"/>
        <v>0.95464862071781353</v>
      </c>
      <c r="L75" s="27">
        <f t="shared" si="20"/>
        <v>4.612543971205104E-2</v>
      </c>
      <c r="M75" s="2">
        <f t="shared" si="21"/>
        <v>0.84848484848484851</v>
      </c>
    </row>
    <row r="76" spans="1:20" ht="15" thickBot="1">
      <c r="A76" s="19" t="s">
        <v>8</v>
      </c>
      <c r="B76" s="5">
        <f t="shared" si="10"/>
        <v>1.8518518518518781E-2</v>
      </c>
      <c r="C76" s="5">
        <f t="shared" si="11"/>
        <v>0.61056376573617954</v>
      </c>
      <c r="D76" s="4">
        <f t="shared" si="12"/>
        <v>4.9500797046732109E-3</v>
      </c>
      <c r="E76" s="4">
        <f t="shared" si="13"/>
        <v>2.0460021905805058E-2</v>
      </c>
      <c r="F76" s="4">
        <f t="shared" si="14"/>
        <v>0.62570507655116836</v>
      </c>
      <c r="G76" s="4">
        <f t="shared" si="15"/>
        <v>2.2691920578277968E-2</v>
      </c>
      <c r="H76" s="4">
        <f t="shared" si="16"/>
        <v>0.26690518783542044</v>
      </c>
      <c r="I76" s="36">
        <f t="shared" si="17"/>
        <v>0.35666638054714228</v>
      </c>
      <c r="J76" s="36">
        <f t="shared" si="18"/>
        <v>0.51778656126482214</v>
      </c>
      <c r="K76" s="27">
        <f t="shared" si="19"/>
        <v>0</v>
      </c>
      <c r="L76" s="27">
        <f t="shared" si="20"/>
        <v>0.51186977868267869</v>
      </c>
      <c r="M76" s="2">
        <f t="shared" si="21"/>
        <v>0.34090909090909088</v>
      </c>
    </row>
    <row r="77" spans="1:20" ht="15" thickBot="1">
      <c r="A77" s="19" t="s">
        <v>9</v>
      </c>
      <c r="B77" s="5">
        <f t="shared" si="10"/>
        <v>0.18518518518518517</v>
      </c>
      <c r="C77" s="5">
        <f t="shared" si="11"/>
        <v>0.18336070060207993</v>
      </c>
      <c r="D77" s="4">
        <f t="shared" si="12"/>
        <v>0.11905361188019128</v>
      </c>
      <c r="E77" s="4">
        <f t="shared" si="13"/>
        <v>0.38084337349397596</v>
      </c>
      <c r="F77" s="4">
        <f t="shared" si="14"/>
        <v>0.44842868654311041</v>
      </c>
      <c r="G77" s="4">
        <f t="shared" si="15"/>
        <v>0.38345228291700972</v>
      </c>
      <c r="H77" s="4">
        <f t="shared" si="16"/>
        <v>0.1327370304114491</v>
      </c>
      <c r="I77" s="36">
        <f t="shared" si="17"/>
        <v>0.23805348800137335</v>
      </c>
      <c r="J77" s="36">
        <f t="shared" si="18"/>
        <v>0.15019762845849802</v>
      </c>
      <c r="K77" s="27">
        <f t="shared" si="19"/>
        <v>0.72986046351005751</v>
      </c>
      <c r="L77" s="27">
        <f t="shared" si="20"/>
        <v>0.35943951286580739</v>
      </c>
      <c r="M77" s="2">
        <f t="shared" si="21"/>
        <v>0.58333333333333337</v>
      </c>
    </row>
    <row r="78" spans="1:20" ht="15" thickBot="1">
      <c r="A78" s="19" t="s">
        <v>10</v>
      </c>
      <c r="B78" s="5">
        <f t="shared" si="10"/>
        <v>0.20370370370370394</v>
      </c>
      <c r="C78" s="5">
        <f t="shared" si="11"/>
        <v>0.36535303776683087</v>
      </c>
      <c r="D78" s="4">
        <f t="shared" si="12"/>
        <v>5.3905528987331149E-2</v>
      </c>
      <c r="E78" s="4">
        <f t="shared" si="13"/>
        <v>0.46112814895947429</v>
      </c>
      <c r="F78" s="4">
        <f t="shared" si="14"/>
        <v>0.55962933118452862</v>
      </c>
      <c r="G78" s="4">
        <f t="shared" si="15"/>
        <v>0.47250434623478815</v>
      </c>
      <c r="H78" s="4">
        <f t="shared" si="16"/>
        <v>0.18676207513416826</v>
      </c>
      <c r="I78" s="36">
        <f t="shared" si="17"/>
        <v>6.3920123603634457E-2</v>
      </c>
      <c r="J78" s="36">
        <f t="shared" si="18"/>
        <v>6.3241106719367585E-2</v>
      </c>
      <c r="K78" s="27">
        <f t="shared" si="19"/>
        <v>0.93917828187008057</v>
      </c>
      <c r="L78" s="27">
        <f t="shared" si="20"/>
        <v>0.23576532673173642</v>
      </c>
      <c r="M78" s="2">
        <f t="shared" si="21"/>
        <v>0.58333333333333337</v>
      </c>
    </row>
    <row r="79" spans="1:20" ht="15" thickBot="1">
      <c r="A79" s="19" t="s">
        <v>11</v>
      </c>
      <c r="B79" s="5">
        <f t="shared" si="10"/>
        <v>0.48148148148148173</v>
      </c>
      <c r="C79" s="5">
        <f t="shared" si="11"/>
        <v>0.17405582922824303</v>
      </c>
      <c r="D79" s="4">
        <f t="shared" si="12"/>
        <v>6.4602735128785971E-3</v>
      </c>
      <c r="E79" s="4">
        <f t="shared" si="13"/>
        <v>0.26358159912376783</v>
      </c>
      <c r="F79" s="4">
        <f t="shared" si="14"/>
        <v>0.68614020950846077</v>
      </c>
      <c r="G79" s="4">
        <f t="shared" si="15"/>
        <v>0.26832281087016197</v>
      </c>
      <c r="H79" s="4">
        <f t="shared" si="16"/>
        <v>0.49266547406082273</v>
      </c>
      <c r="I79" s="36">
        <f t="shared" si="17"/>
        <v>0.24596571470613479</v>
      </c>
      <c r="J79" s="36">
        <f t="shared" si="18"/>
        <v>0.34387351778656128</v>
      </c>
      <c r="K79" s="27">
        <f t="shared" si="19"/>
        <v>0.39147948823162276</v>
      </c>
      <c r="L79" s="27">
        <f t="shared" si="20"/>
        <v>0.38864297092008804</v>
      </c>
      <c r="M79" s="2">
        <f t="shared" si="21"/>
        <v>0.72727272727272729</v>
      </c>
    </row>
    <row r="80" spans="1:20" ht="15" thickBot="1">
      <c r="A80" s="19" t="s">
        <v>12</v>
      </c>
      <c r="B80" s="5">
        <f t="shared" si="10"/>
        <v>0.38888888888888912</v>
      </c>
      <c r="C80" s="5">
        <f t="shared" si="11"/>
        <v>0.16256157635467983</v>
      </c>
      <c r="D80" s="4">
        <f t="shared" si="12"/>
        <v>1.5269737394076685E-2</v>
      </c>
      <c r="E80" s="4">
        <f t="shared" si="13"/>
        <v>0.13713033953997811</v>
      </c>
      <c r="F80" s="4">
        <f t="shared" si="14"/>
        <v>0.61120064464141821</v>
      </c>
      <c r="G80" s="4">
        <f t="shared" si="15"/>
        <v>0.13743251898618355</v>
      </c>
      <c r="H80" s="4">
        <f t="shared" si="16"/>
        <v>0.43792486583184248</v>
      </c>
      <c r="I80" s="36">
        <f t="shared" si="17"/>
        <v>0.27151414452305922</v>
      </c>
      <c r="J80" s="36">
        <f t="shared" si="18"/>
        <v>0.92490118577075098</v>
      </c>
      <c r="K80" s="27">
        <f t="shared" si="19"/>
        <v>0.86918784067595944</v>
      </c>
      <c r="L80" s="27">
        <f t="shared" si="20"/>
        <v>0.15386585486560886</v>
      </c>
      <c r="M80" s="2">
        <f t="shared" si="21"/>
        <v>0.80303030303030298</v>
      </c>
    </row>
    <row r="81" spans="1:13" ht="15" thickBot="1">
      <c r="A81" s="19" t="s">
        <v>13</v>
      </c>
      <c r="B81" s="5">
        <f t="shared" si="10"/>
        <v>0.18518518518518517</v>
      </c>
      <c r="C81" s="5">
        <f t="shared" si="11"/>
        <v>0</v>
      </c>
      <c r="D81" s="4">
        <f t="shared" si="12"/>
        <v>1</v>
      </c>
      <c r="E81" s="4">
        <f t="shared" si="13"/>
        <v>0.33844468784227827</v>
      </c>
      <c r="F81" s="4">
        <f t="shared" si="14"/>
        <v>0</v>
      </c>
      <c r="G81" s="4">
        <f t="shared" si="15"/>
        <v>0.33102296641961754</v>
      </c>
      <c r="H81" s="4">
        <f t="shared" si="16"/>
        <v>2.5402504472271898E-2</v>
      </c>
      <c r="I81" s="36">
        <f t="shared" si="17"/>
        <v>1</v>
      </c>
      <c r="J81" s="36">
        <f t="shared" si="18"/>
        <v>1</v>
      </c>
      <c r="K81" s="27">
        <f t="shared" si="19"/>
        <v>1</v>
      </c>
      <c r="L81" s="27">
        <f t="shared" si="20"/>
        <v>1</v>
      </c>
      <c r="M81" s="2">
        <f t="shared" si="21"/>
        <v>0</v>
      </c>
    </row>
    <row r="82" spans="1:13" ht="15" thickBot="1">
      <c r="A82" s="19" t="s">
        <v>14</v>
      </c>
      <c r="B82" s="5">
        <f t="shared" si="10"/>
        <v>0.38888888888888912</v>
      </c>
      <c r="C82" s="5">
        <f t="shared" si="11"/>
        <v>8.5933223864258348E-2</v>
      </c>
      <c r="D82" s="4">
        <f t="shared" si="12"/>
        <v>2.5211846631428812E-2</v>
      </c>
      <c r="E82" s="4">
        <f t="shared" si="13"/>
        <v>0.27385542168674698</v>
      </c>
      <c r="F82" s="4">
        <f t="shared" si="14"/>
        <v>0.92224012892828355</v>
      </c>
      <c r="G82" s="4">
        <f t="shared" si="15"/>
        <v>0.28024064415774547</v>
      </c>
      <c r="H82" s="4">
        <f t="shared" si="16"/>
        <v>0.9048300536672631</v>
      </c>
      <c r="I82" s="36">
        <f t="shared" si="17"/>
        <v>8.865617834238719E-3</v>
      </c>
      <c r="J82" s="36">
        <f t="shared" si="18"/>
        <v>0.20553359683794467</v>
      </c>
      <c r="K82" s="27">
        <f t="shared" si="19"/>
        <v>0.83080193716987971</v>
      </c>
      <c r="L82" s="27">
        <f t="shared" si="20"/>
        <v>0.29760426936060907</v>
      </c>
      <c r="M82" s="2">
        <f t="shared" si="21"/>
        <v>0.84848484848484851</v>
      </c>
    </row>
    <row r="83" spans="1:13" ht="15" thickBot="1">
      <c r="A83" s="19" t="s">
        <v>15</v>
      </c>
      <c r="B83" s="5">
        <f t="shared" si="10"/>
        <v>0.40740740740740755</v>
      </c>
      <c r="C83" s="5">
        <f t="shared" si="11"/>
        <v>1</v>
      </c>
      <c r="D83" s="4">
        <f t="shared" si="12"/>
        <v>3.632855105294068E-2</v>
      </c>
      <c r="E83" s="4">
        <f t="shared" si="13"/>
        <v>0.65129244249726181</v>
      </c>
      <c r="F83" s="4">
        <f t="shared" si="14"/>
        <v>0.62610797743755031</v>
      </c>
      <c r="G83" s="4">
        <f t="shared" si="15"/>
        <v>0.66591179430871983</v>
      </c>
      <c r="H83" s="4">
        <f t="shared" si="16"/>
        <v>0.73094812164579592</v>
      </c>
      <c r="I83" s="36">
        <f t="shared" si="17"/>
        <v>5.5296685509681094E-2</v>
      </c>
      <c r="J83" s="36">
        <f t="shared" si="18"/>
        <v>6.3241106719367585E-2</v>
      </c>
      <c r="K83" s="27">
        <f t="shared" si="19"/>
        <v>0.92046406543764692</v>
      </c>
      <c r="L83" s="27">
        <f t="shared" si="20"/>
        <v>0.15576277910214339</v>
      </c>
      <c r="M83" s="2">
        <f t="shared" si="21"/>
        <v>0.85606060606060608</v>
      </c>
    </row>
    <row r="84" spans="1:13" ht="15" thickBot="1">
      <c r="A84" s="19" t="s">
        <v>16</v>
      </c>
      <c r="B84" s="5">
        <f t="shared" si="10"/>
        <v>1</v>
      </c>
      <c r="C84" s="5">
        <f t="shared" si="11"/>
        <v>0.70525451559934316</v>
      </c>
      <c r="D84" s="4">
        <f t="shared" si="12"/>
        <v>3.5573454148837988E-2</v>
      </c>
      <c r="E84" s="4">
        <f t="shared" si="13"/>
        <v>0.41894852135815996</v>
      </c>
      <c r="F84" s="4">
        <f t="shared" si="14"/>
        <v>0.57695406929895243</v>
      </c>
      <c r="G84" s="4">
        <f t="shared" si="15"/>
        <v>0.42471863848476527</v>
      </c>
      <c r="H84" s="4">
        <f t="shared" si="16"/>
        <v>0.43112701252236119</v>
      </c>
      <c r="I84" s="36">
        <f t="shared" si="17"/>
        <v>0.11826648355017105</v>
      </c>
      <c r="J84" s="36">
        <f t="shared" si="18"/>
        <v>0</v>
      </c>
      <c r="K84" s="27">
        <f t="shared" si="19"/>
        <v>0.84350592480395314</v>
      </c>
      <c r="L84" s="27">
        <f t="shared" si="20"/>
        <v>0.15179186061393346</v>
      </c>
      <c r="M84" s="2">
        <f t="shared" si="21"/>
        <v>0.74242424242424243</v>
      </c>
    </row>
    <row r="85" spans="1:13" ht="29.4" thickBot="1">
      <c r="A85" s="19" t="s">
        <v>17</v>
      </c>
      <c r="B85" s="5">
        <f t="shared" si="10"/>
        <v>0.18518518518518517</v>
      </c>
      <c r="C85" s="5">
        <f t="shared" si="11"/>
        <v>0.2857142857142857</v>
      </c>
      <c r="D85" s="4">
        <f t="shared" si="12"/>
        <v>8.293480996727913E-2</v>
      </c>
      <c r="E85" s="4">
        <f t="shared" si="13"/>
        <v>1</v>
      </c>
      <c r="F85" s="4">
        <f t="shared" si="14"/>
        <v>0.71796937953263495</v>
      </c>
      <c r="G85" s="4">
        <f t="shared" si="15"/>
        <v>1</v>
      </c>
      <c r="H85" s="4">
        <f t="shared" si="16"/>
        <v>0.10590339892665461</v>
      </c>
      <c r="I85" s="36">
        <f t="shared" si="17"/>
        <v>0.11910644872533745</v>
      </c>
      <c r="J85" s="36">
        <f t="shared" si="18"/>
        <v>0.29644268774703558</v>
      </c>
      <c r="K85" s="27">
        <f t="shared" si="19"/>
        <v>0.77100253224365611</v>
      </c>
      <c r="L85" s="27">
        <f t="shared" si="20"/>
        <v>0.35902170478971035</v>
      </c>
      <c r="M85" s="2">
        <f t="shared" si="21"/>
        <v>0.63636363636363635</v>
      </c>
    </row>
    <row r="86" spans="1:13" ht="15" thickBot="1">
      <c r="A86" s="19" t="s">
        <v>18</v>
      </c>
      <c r="B86" s="5">
        <f t="shared" si="10"/>
        <v>0.31481481481481499</v>
      </c>
      <c r="C86" s="5">
        <f t="shared" si="11"/>
        <v>0.51313628899835795</v>
      </c>
      <c r="D86" s="4">
        <f t="shared" si="12"/>
        <v>6.8378219649299441E-3</v>
      </c>
      <c r="E86" s="4">
        <f t="shared" si="13"/>
        <v>0.50844468784227825</v>
      </c>
      <c r="F86" s="4">
        <f t="shared" si="14"/>
        <v>1</v>
      </c>
      <c r="G86" s="4">
        <f t="shared" si="15"/>
        <v>0.52289779485771792</v>
      </c>
      <c r="H86" s="4">
        <f t="shared" si="16"/>
        <v>0.32271914132379231</v>
      </c>
      <c r="I86" s="36">
        <f t="shared" si="17"/>
        <v>0.16688023445451308</v>
      </c>
      <c r="J86" s="36">
        <f t="shared" si="18"/>
        <v>0.33992094861660077</v>
      </c>
      <c r="K86" s="27">
        <f t="shared" si="19"/>
        <v>0.69823346012323051</v>
      </c>
      <c r="L86" s="27">
        <f t="shared" si="20"/>
        <v>0.37899371603990295</v>
      </c>
      <c r="M86" s="2">
        <f t="shared" si="21"/>
        <v>0.75</v>
      </c>
    </row>
    <row r="87" spans="1:13" ht="15" thickBot="1">
      <c r="A87" s="19" t="s">
        <v>19</v>
      </c>
      <c r="B87" s="5">
        <f t="shared" si="10"/>
        <v>0</v>
      </c>
      <c r="C87" s="5">
        <f t="shared" si="11"/>
        <v>0</v>
      </c>
      <c r="D87" s="4">
        <f t="shared" si="12"/>
        <v>2.5715244567497273E-2</v>
      </c>
      <c r="E87" s="4">
        <f t="shared" si="13"/>
        <v>0.41033953997809419</v>
      </c>
      <c r="F87" s="4">
        <f t="shared" si="14"/>
        <v>0.69258662369057211</v>
      </c>
      <c r="G87" s="4">
        <f t="shared" si="15"/>
        <v>0.41273218043736842</v>
      </c>
      <c r="H87" s="4">
        <f t="shared" si="16"/>
        <v>0</v>
      </c>
      <c r="I87" s="36">
        <f t="shared" si="17"/>
        <v>0.34087564836727929</v>
      </c>
      <c r="J87" s="36">
        <f t="shared" si="18"/>
        <v>0.31620553359683795</v>
      </c>
      <c r="K87" s="27">
        <f t="shared" si="19"/>
        <v>0.77416145784662782</v>
      </c>
      <c r="L87" s="27">
        <f t="shared" si="20"/>
        <v>0.30364588012199978</v>
      </c>
      <c r="M87" s="2">
        <f t="shared" si="21"/>
        <v>0.35606060606060608</v>
      </c>
    </row>
    <row r="88" spans="1:13" ht="15" thickBot="1">
      <c r="A88" s="19" t="s">
        <v>20</v>
      </c>
      <c r="B88" s="5">
        <f t="shared" si="10"/>
        <v>0.59259259259259278</v>
      </c>
      <c r="C88" s="5">
        <f t="shared" si="11"/>
        <v>0.21373836891078271</v>
      </c>
      <c r="D88" s="4">
        <f t="shared" si="12"/>
        <v>0</v>
      </c>
      <c r="E88" s="4">
        <f t="shared" si="13"/>
        <v>0.15046002190580504</v>
      </c>
      <c r="F88" s="4">
        <f t="shared" si="14"/>
        <v>0.61966156325543909</v>
      </c>
      <c r="G88" s="4">
        <f t="shared" si="15"/>
        <v>0.15387958642144753</v>
      </c>
      <c r="H88" s="4">
        <f t="shared" si="16"/>
        <v>0.80644007155635045</v>
      </c>
      <c r="I88" s="36">
        <f t="shared" si="17"/>
        <v>0.34340167502544422</v>
      </c>
      <c r="J88" s="36">
        <f t="shared" si="18"/>
        <v>0.57707509881422925</v>
      </c>
      <c r="K88" s="27">
        <f t="shared" si="19"/>
        <v>0.81122345642391192</v>
      </c>
      <c r="L88" s="27">
        <f t="shared" si="20"/>
        <v>0.45866681472238963</v>
      </c>
      <c r="M88" s="2">
        <f t="shared" si="21"/>
        <v>0.85606060606060608</v>
      </c>
    </row>
    <row r="89" spans="1:13" ht="29.4" thickBot="1">
      <c r="A89" s="19" t="s">
        <v>21</v>
      </c>
      <c r="B89" s="5">
        <f t="shared" si="10"/>
        <v>0.12962962962962982</v>
      </c>
      <c r="C89" s="5">
        <f t="shared" si="11"/>
        <v>0.15517241379310345</v>
      </c>
      <c r="D89" s="4">
        <f t="shared" si="12"/>
        <v>1.4724389630002516E-2</v>
      </c>
      <c r="E89" s="4">
        <f t="shared" si="13"/>
        <v>0.77826944140197163</v>
      </c>
      <c r="F89" s="4">
        <f t="shared" si="14"/>
        <v>0.66236905721192585</v>
      </c>
      <c r="G89" s="4">
        <f t="shared" si="15"/>
        <v>0.79421722023972907</v>
      </c>
      <c r="H89" s="4">
        <f t="shared" si="16"/>
        <v>0.34025044722719133</v>
      </c>
      <c r="I89" s="36">
        <f t="shared" si="17"/>
        <v>0.25170138931466196</v>
      </c>
      <c r="J89" s="36">
        <f t="shared" si="18"/>
        <v>0.47035573122529645</v>
      </c>
      <c r="K89" s="27">
        <f t="shared" si="19"/>
        <v>0.63217718327316397</v>
      </c>
      <c r="L89" s="27">
        <f t="shared" si="20"/>
        <v>0.58921334855783714</v>
      </c>
      <c r="M89" s="2">
        <f t="shared" si="21"/>
        <v>0.76515151515151514</v>
      </c>
    </row>
    <row r="90" spans="1:13" ht="15" thickBot="1">
      <c r="A90" s="19" t="s">
        <v>22</v>
      </c>
      <c r="B90" s="5">
        <f t="shared" si="10"/>
        <v>0.48148148148148173</v>
      </c>
      <c r="C90" s="5">
        <f t="shared" si="11"/>
        <v>0.2649151614668856</v>
      </c>
      <c r="D90" s="4">
        <f t="shared" si="12"/>
        <v>2.0555415722795536E-2</v>
      </c>
      <c r="E90" s="4">
        <f t="shared" si="13"/>
        <v>0.15969331872946335</v>
      </c>
      <c r="F90" s="4">
        <f t="shared" si="14"/>
        <v>0.53142626913779201</v>
      </c>
      <c r="G90" s="4">
        <f t="shared" si="15"/>
        <v>0.15962119132583039</v>
      </c>
      <c r="H90" s="4">
        <f t="shared" si="16"/>
        <v>1</v>
      </c>
      <c r="I90" s="36">
        <f t="shared" si="17"/>
        <v>0.20528564947088329</v>
      </c>
      <c r="J90" s="36">
        <f t="shared" si="18"/>
        <v>0.2648221343873518</v>
      </c>
      <c r="K90" s="27">
        <f t="shared" si="19"/>
        <v>0.9070172898139709</v>
      </c>
      <c r="L90" s="27">
        <f t="shared" si="20"/>
        <v>0</v>
      </c>
      <c r="M90" s="2">
        <f t="shared" si="21"/>
        <v>1</v>
      </c>
    </row>
    <row r="98" spans="1:3" ht="15" thickBot="1"/>
    <row r="99" spans="1:3" ht="15" thickBot="1">
      <c r="A99" s="64" t="s">
        <v>0</v>
      </c>
      <c r="B99" s="65" t="s">
        <v>114</v>
      </c>
      <c r="C99" s="65" t="s">
        <v>69</v>
      </c>
    </row>
    <row r="100" spans="1:3" ht="15" thickBot="1">
      <c r="A100" s="19" t="s">
        <v>4</v>
      </c>
      <c r="B100">
        <v>0.46108010341584815</v>
      </c>
      <c r="C100">
        <v>12</v>
      </c>
    </row>
    <row r="101" spans="1:3" ht="15" thickBot="1">
      <c r="A101" s="19" t="s">
        <v>5</v>
      </c>
      <c r="B101">
        <v>0.47294776414245437</v>
      </c>
      <c r="C101">
        <v>11</v>
      </c>
    </row>
    <row r="102" spans="1:3" ht="15" thickBot="1">
      <c r="A102" s="19" t="s">
        <v>6</v>
      </c>
      <c r="B102">
        <v>0.50965613984834279</v>
      </c>
      <c r="C102">
        <v>3</v>
      </c>
    </row>
    <row r="103" spans="1:3" ht="15" thickBot="1">
      <c r="A103" s="19" t="s">
        <v>7</v>
      </c>
      <c r="B103">
        <v>0.49194367970877984</v>
      </c>
      <c r="C103">
        <v>5</v>
      </c>
    </row>
    <row r="104" spans="1:3" ht="15" thickBot="1">
      <c r="A104" s="19" t="s">
        <v>8</v>
      </c>
      <c r="B104">
        <v>0.30735081011976612</v>
      </c>
      <c r="C104">
        <v>18</v>
      </c>
    </row>
    <row r="105" spans="1:3" ht="15" thickBot="1">
      <c r="A105" s="19" t="s">
        <v>9</v>
      </c>
      <c r="B105">
        <v>0.35985696393879624</v>
      </c>
      <c r="C105">
        <v>17</v>
      </c>
    </row>
    <row r="106" spans="1:3" ht="15" thickBot="1">
      <c r="A106" s="19" t="s">
        <v>10</v>
      </c>
      <c r="B106">
        <v>0.37314000192621366</v>
      </c>
      <c r="C106">
        <v>16</v>
      </c>
    </row>
    <row r="107" spans="1:3" ht="15" thickBot="1">
      <c r="A107" s="19" t="s">
        <v>11</v>
      </c>
      <c r="B107">
        <v>0.4166912603730023</v>
      </c>
      <c r="C107">
        <v>15</v>
      </c>
    </row>
    <row r="108" spans="1:3" ht="15" thickBot="1">
      <c r="A108" s="19" t="s">
        <v>12</v>
      </c>
      <c r="B108">
        <v>0.49125633396969537</v>
      </c>
      <c r="C108">
        <v>6</v>
      </c>
    </row>
    <row r="109" spans="1:3" ht="15" thickBot="1">
      <c r="A109" s="19" t="s">
        <v>13</v>
      </c>
      <c r="B109">
        <v>0.4863133248678852</v>
      </c>
      <c r="C109">
        <v>8</v>
      </c>
    </row>
    <row r="110" spans="1:3" ht="15" thickBot="1">
      <c r="A110" s="19" t="s">
        <v>14</v>
      </c>
      <c r="B110">
        <v>0.44771484689541036</v>
      </c>
      <c r="C110">
        <v>13</v>
      </c>
    </row>
    <row r="111" spans="1:3" ht="15" thickBot="1">
      <c r="A111" s="19" t="s">
        <v>15</v>
      </c>
      <c r="B111">
        <v>0.53985288110743657</v>
      </c>
      <c r="C111">
        <v>2</v>
      </c>
    </row>
    <row r="112" spans="1:3" ht="15" thickBot="1">
      <c r="A112" s="19" t="s">
        <v>16</v>
      </c>
      <c r="B112">
        <v>0.50585959477411158</v>
      </c>
      <c r="C112">
        <v>4</v>
      </c>
    </row>
    <row r="113" spans="1:3" ht="29.4" thickBot="1">
      <c r="A113" s="19" t="s">
        <v>17</v>
      </c>
      <c r="B113">
        <v>0.44519231525031105</v>
      </c>
      <c r="C113">
        <v>14</v>
      </c>
    </row>
    <row r="114" spans="1:3" ht="15" thickBot="1">
      <c r="A114" s="19" t="s">
        <v>18</v>
      </c>
      <c r="B114">
        <v>0.48563392414429074</v>
      </c>
      <c r="C114">
        <v>9</v>
      </c>
    </row>
    <row r="115" spans="1:3" ht="15" thickBot="1">
      <c r="A115" s="19" t="s">
        <v>19</v>
      </c>
      <c r="B115">
        <v>0.30635591675233698</v>
      </c>
      <c r="C115">
        <v>19</v>
      </c>
    </row>
    <row r="116" spans="1:3" ht="15" thickBot="1">
      <c r="A116" s="19" t="s">
        <v>20</v>
      </c>
      <c r="B116">
        <v>0.54009957158661792</v>
      </c>
      <c r="C116">
        <v>1</v>
      </c>
    </row>
    <row r="117" spans="1:3" ht="29.4" thickBot="1">
      <c r="A117" s="19" t="s">
        <v>21</v>
      </c>
      <c r="B117">
        <v>0.47944849483810509</v>
      </c>
      <c r="C117">
        <v>10</v>
      </c>
    </row>
    <row r="118" spans="1:3" ht="15" thickBot="1">
      <c r="A118" s="19" t="s">
        <v>22</v>
      </c>
      <c r="B118">
        <v>0.48720401945869263</v>
      </c>
      <c r="C118">
        <v>7</v>
      </c>
    </row>
  </sheetData>
  <autoFilter ref="A1:B1" xr:uid="{36E9E44F-7B68-4C8A-A2EA-90CD1BD2E33E}">
    <sortState xmlns:xlrd2="http://schemas.microsoft.com/office/spreadsheetml/2017/richdata2" ref="A2:B15">
      <sortCondition ref="B1"/>
    </sortState>
  </autoFilter>
  <mergeCells count="9">
    <mergeCell ref="F1:G1"/>
    <mergeCell ref="N44:T45"/>
    <mergeCell ref="A71:M71"/>
    <mergeCell ref="A18:Q18"/>
    <mergeCell ref="A44:M45"/>
    <mergeCell ref="B46:C46"/>
    <mergeCell ref="I46:J46"/>
    <mergeCell ref="D46:H46"/>
    <mergeCell ref="K46:L4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Reasoning and Results</vt:lpstr>
      <vt:lpstr>Sources</vt:lpstr>
      <vt:lpstr>IYENGAR_SUDARSHAN </vt:lpstr>
      <vt:lpstr>PATNAIK_NARAYAN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Abir Mahato</dc:creator>
  <cp:lastModifiedBy>Abir Mahato</cp:lastModifiedBy>
  <dcterms:created xsi:type="dcterms:W3CDTF">2015-06-05T18:17:20Z</dcterms:created>
  <dcterms:modified xsi:type="dcterms:W3CDTF">2025-04-30T14:54:55Z</dcterms:modified>
</cp:coreProperties>
</file>