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bena\Dropbox\06_PLONGEE\01_AQUADEMIE\00_ADMINISTRATIF\APPLICATION\"/>
    </mc:Choice>
  </mc:AlternateContent>
  <xr:revisionPtr revIDLastSave="0" documentId="13_ncr:1_{F4F6C92E-8302-473A-BCDC-2A740454E0E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aisie_Palanquée" sheetId="2" r:id="rId1"/>
    <sheet name="Feuil1" sheetId="1" r:id="rId2"/>
  </sheets>
  <externalReferences>
    <externalReference r:id="rId3"/>
  </externalReferences>
  <definedNames>
    <definedName name="_xlnm._FilterDatabase" localSheetId="0" hidden="1">Saisie_Palanquée!$A$4:$AF$98</definedName>
    <definedName name="Compta_plongées">Saisie_Palanquée!$BX$13:$CI$103</definedName>
    <definedName name="Doublon_plongeurs">Saisie_Palanquée!$BI$111:$BJ$170</definedName>
    <definedName name="Fichier_plongeurs">[1]Menu_Plongeurs!$A$2:$AD$115</definedName>
    <definedName name="Formation_choisie">[1]Menu_Niveaux!$E$65:$E$88</definedName>
    <definedName name="Lieux">[1]Menu_Niveaux!$I$2:$I$12</definedName>
    <definedName name="Liste_membres">[1]Menu_Plongeurs!$A$3:$A$115</definedName>
    <definedName name="Liste_Moniteurs">[1]Menu_Plongeurs!$AK$6:$AK$107</definedName>
    <definedName name="Liste_palanquées">Saisie_Palanquée!$B$13:$H$84</definedName>
    <definedName name="Médecin">[1]Menu_Niveaux!$A$85:$A$89</definedName>
    <definedName name="Moniteurs_Niveau">#REF!</definedName>
    <definedName name="Niv_plongeur">[1]Menu_Niveaux!$A$2:$A$58</definedName>
    <definedName name="Niveau_plongeurs">[1]Menu_Niveaux!$C$64:$C$96</definedName>
    <definedName name="Niveau_prof">[1]Menu_Niveaux!$A$2:$C$58</definedName>
    <definedName name="Niveaux_Age">[1]Menu_Niveaux!$A$2:$A$51</definedName>
    <definedName name="Niveaux_encadrement">[1]Menu_Niveaux!$A$76:$A$80</definedName>
    <definedName name="Plongeurs_VVP_Détail">[1]Menu_Plongeurs!$A$2:$U$115</definedName>
    <definedName name="Site">[1]Menu_Niveaux!$I$2:$M$12</definedName>
    <definedName name="TBC">Saisie_Palanquée!#REF!</definedName>
    <definedName name="Type_de_plongée">[1]Menu_Niveaux!$I$19:$I$24</definedName>
    <definedName name="_xlnm.Print_Area" localSheetId="0">Saisie_Palanquée!$A$1:$X$144</definedName>
  </definedNames>
  <calcPr calcId="191029"/>
  <pivotCaches>
    <pivotCache cacheId="30" r:id="rId4"/>
    <pivotCache cacheId="8" r:id="rId5"/>
    <pivotCache cacheId="24" r:id="rId6"/>
    <pivotCache cacheId="21" r:id="rId7"/>
    <pivotCache cacheId="4" r:id="rId8"/>
    <pivotCache cacheId="28" r:id="rId9"/>
    <pivotCache cacheId="31" r:id="rId10"/>
    <pivotCache cacheId="16" r:id="rId11"/>
    <pivotCache cacheId="6" r:id="rId12"/>
    <pivotCache cacheId="33" r:id="rId13"/>
    <pivotCache cacheId="26" r:id="rId14"/>
    <pivotCache cacheId="14" r:id="rId15"/>
    <pivotCache cacheId="0" r:id="rId16"/>
    <pivotCache cacheId="27" r:id="rId17"/>
    <pivotCache cacheId="15" r:id="rId18"/>
    <pivotCache cacheId="9" r:id="rId19"/>
    <pivotCache cacheId="13" r:id="rId20"/>
    <pivotCache cacheId="40" r:id="rId21"/>
    <pivotCache cacheId="25" r:id="rId22"/>
    <pivotCache cacheId="20" r:id="rId23"/>
    <pivotCache cacheId="39" r:id="rId24"/>
    <pivotCache cacheId="34" r:id="rId25"/>
    <pivotCache cacheId="3" r:id="rId26"/>
    <pivotCache cacheId="5" r:id="rId27"/>
    <pivotCache cacheId="7" r:id="rId28"/>
    <pivotCache cacheId="10" r:id="rId29"/>
    <pivotCache cacheId="18" r:id="rId30"/>
    <pivotCache cacheId="35" r:id="rId31"/>
    <pivotCache cacheId="23" r:id="rId32"/>
    <pivotCache cacheId="38" r:id="rId33"/>
    <pivotCache cacheId="32" r:id="rId34"/>
    <pivotCache cacheId="11" r:id="rId35"/>
    <pivotCache cacheId="19" r:id="rId36"/>
    <pivotCache cacheId="29" r:id="rId37"/>
    <pivotCache cacheId="36" r:id="rId38"/>
    <pivotCache cacheId="12" r:id="rId39"/>
    <pivotCache cacheId="17" r:id="rId40"/>
    <pivotCache cacheId="22" r:id="rId41"/>
    <pivotCache cacheId="37" r:id="rId4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2" l="1"/>
  <c r="I180" i="2" s="1"/>
  <c r="I179" i="2"/>
  <c r="G179" i="2"/>
  <c r="F179" i="2"/>
  <c r="E179" i="2"/>
  <c r="D179" i="2"/>
  <c r="C179" i="2"/>
  <c r="B179" i="2"/>
  <c r="D178" i="2"/>
  <c r="B178" i="2"/>
  <c r="I178" i="2" s="1"/>
  <c r="D177" i="2"/>
  <c r="CB100" i="2" s="1"/>
  <c r="C177" i="2"/>
  <c r="CA100" i="2" s="1"/>
  <c r="B177" i="2"/>
  <c r="E177" i="2" s="1"/>
  <c r="CC100" i="2" s="1"/>
  <c r="I176" i="2"/>
  <c r="G176" i="2"/>
  <c r="CE99" i="2" s="1"/>
  <c r="B176" i="2"/>
  <c r="F176" i="2" s="1"/>
  <c r="CD99" i="2" s="1"/>
  <c r="E175" i="2"/>
  <c r="CC98" i="2" s="1"/>
  <c r="D175" i="2"/>
  <c r="C175" i="2"/>
  <c r="B175" i="2"/>
  <c r="I175" i="2" s="1"/>
  <c r="G174" i="2"/>
  <c r="E174" i="2"/>
  <c r="C174" i="2"/>
  <c r="B174" i="2"/>
  <c r="I174" i="2" s="1"/>
  <c r="I173" i="2"/>
  <c r="G173" i="2"/>
  <c r="CE96" i="2" s="1"/>
  <c r="F173" i="2"/>
  <c r="CD96" i="2" s="1"/>
  <c r="E173" i="2"/>
  <c r="CC96" i="2" s="1"/>
  <c r="D173" i="2"/>
  <c r="CB96" i="2" s="1"/>
  <c r="C173" i="2"/>
  <c r="CA96" i="2" s="1"/>
  <c r="B173" i="2"/>
  <c r="I172" i="2"/>
  <c r="G172" i="2"/>
  <c r="C172" i="2"/>
  <c r="B172" i="2"/>
  <c r="F172" i="2" s="1"/>
  <c r="CD95" i="2" s="1"/>
  <c r="I171" i="2"/>
  <c r="G171" i="2"/>
  <c r="CE94" i="2" s="1"/>
  <c r="F171" i="2"/>
  <c r="CD94" i="2" s="1"/>
  <c r="D171" i="2"/>
  <c r="B171" i="2"/>
  <c r="E171" i="2" s="1"/>
  <c r="CC94" i="2" s="1"/>
  <c r="E170" i="2"/>
  <c r="CC93" i="2" s="1"/>
  <c r="D170" i="2"/>
  <c r="CB93" i="2" s="1"/>
  <c r="C170" i="2"/>
  <c r="CA93" i="2" s="1"/>
  <c r="B170" i="2"/>
  <c r="F170" i="2" s="1"/>
  <c r="CD93" i="2" s="1"/>
  <c r="I169" i="2"/>
  <c r="G169" i="2"/>
  <c r="CE92" i="2" s="1"/>
  <c r="F169" i="2"/>
  <c r="CD92" i="2" s="1"/>
  <c r="E169" i="2"/>
  <c r="CC92" i="2" s="1"/>
  <c r="D169" i="2"/>
  <c r="CB92" i="2" s="1"/>
  <c r="C169" i="2"/>
  <c r="CA92" i="2" s="1"/>
  <c r="B169" i="2"/>
  <c r="BZ92" i="2" s="1"/>
  <c r="I168" i="2"/>
  <c r="G168" i="2"/>
  <c r="F168" i="2"/>
  <c r="E168" i="2"/>
  <c r="D168" i="2"/>
  <c r="C168" i="2"/>
  <c r="B168" i="2"/>
  <c r="B167" i="2"/>
  <c r="C167" i="2" s="1"/>
  <c r="CA90" i="2" s="1"/>
  <c r="I166" i="2"/>
  <c r="G166" i="2"/>
  <c r="CE89" i="2" s="1"/>
  <c r="F166" i="2"/>
  <c r="CD89" i="2" s="1"/>
  <c r="E166" i="2"/>
  <c r="CC89" i="2" s="1"/>
  <c r="D166" i="2"/>
  <c r="CB89" i="2" s="1"/>
  <c r="C166" i="2"/>
  <c r="CA89" i="2" s="1"/>
  <c r="B166" i="2"/>
  <c r="BZ89" i="2" s="1"/>
  <c r="I165" i="2"/>
  <c r="G165" i="2"/>
  <c r="D165" i="2"/>
  <c r="C165" i="2"/>
  <c r="B165" i="2"/>
  <c r="F165" i="2" s="1"/>
  <c r="CD88" i="2" s="1"/>
  <c r="I164" i="2"/>
  <c r="G164" i="2"/>
  <c r="F164" i="2"/>
  <c r="CD87" i="2" s="1"/>
  <c r="E164" i="2"/>
  <c r="CC87" i="2" s="1"/>
  <c r="C164" i="2"/>
  <c r="CA87" i="2" s="1"/>
  <c r="B164" i="2"/>
  <c r="D164" i="2" s="1"/>
  <c r="CB87" i="2" s="1"/>
  <c r="F163" i="2"/>
  <c r="CD86" i="2" s="1"/>
  <c r="E163" i="2"/>
  <c r="CC86" i="2" s="1"/>
  <c r="D163" i="2"/>
  <c r="CB86" i="2" s="1"/>
  <c r="C163" i="2"/>
  <c r="CA86" i="2" s="1"/>
  <c r="B163" i="2"/>
  <c r="G163" i="2" s="1"/>
  <c r="CE86" i="2" s="1"/>
  <c r="I162" i="2"/>
  <c r="G162" i="2"/>
  <c r="F162" i="2"/>
  <c r="E162" i="2"/>
  <c r="D162" i="2"/>
  <c r="B162" i="2"/>
  <c r="C162" i="2" s="1"/>
  <c r="CA85" i="2" s="1"/>
  <c r="I161" i="2"/>
  <c r="G161" i="2"/>
  <c r="F161" i="2"/>
  <c r="E161" i="2"/>
  <c r="B161" i="2"/>
  <c r="D161" i="2" s="1"/>
  <c r="CB84" i="2" s="1"/>
  <c r="C160" i="2"/>
  <c r="CA83" i="2" s="1"/>
  <c r="B160" i="2"/>
  <c r="D160" i="2" s="1"/>
  <c r="CB83" i="2" s="1"/>
  <c r="I159" i="2"/>
  <c r="G159" i="2"/>
  <c r="CE82" i="2" s="1"/>
  <c r="F159" i="2"/>
  <c r="CD82" i="2" s="1"/>
  <c r="E159" i="2"/>
  <c r="CC82" i="2" s="1"/>
  <c r="D159" i="2"/>
  <c r="CB82" i="2" s="1"/>
  <c r="B159" i="2"/>
  <c r="C159" i="2" s="1"/>
  <c r="CA82" i="2" s="1"/>
  <c r="I158" i="2"/>
  <c r="E158" i="2"/>
  <c r="D158" i="2"/>
  <c r="C158" i="2"/>
  <c r="CA81" i="2" s="1"/>
  <c r="B158" i="2"/>
  <c r="G158" i="2" s="1"/>
  <c r="CE81" i="2" s="1"/>
  <c r="I157" i="2"/>
  <c r="G157" i="2"/>
  <c r="F157" i="2"/>
  <c r="CD80" i="2" s="1"/>
  <c r="D157" i="2"/>
  <c r="CB80" i="2" s="1"/>
  <c r="B157" i="2"/>
  <c r="E157" i="2" s="1"/>
  <c r="CC80" i="2" s="1"/>
  <c r="G156" i="2"/>
  <c r="CE79" i="2" s="1"/>
  <c r="F156" i="2"/>
  <c r="CD79" i="2" s="1"/>
  <c r="E156" i="2"/>
  <c r="CC79" i="2" s="1"/>
  <c r="D156" i="2"/>
  <c r="B156" i="2"/>
  <c r="I156" i="2" s="1"/>
  <c r="I155" i="2"/>
  <c r="F155" i="2"/>
  <c r="B155" i="2"/>
  <c r="G155" i="2" s="1"/>
  <c r="CE78" i="2" s="1"/>
  <c r="I154" i="2"/>
  <c r="G154" i="2"/>
  <c r="F154" i="2"/>
  <c r="E154" i="2"/>
  <c r="D154" i="2"/>
  <c r="C154" i="2"/>
  <c r="B154" i="2"/>
  <c r="D153" i="2"/>
  <c r="C153" i="2"/>
  <c r="B153" i="2"/>
  <c r="E153" i="2" s="1"/>
  <c r="CC76" i="2" s="1"/>
  <c r="I152" i="2"/>
  <c r="G152" i="2"/>
  <c r="F152" i="2"/>
  <c r="E152" i="2"/>
  <c r="CC75" i="2" s="1"/>
  <c r="D152" i="2"/>
  <c r="C152" i="2"/>
  <c r="CA75" i="2" s="1"/>
  <c r="B152" i="2"/>
  <c r="I151" i="2"/>
  <c r="G151" i="2"/>
  <c r="F151" i="2"/>
  <c r="E151" i="2"/>
  <c r="CC74" i="2" s="1"/>
  <c r="D151" i="2"/>
  <c r="C151" i="2"/>
  <c r="B151" i="2"/>
  <c r="I150" i="2"/>
  <c r="G150" i="2"/>
  <c r="CE73" i="2" s="1"/>
  <c r="F150" i="2"/>
  <c r="E150" i="2"/>
  <c r="D150" i="2"/>
  <c r="C150" i="2"/>
  <c r="B150" i="2"/>
  <c r="I149" i="2"/>
  <c r="G149" i="2"/>
  <c r="F149" i="2"/>
  <c r="E149" i="2"/>
  <c r="D149" i="2"/>
  <c r="C149" i="2"/>
  <c r="B149" i="2"/>
  <c r="I148" i="2"/>
  <c r="G148" i="2"/>
  <c r="C148" i="2"/>
  <c r="B148" i="2"/>
  <c r="F148" i="2" s="1"/>
  <c r="I147" i="2"/>
  <c r="G147" i="2"/>
  <c r="F147" i="2"/>
  <c r="E147" i="2"/>
  <c r="D147" i="2"/>
  <c r="B147" i="2"/>
  <c r="C147" i="2" s="1"/>
  <c r="CA70" i="2" s="1"/>
  <c r="E146" i="2"/>
  <c r="D146" i="2"/>
  <c r="C146" i="2"/>
  <c r="CA69" i="2" s="1"/>
  <c r="B146" i="2"/>
  <c r="F146" i="2" s="1"/>
  <c r="I145" i="2"/>
  <c r="G145" i="2"/>
  <c r="CE68" i="2" s="1"/>
  <c r="F145" i="2"/>
  <c r="E145" i="2"/>
  <c r="CC68" i="2" s="1"/>
  <c r="D145" i="2"/>
  <c r="C145" i="2"/>
  <c r="B145" i="2"/>
  <c r="I144" i="2"/>
  <c r="G144" i="2"/>
  <c r="CE67" i="2" s="1"/>
  <c r="F144" i="2"/>
  <c r="E144" i="2"/>
  <c r="D144" i="2"/>
  <c r="C144" i="2"/>
  <c r="B144" i="2"/>
  <c r="B143" i="2"/>
  <c r="C143" i="2" s="1"/>
  <c r="CA66" i="2" s="1"/>
  <c r="I142" i="2"/>
  <c r="G142" i="2"/>
  <c r="F142" i="2"/>
  <c r="E142" i="2"/>
  <c r="D142" i="2"/>
  <c r="C142" i="2"/>
  <c r="B142" i="2"/>
  <c r="I141" i="2"/>
  <c r="G141" i="2"/>
  <c r="D141" i="2"/>
  <c r="C141" i="2"/>
  <c r="B141" i="2"/>
  <c r="F141" i="2" s="1"/>
  <c r="I140" i="2"/>
  <c r="G140" i="2"/>
  <c r="F140" i="2"/>
  <c r="E140" i="2"/>
  <c r="C140" i="2"/>
  <c r="B140" i="2"/>
  <c r="D140" i="2" s="1"/>
  <c r="CB63" i="2" s="1"/>
  <c r="F139" i="2"/>
  <c r="E139" i="2"/>
  <c r="CC62" i="2" s="1"/>
  <c r="D139" i="2"/>
  <c r="C139" i="2"/>
  <c r="B139" i="2"/>
  <c r="G139" i="2" s="1"/>
  <c r="I138" i="2"/>
  <c r="G138" i="2"/>
  <c r="CE61" i="2" s="1"/>
  <c r="F138" i="2"/>
  <c r="E138" i="2"/>
  <c r="D138" i="2"/>
  <c r="B138" i="2"/>
  <c r="C138" i="2" s="1"/>
  <c r="CA61" i="2" s="1"/>
  <c r="I137" i="2"/>
  <c r="G137" i="2"/>
  <c r="F137" i="2"/>
  <c r="E137" i="2"/>
  <c r="B137" i="2"/>
  <c r="D137" i="2" s="1"/>
  <c r="C136" i="2"/>
  <c r="B136" i="2"/>
  <c r="D136" i="2" s="1"/>
  <c r="CB59" i="2" s="1"/>
  <c r="I135" i="2"/>
  <c r="G135" i="2"/>
  <c r="F135" i="2"/>
  <c r="E135" i="2"/>
  <c r="D135" i="2"/>
  <c r="B135" i="2"/>
  <c r="C135" i="2" s="1"/>
  <c r="CA58" i="2" s="1"/>
  <c r="I134" i="2"/>
  <c r="E134" i="2"/>
  <c r="D134" i="2"/>
  <c r="C134" i="2"/>
  <c r="B134" i="2"/>
  <c r="G134" i="2" s="1"/>
  <c r="I133" i="2"/>
  <c r="G133" i="2"/>
  <c r="F133" i="2"/>
  <c r="D133" i="2"/>
  <c r="B133" i="2"/>
  <c r="E133" i="2" s="1"/>
  <c r="CC56" i="2" s="1"/>
  <c r="G132" i="2"/>
  <c r="CE55" i="2" s="1"/>
  <c r="F132" i="2"/>
  <c r="E132" i="2"/>
  <c r="D132" i="2"/>
  <c r="B132" i="2"/>
  <c r="I132" i="2" s="1"/>
  <c r="I131" i="2"/>
  <c r="F131" i="2"/>
  <c r="B131" i="2"/>
  <c r="G131" i="2" s="1"/>
  <c r="CE54" i="2" s="1"/>
  <c r="I130" i="2"/>
  <c r="G130" i="2"/>
  <c r="F130" i="2"/>
  <c r="E130" i="2"/>
  <c r="D130" i="2"/>
  <c r="C130" i="2"/>
  <c r="B130" i="2"/>
  <c r="D129" i="2"/>
  <c r="C129" i="2"/>
  <c r="B129" i="2"/>
  <c r="E129" i="2" s="1"/>
  <c r="CC52" i="2" s="1"/>
  <c r="I128" i="2"/>
  <c r="G128" i="2"/>
  <c r="F128" i="2"/>
  <c r="E128" i="2"/>
  <c r="CC51" i="2" s="1"/>
  <c r="D128" i="2"/>
  <c r="C128" i="2"/>
  <c r="CA51" i="2" s="1"/>
  <c r="B128" i="2"/>
  <c r="I127" i="2"/>
  <c r="G127" i="2"/>
  <c r="F127" i="2"/>
  <c r="E127" i="2"/>
  <c r="D127" i="2"/>
  <c r="C127" i="2"/>
  <c r="B127" i="2"/>
  <c r="I126" i="2"/>
  <c r="G126" i="2"/>
  <c r="F126" i="2"/>
  <c r="E126" i="2"/>
  <c r="D126" i="2"/>
  <c r="C126" i="2"/>
  <c r="B126" i="2"/>
  <c r="I125" i="2"/>
  <c r="G125" i="2"/>
  <c r="F125" i="2"/>
  <c r="E125" i="2"/>
  <c r="D125" i="2"/>
  <c r="C125" i="2"/>
  <c r="B125" i="2"/>
  <c r="I124" i="2"/>
  <c r="G124" i="2"/>
  <c r="C124" i="2"/>
  <c r="B124" i="2"/>
  <c r="F124" i="2" s="1"/>
  <c r="CD47" i="2" s="1"/>
  <c r="I123" i="2"/>
  <c r="G123" i="2"/>
  <c r="F123" i="2"/>
  <c r="E123" i="2"/>
  <c r="D123" i="2"/>
  <c r="B123" i="2"/>
  <c r="C123" i="2" s="1"/>
  <c r="CA46" i="2" s="1"/>
  <c r="E122" i="2"/>
  <c r="D122" i="2"/>
  <c r="C122" i="2"/>
  <c r="CA45" i="2" s="1"/>
  <c r="B122" i="2"/>
  <c r="F122" i="2" s="1"/>
  <c r="CD45" i="2" s="1"/>
  <c r="I121" i="2"/>
  <c r="G121" i="2"/>
  <c r="CE44" i="2" s="1"/>
  <c r="F121" i="2"/>
  <c r="E121" i="2"/>
  <c r="CC44" i="2" s="1"/>
  <c r="D121" i="2"/>
  <c r="C121" i="2"/>
  <c r="B121" i="2"/>
  <c r="I120" i="2"/>
  <c r="G120" i="2"/>
  <c r="CE43" i="2" s="1"/>
  <c r="F120" i="2"/>
  <c r="E120" i="2"/>
  <c r="D120" i="2"/>
  <c r="C120" i="2"/>
  <c r="B120" i="2"/>
  <c r="B119" i="2"/>
  <c r="C119" i="2" s="1"/>
  <c r="I118" i="2"/>
  <c r="G118" i="2"/>
  <c r="F118" i="2"/>
  <c r="E118" i="2"/>
  <c r="D118" i="2"/>
  <c r="C118" i="2"/>
  <c r="B118" i="2"/>
  <c r="I117" i="2"/>
  <c r="G117" i="2"/>
  <c r="D117" i="2"/>
  <c r="C117" i="2"/>
  <c r="B117" i="2"/>
  <c r="F117" i="2" s="1"/>
  <c r="CD40" i="2" s="1"/>
  <c r="I116" i="2"/>
  <c r="G116" i="2"/>
  <c r="F116" i="2"/>
  <c r="E116" i="2"/>
  <c r="D116" i="2"/>
  <c r="C116" i="2"/>
  <c r="B116" i="2"/>
  <c r="F115" i="2"/>
  <c r="E115" i="2"/>
  <c r="CC38" i="2" s="1"/>
  <c r="D115" i="2"/>
  <c r="C115" i="2"/>
  <c r="B115" i="2"/>
  <c r="G115" i="2" s="1"/>
  <c r="I114" i="2"/>
  <c r="G114" i="2"/>
  <c r="CE37" i="2" s="1"/>
  <c r="F114" i="2"/>
  <c r="E114" i="2"/>
  <c r="D114" i="2"/>
  <c r="B114" i="2"/>
  <c r="C114" i="2" s="1"/>
  <c r="I113" i="2"/>
  <c r="G113" i="2"/>
  <c r="F113" i="2"/>
  <c r="E113" i="2"/>
  <c r="B113" i="2"/>
  <c r="D113" i="2" s="1"/>
  <c r="CB36" i="2" s="1"/>
  <c r="C112" i="2"/>
  <c r="B112" i="2"/>
  <c r="D112" i="2" s="1"/>
  <c r="I111" i="2"/>
  <c r="G111" i="2"/>
  <c r="F111" i="2"/>
  <c r="E111" i="2"/>
  <c r="D111" i="2"/>
  <c r="B111" i="2"/>
  <c r="C111" i="2" s="1"/>
  <c r="CA34" i="2" s="1"/>
  <c r="I110" i="2"/>
  <c r="E110" i="2"/>
  <c r="D110" i="2"/>
  <c r="C110" i="2"/>
  <c r="B110" i="2"/>
  <c r="G110" i="2" s="1"/>
  <c r="I109" i="2"/>
  <c r="G109" i="2"/>
  <c r="F109" i="2"/>
  <c r="D109" i="2"/>
  <c r="B109" i="2"/>
  <c r="E109" i="2" s="1"/>
  <c r="CC32" i="2" s="1"/>
  <c r="F106" i="2"/>
  <c r="E106" i="2"/>
  <c r="D106" i="2"/>
  <c r="C106" i="2"/>
  <c r="B106" i="2"/>
  <c r="G106" i="2" s="1"/>
  <c r="CE31" i="2" s="1"/>
  <c r="G105" i="2"/>
  <c r="F105" i="2"/>
  <c r="E105" i="2"/>
  <c r="D105" i="2"/>
  <c r="C105" i="2"/>
  <c r="B105" i="2"/>
  <c r="G104" i="2"/>
  <c r="F104" i="2"/>
  <c r="E104" i="2"/>
  <c r="D104" i="2"/>
  <c r="C104" i="2"/>
  <c r="B104" i="2"/>
  <c r="CN103" i="2"/>
  <c r="CM103" i="2"/>
  <c r="CL103" i="2" s="1"/>
  <c r="BZ103" i="2"/>
  <c r="CF103" i="2" s="1"/>
  <c r="G103" i="2"/>
  <c r="C103" i="2"/>
  <c r="B103" i="2"/>
  <c r="F103" i="2" s="1"/>
  <c r="CN102" i="2"/>
  <c r="CM102" i="2"/>
  <c r="CL102" i="2" s="1"/>
  <c r="CE102" i="2"/>
  <c r="CD102" i="2"/>
  <c r="CC102" i="2"/>
  <c r="CB102" i="2"/>
  <c r="CA102" i="2"/>
  <c r="BZ102" i="2"/>
  <c r="BY102" i="2" s="1"/>
  <c r="BX102" i="2" s="1"/>
  <c r="G102" i="2"/>
  <c r="F102" i="2"/>
  <c r="E102" i="2"/>
  <c r="CC27" i="2" s="1"/>
  <c r="D102" i="2"/>
  <c r="C102" i="2"/>
  <c r="CA27" i="2" s="1"/>
  <c r="B102" i="2"/>
  <c r="CN101" i="2"/>
  <c r="CM101" i="2"/>
  <c r="CL101" i="2" s="1"/>
  <c r="CI101" i="2"/>
  <c r="CH101" i="2"/>
  <c r="CG101" i="2"/>
  <c r="CF101" i="2"/>
  <c r="CB101" i="2"/>
  <c r="BZ101" i="2"/>
  <c r="BY101" i="2"/>
  <c r="BX101" i="2" s="1"/>
  <c r="G101" i="2"/>
  <c r="F101" i="2"/>
  <c r="E101" i="2"/>
  <c r="CC26" i="2" s="1"/>
  <c r="D101" i="2"/>
  <c r="C101" i="2"/>
  <c r="B101" i="2"/>
  <c r="CN100" i="2"/>
  <c r="CM100" i="2"/>
  <c r="CL100" i="2" s="1"/>
  <c r="F100" i="2"/>
  <c r="E100" i="2"/>
  <c r="D100" i="2"/>
  <c r="C100" i="2"/>
  <c r="B100" i="2"/>
  <c r="G100" i="2" s="1"/>
  <c r="CE25" i="2" s="1"/>
  <c r="CN99" i="2"/>
  <c r="CM99" i="2"/>
  <c r="CL99" i="2" s="1"/>
  <c r="CI99" i="2"/>
  <c r="CH99" i="2"/>
  <c r="CG99" i="2"/>
  <c r="CF99" i="2"/>
  <c r="BZ99" i="2"/>
  <c r="BY99" i="2"/>
  <c r="BX99" i="2" s="1"/>
  <c r="C99" i="2"/>
  <c r="B99" i="2"/>
  <c r="D99" i="2" s="1"/>
  <c r="CN98" i="2"/>
  <c r="CM98" i="2"/>
  <c r="CL98" i="2" s="1"/>
  <c r="CI98" i="2"/>
  <c r="CH98" i="2"/>
  <c r="CG98" i="2"/>
  <c r="CF98" i="2"/>
  <c r="CB98" i="2"/>
  <c r="CA98" i="2"/>
  <c r="BZ98" i="2"/>
  <c r="BY98" i="2" s="1"/>
  <c r="BX98" i="2" s="1"/>
  <c r="G98" i="2"/>
  <c r="F98" i="2"/>
  <c r="D98" i="2"/>
  <c r="B98" i="2"/>
  <c r="E98" i="2" s="1"/>
  <c r="CN97" i="2"/>
  <c r="CM97" i="2"/>
  <c r="CL97" i="2" s="1"/>
  <c r="CI97" i="2"/>
  <c r="CH97" i="2"/>
  <c r="CG97" i="2"/>
  <c r="CF97" i="2"/>
  <c r="CE97" i="2"/>
  <c r="CC97" i="2"/>
  <c r="CA97" i="2"/>
  <c r="BZ97" i="2"/>
  <c r="BY97" i="2"/>
  <c r="BX97" i="2" s="1"/>
  <c r="G97" i="2"/>
  <c r="F97" i="2"/>
  <c r="E97" i="2"/>
  <c r="D97" i="2"/>
  <c r="C97" i="2"/>
  <c r="B97" i="2"/>
  <c r="CN96" i="2"/>
  <c r="CL96" i="2" s="1"/>
  <c r="CM96" i="2"/>
  <c r="CH96" i="2"/>
  <c r="CG96" i="2"/>
  <c r="CF96" i="2"/>
  <c r="BZ96" i="2"/>
  <c r="CI96" i="2" s="1"/>
  <c r="G96" i="2"/>
  <c r="F96" i="2"/>
  <c r="E96" i="2"/>
  <c r="D96" i="2"/>
  <c r="C96" i="2"/>
  <c r="B96" i="2"/>
  <c r="CN95" i="2"/>
  <c r="CM95" i="2"/>
  <c r="CL95" i="2" s="1"/>
  <c r="CE95" i="2"/>
  <c r="CA95" i="2"/>
  <c r="BZ95" i="2"/>
  <c r="CF95" i="2" s="1"/>
  <c r="G95" i="2"/>
  <c r="CE20" i="2" s="1"/>
  <c r="C95" i="2"/>
  <c r="B95" i="2"/>
  <c r="F95" i="2" s="1"/>
  <c r="CD20" i="2" s="1"/>
  <c r="CN94" i="2"/>
  <c r="CM94" i="2"/>
  <c r="CL94" i="2" s="1"/>
  <c r="CB94" i="2"/>
  <c r="BZ94" i="2"/>
  <c r="BY94" i="2" s="1"/>
  <c r="BX94" i="2" s="1"/>
  <c r="G94" i="2"/>
  <c r="CE19" i="2" s="1"/>
  <c r="F94" i="2"/>
  <c r="E94" i="2"/>
  <c r="D94" i="2"/>
  <c r="C94" i="2"/>
  <c r="B94" i="2"/>
  <c r="CN93" i="2"/>
  <c r="CM93" i="2"/>
  <c r="CL93" i="2" s="1"/>
  <c r="G93" i="2"/>
  <c r="F93" i="2"/>
  <c r="E93" i="2"/>
  <c r="D93" i="2"/>
  <c r="C93" i="2"/>
  <c r="B93" i="2"/>
  <c r="CN92" i="2"/>
  <c r="CM92" i="2"/>
  <c r="CL92" i="2" s="1"/>
  <c r="F92" i="2"/>
  <c r="E92" i="2"/>
  <c r="D92" i="2"/>
  <c r="C92" i="2"/>
  <c r="B92" i="2"/>
  <c r="G92" i="2" s="1"/>
  <c r="CN91" i="2"/>
  <c r="CM91" i="2"/>
  <c r="CL91" i="2" s="1"/>
  <c r="CI91" i="2"/>
  <c r="CH91" i="2"/>
  <c r="CG91" i="2"/>
  <c r="CF91" i="2"/>
  <c r="CE91" i="2"/>
  <c r="CD91" i="2"/>
  <c r="CC91" i="2"/>
  <c r="CB91" i="2"/>
  <c r="CA91" i="2"/>
  <c r="BZ91" i="2"/>
  <c r="BY91" i="2"/>
  <c r="BX91" i="2" s="1"/>
  <c r="C91" i="2"/>
  <c r="B91" i="2"/>
  <c r="D91" i="2" s="1"/>
  <c r="CB16" i="2" s="1"/>
  <c r="CN90" i="2"/>
  <c r="CM90" i="2"/>
  <c r="CL90" i="2" s="1"/>
  <c r="G90" i="2"/>
  <c r="F90" i="2"/>
  <c r="D90" i="2"/>
  <c r="B90" i="2"/>
  <c r="E90" i="2" s="1"/>
  <c r="CC15" i="2" s="1"/>
  <c r="CN89" i="2"/>
  <c r="CM89" i="2"/>
  <c r="CL89" i="2" s="1"/>
  <c r="G89" i="2"/>
  <c r="F89" i="2"/>
  <c r="E89" i="2"/>
  <c r="D89" i="2"/>
  <c r="C89" i="2"/>
  <c r="B89" i="2"/>
  <c r="CN88" i="2"/>
  <c r="CL88" i="2" s="1"/>
  <c r="CM88" i="2"/>
  <c r="CH88" i="2"/>
  <c r="CG88" i="2"/>
  <c r="CF88" i="2"/>
  <c r="CE88" i="2"/>
  <c r="CB88" i="2"/>
  <c r="CA88" i="2"/>
  <c r="BZ88" i="2"/>
  <c r="CI88" i="2" s="1"/>
  <c r="CN87" i="2"/>
  <c r="CM87" i="2"/>
  <c r="CL87" i="2" s="1"/>
  <c r="CI87" i="2"/>
  <c r="CH87" i="2"/>
  <c r="CG87" i="2"/>
  <c r="CF87" i="2"/>
  <c r="CE87" i="2"/>
  <c r="BZ87" i="2"/>
  <c r="BY87" i="2"/>
  <c r="BX87" i="2" s="1"/>
  <c r="CN86" i="2"/>
  <c r="CM86" i="2"/>
  <c r="CL86" i="2" s="1"/>
  <c r="CN85" i="2"/>
  <c r="CM85" i="2"/>
  <c r="CL85" i="2" s="1"/>
  <c r="CE85" i="2"/>
  <c r="CD85" i="2"/>
  <c r="CC85" i="2"/>
  <c r="CB85" i="2"/>
  <c r="BZ85" i="2"/>
  <c r="CF85" i="2" s="1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I85" i="2"/>
  <c r="H85" i="2"/>
  <c r="B85" i="2"/>
  <c r="CN84" i="2"/>
  <c r="CM84" i="2"/>
  <c r="CL84" i="2" s="1"/>
  <c r="CE84" i="2"/>
  <c r="CD84" i="2"/>
  <c r="CC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F84" i="2"/>
  <c r="L84" i="2"/>
  <c r="K84" i="2"/>
  <c r="H84" i="2"/>
  <c r="F84" i="2"/>
  <c r="E84" i="2"/>
  <c r="D84" i="2"/>
  <c r="C84" i="2"/>
  <c r="CN83" i="2"/>
  <c r="CM83" i="2"/>
  <c r="CL83" i="2" s="1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F83" i="2"/>
  <c r="L83" i="2"/>
  <c r="K83" i="2"/>
  <c r="H83" i="2"/>
  <c r="F83" i="2"/>
  <c r="E83" i="2"/>
  <c r="D83" i="2"/>
  <c r="C83" i="2"/>
  <c r="CN82" i="2"/>
  <c r="CL82" i="2" s="1"/>
  <c r="CM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F82" i="2"/>
  <c r="L82" i="2"/>
  <c r="K82" i="2"/>
  <c r="H82" i="2"/>
  <c r="F82" i="2"/>
  <c r="E82" i="2"/>
  <c r="D82" i="2"/>
  <c r="C82" i="2"/>
  <c r="CN81" i="2"/>
  <c r="CM81" i="2"/>
  <c r="CL81" i="2" s="1"/>
  <c r="CI81" i="2"/>
  <c r="CH81" i="2"/>
  <c r="CG81" i="2"/>
  <c r="CF81" i="2"/>
  <c r="CC81" i="2"/>
  <c r="CB81" i="2"/>
  <c r="BZ81" i="2"/>
  <c r="BY81" i="2"/>
  <c r="BX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F81" i="2"/>
  <c r="L81" i="2"/>
  <c r="K81" i="2"/>
  <c r="H81" i="2"/>
  <c r="F81" i="2"/>
  <c r="E81" i="2"/>
  <c r="D81" i="2"/>
  <c r="C81" i="2"/>
  <c r="CN80" i="2"/>
  <c r="CM80" i="2"/>
  <c r="CL80" i="2"/>
  <c r="CH80" i="2"/>
  <c r="CG80" i="2"/>
  <c r="CF80" i="2"/>
  <c r="CE80" i="2"/>
  <c r="BZ80" i="2"/>
  <c r="BY80" i="2" s="1"/>
  <c r="BX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F80" i="2"/>
  <c r="L80" i="2"/>
  <c r="K80" i="2"/>
  <c r="F80" i="2"/>
  <c r="E80" i="2"/>
  <c r="D80" i="2"/>
  <c r="C80" i="2"/>
  <c r="H80" i="2" s="1"/>
  <c r="CN79" i="2"/>
  <c r="CM79" i="2"/>
  <c r="CL79" i="2"/>
  <c r="CB79" i="2"/>
  <c r="BZ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F79" i="2"/>
  <c r="L79" i="2"/>
  <c r="K79" i="2"/>
  <c r="H79" i="2"/>
  <c r="F79" i="2"/>
  <c r="E79" i="2"/>
  <c r="D79" i="2"/>
  <c r="C79" i="2"/>
  <c r="CN78" i="2"/>
  <c r="CM78" i="2"/>
  <c r="CL78" i="2"/>
  <c r="CD78" i="2"/>
  <c r="BZ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F78" i="2"/>
  <c r="L78" i="2"/>
  <c r="K78" i="2"/>
  <c r="H78" i="2"/>
  <c r="F78" i="2"/>
  <c r="E78" i="2"/>
  <c r="D78" i="2"/>
  <c r="C78" i="2"/>
  <c r="CN77" i="2"/>
  <c r="CM77" i="2"/>
  <c r="CL77" i="2" s="1"/>
  <c r="CE77" i="2"/>
  <c r="CD77" i="2"/>
  <c r="CC77" i="2"/>
  <c r="CB77" i="2"/>
  <c r="CA77" i="2"/>
  <c r="BZ77" i="2"/>
  <c r="CG77" i="2" s="1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F77" i="2"/>
  <c r="L77" i="2"/>
  <c r="K77" i="2"/>
  <c r="H77" i="2"/>
  <c r="F77" i="2"/>
  <c r="E77" i="2"/>
  <c r="D77" i="2"/>
  <c r="C77" i="2"/>
  <c r="CN76" i="2"/>
  <c r="CM76" i="2"/>
  <c r="CL76" i="2"/>
  <c r="CB76" i="2"/>
  <c r="CA76" i="2"/>
  <c r="BZ76" i="2"/>
  <c r="CG76" i="2" s="1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F76" i="2"/>
  <c r="L76" i="2"/>
  <c r="K76" i="2"/>
  <c r="H76" i="2"/>
  <c r="F76" i="2"/>
  <c r="E76" i="2"/>
  <c r="D76" i="2"/>
  <c r="C76" i="2"/>
  <c r="CN75" i="2"/>
  <c r="CM75" i="2"/>
  <c r="CL75" i="2" s="1"/>
  <c r="CI75" i="2"/>
  <c r="CH75" i="2"/>
  <c r="CG75" i="2"/>
  <c r="CE75" i="2"/>
  <c r="CD75" i="2"/>
  <c r="CB75" i="2"/>
  <c r="BZ75" i="2"/>
  <c r="BY75" i="2" s="1"/>
  <c r="BX75" i="2" s="1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F75" i="2"/>
  <c r="L75" i="2"/>
  <c r="K75" i="2"/>
  <c r="F75" i="2"/>
  <c r="E75" i="2"/>
  <c r="D75" i="2"/>
  <c r="C75" i="2"/>
  <c r="H75" i="2" s="1"/>
  <c r="CN74" i="2"/>
  <c r="CM74" i="2"/>
  <c r="CL74" i="2"/>
  <c r="CE74" i="2"/>
  <c r="CD74" i="2"/>
  <c r="CB74" i="2"/>
  <c r="CA74" i="2"/>
  <c r="BZ74" i="2"/>
  <c r="CF74" i="2" s="1"/>
  <c r="BY74" i="2"/>
  <c r="BX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F74" i="2"/>
  <c r="L74" i="2"/>
  <c r="K74" i="2"/>
  <c r="F74" i="2"/>
  <c r="E74" i="2"/>
  <c r="D74" i="2"/>
  <c r="C74" i="2"/>
  <c r="H74" i="2" s="1"/>
  <c r="CN73" i="2"/>
  <c r="CM73" i="2"/>
  <c r="CL73" i="2" s="1"/>
  <c r="CI73" i="2"/>
  <c r="CH73" i="2"/>
  <c r="CD73" i="2"/>
  <c r="CC73" i="2"/>
  <c r="CB73" i="2"/>
  <c r="CA73" i="2"/>
  <c r="BZ73" i="2"/>
  <c r="BY73" i="2"/>
  <c r="BX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F73" i="2"/>
  <c r="L73" i="2"/>
  <c r="K73" i="2"/>
  <c r="F73" i="2"/>
  <c r="E73" i="2"/>
  <c r="D73" i="2"/>
  <c r="C73" i="2"/>
  <c r="H73" i="2" s="1"/>
  <c r="CN72" i="2"/>
  <c r="CM72" i="2"/>
  <c r="CL72" i="2" s="1"/>
  <c r="CI72" i="2"/>
  <c r="CH72" i="2"/>
  <c r="CF72" i="2"/>
  <c r="CE72" i="2"/>
  <c r="CD72" i="2"/>
  <c r="CC72" i="2"/>
  <c r="CB72" i="2"/>
  <c r="CA72" i="2"/>
  <c r="BZ72" i="2"/>
  <c r="CG72" i="2" s="1"/>
  <c r="BY72" i="2"/>
  <c r="BX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F72" i="2"/>
  <c r="L72" i="2"/>
  <c r="K72" i="2"/>
  <c r="F72" i="2"/>
  <c r="E72" i="2"/>
  <c r="D72" i="2"/>
  <c r="C72" i="2"/>
  <c r="H72" i="2" s="1"/>
  <c r="CN71" i="2"/>
  <c r="CL71" i="2" s="1"/>
  <c r="CM71" i="2"/>
  <c r="CE71" i="2"/>
  <c r="CD71" i="2"/>
  <c r="CA71" i="2"/>
  <c r="BZ71" i="2"/>
  <c r="BY71" i="2" s="1"/>
  <c r="BX71" i="2" s="1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F71" i="2"/>
  <c r="L71" i="2"/>
  <c r="K71" i="2"/>
  <c r="H71" i="2"/>
  <c r="F71" i="2"/>
  <c r="E71" i="2"/>
  <c r="D71" i="2"/>
  <c r="C71" i="2"/>
  <c r="CN70" i="2"/>
  <c r="CL70" i="2" s="1"/>
  <c r="CM70" i="2"/>
  <c r="CI70" i="2"/>
  <c r="CH70" i="2"/>
  <c r="CG70" i="2"/>
  <c r="CF70" i="2"/>
  <c r="CE70" i="2"/>
  <c r="CD70" i="2"/>
  <c r="CC70" i="2"/>
  <c r="CB70" i="2"/>
  <c r="BZ70" i="2"/>
  <c r="BY70" i="2" s="1"/>
  <c r="BX70" i="2" s="1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F70" i="2"/>
  <c r="L70" i="2"/>
  <c r="K70" i="2"/>
  <c r="H70" i="2"/>
  <c r="F70" i="2"/>
  <c r="E70" i="2"/>
  <c r="D70" i="2"/>
  <c r="C70" i="2"/>
  <c r="CN69" i="2"/>
  <c r="CL69" i="2" s="1"/>
  <c r="CM69" i="2"/>
  <c r="CI69" i="2"/>
  <c r="CH69" i="2"/>
  <c r="CG69" i="2"/>
  <c r="CF69" i="2"/>
  <c r="CD69" i="2"/>
  <c r="CC69" i="2"/>
  <c r="CB69" i="2"/>
  <c r="BZ69" i="2"/>
  <c r="BY69" i="2"/>
  <c r="BX69" i="2" s="1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F69" i="2"/>
  <c r="L69" i="2"/>
  <c r="K69" i="2"/>
  <c r="F69" i="2"/>
  <c r="E69" i="2"/>
  <c r="D69" i="2"/>
  <c r="C69" i="2"/>
  <c r="H69" i="2" s="1"/>
  <c r="CN68" i="2"/>
  <c r="CM68" i="2"/>
  <c r="CL68" i="2"/>
  <c r="CI68" i="2"/>
  <c r="CG68" i="2"/>
  <c r="CF68" i="2"/>
  <c r="CD68" i="2"/>
  <c r="CB68" i="2"/>
  <c r="CA68" i="2"/>
  <c r="BZ68" i="2"/>
  <c r="CH68" i="2" s="1"/>
  <c r="BY68" i="2"/>
  <c r="BX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F68" i="2"/>
  <c r="L68" i="2"/>
  <c r="K68" i="2"/>
  <c r="F68" i="2"/>
  <c r="E68" i="2"/>
  <c r="D68" i="2"/>
  <c r="C68" i="2"/>
  <c r="H68" i="2" s="1"/>
  <c r="CN67" i="2"/>
  <c r="CM67" i="2"/>
  <c r="CL67" i="2"/>
  <c r="CD67" i="2"/>
  <c r="CC67" i="2"/>
  <c r="CB67" i="2"/>
  <c r="CA67" i="2"/>
  <c r="BZ67" i="2"/>
  <c r="CH67" i="2" s="1"/>
  <c r="BY67" i="2"/>
  <c r="BX67" i="2" s="1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F67" i="2"/>
  <c r="L67" i="2"/>
  <c r="K67" i="2"/>
  <c r="F67" i="2"/>
  <c r="E67" i="2"/>
  <c r="D67" i="2"/>
  <c r="C67" i="2"/>
  <c r="H67" i="2" s="1"/>
  <c r="CN66" i="2"/>
  <c r="CM66" i="2"/>
  <c r="CL66" i="2" s="1"/>
  <c r="BZ66" i="2"/>
  <c r="BY66" i="2"/>
  <c r="BX66" i="2" s="1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F66" i="2"/>
  <c r="L66" i="2"/>
  <c r="K66" i="2"/>
  <c r="F66" i="2"/>
  <c r="E66" i="2"/>
  <c r="D66" i="2"/>
  <c r="C66" i="2"/>
  <c r="H66" i="2" s="1"/>
  <c r="CN65" i="2"/>
  <c r="CM65" i="2"/>
  <c r="CL65" i="2"/>
  <c r="CE65" i="2"/>
  <c r="CD65" i="2"/>
  <c r="CC65" i="2"/>
  <c r="CB65" i="2"/>
  <c r="CA65" i="2"/>
  <c r="BZ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F65" i="2"/>
  <c r="L65" i="2"/>
  <c r="K65" i="2"/>
  <c r="H65" i="2"/>
  <c r="F65" i="2"/>
  <c r="E65" i="2"/>
  <c r="D65" i="2"/>
  <c r="C65" i="2"/>
  <c r="CN64" i="2"/>
  <c r="CM64" i="2"/>
  <c r="CL64" i="2"/>
  <c r="CG64" i="2"/>
  <c r="CF64" i="2"/>
  <c r="CE64" i="2"/>
  <c r="CD64" i="2"/>
  <c r="CB64" i="2"/>
  <c r="CA64" i="2"/>
  <c r="BZ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F64" i="2"/>
  <c r="L64" i="2"/>
  <c r="K64" i="2"/>
  <c r="H64" i="2"/>
  <c r="F64" i="2"/>
  <c r="E64" i="2"/>
  <c r="D64" i="2"/>
  <c r="C64" i="2"/>
  <c r="CN63" i="2"/>
  <c r="CM63" i="2"/>
  <c r="CL63" i="2"/>
  <c r="CI63" i="2"/>
  <c r="CH63" i="2"/>
  <c r="CG63" i="2"/>
  <c r="CE63" i="2"/>
  <c r="CD63" i="2"/>
  <c r="CC63" i="2"/>
  <c r="CA63" i="2"/>
  <c r="BZ63" i="2"/>
  <c r="BY63" i="2" s="1"/>
  <c r="BX63" i="2" s="1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F63" i="2"/>
  <c r="L63" i="2"/>
  <c r="K63" i="2"/>
  <c r="F63" i="2"/>
  <c r="E63" i="2"/>
  <c r="D63" i="2"/>
  <c r="C63" i="2"/>
  <c r="H63" i="2" s="1"/>
  <c r="CN62" i="2"/>
  <c r="CM62" i="2"/>
  <c r="CL62" i="2"/>
  <c r="CE62" i="2"/>
  <c r="CD62" i="2"/>
  <c r="CB62" i="2"/>
  <c r="CA62" i="2"/>
  <c r="BZ62" i="2"/>
  <c r="CG62" i="2" s="1"/>
  <c r="BY62" i="2"/>
  <c r="BX62" i="2" s="1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F62" i="2"/>
  <c r="L62" i="2"/>
  <c r="K62" i="2"/>
  <c r="F62" i="2"/>
  <c r="E62" i="2"/>
  <c r="D62" i="2"/>
  <c r="C62" i="2"/>
  <c r="H62" i="2" s="1"/>
  <c r="CN61" i="2"/>
  <c r="CM61" i="2"/>
  <c r="CH61" i="2"/>
  <c r="CD61" i="2"/>
  <c r="CC61" i="2"/>
  <c r="CB61" i="2"/>
  <c r="BZ61" i="2"/>
  <c r="BY61" i="2"/>
  <c r="BX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F61" i="2"/>
  <c r="L61" i="2"/>
  <c r="K61" i="2"/>
  <c r="F61" i="2"/>
  <c r="E61" i="2"/>
  <c r="D61" i="2"/>
  <c r="C61" i="2"/>
  <c r="H61" i="2" s="1"/>
  <c r="CN60" i="2"/>
  <c r="CM60" i="2"/>
  <c r="CL60" i="2"/>
  <c r="CI60" i="2"/>
  <c r="CH60" i="2"/>
  <c r="CF60" i="2"/>
  <c r="CE60" i="2"/>
  <c r="CD60" i="2"/>
  <c r="CC60" i="2"/>
  <c r="CB60" i="2"/>
  <c r="BZ60" i="2"/>
  <c r="CG60" i="2" s="1"/>
  <c r="BY60" i="2"/>
  <c r="BX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F60" i="2"/>
  <c r="L60" i="2"/>
  <c r="K60" i="2"/>
  <c r="F60" i="2"/>
  <c r="E60" i="2"/>
  <c r="D60" i="2"/>
  <c r="C60" i="2"/>
  <c r="H60" i="2" s="1"/>
  <c r="CN59" i="2"/>
  <c r="CL59" i="2" s="1"/>
  <c r="CM59" i="2"/>
  <c r="CA59" i="2"/>
  <c r="BZ59" i="2"/>
  <c r="BY59" i="2"/>
  <c r="BX59" i="2" s="1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F59" i="2"/>
  <c r="L59" i="2"/>
  <c r="K59" i="2"/>
  <c r="F59" i="2"/>
  <c r="E59" i="2"/>
  <c r="D59" i="2"/>
  <c r="C59" i="2"/>
  <c r="H59" i="2" s="1"/>
  <c r="CN58" i="2"/>
  <c r="CL58" i="2" s="1"/>
  <c r="CM58" i="2"/>
  <c r="CI58" i="2"/>
  <c r="CH58" i="2"/>
  <c r="CG58" i="2"/>
  <c r="CF58" i="2"/>
  <c r="CE58" i="2"/>
  <c r="CD58" i="2"/>
  <c r="CC58" i="2"/>
  <c r="CB58" i="2"/>
  <c r="BZ58" i="2"/>
  <c r="BY58" i="2" s="1"/>
  <c r="BX58" i="2" s="1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F58" i="2"/>
  <c r="L58" i="2"/>
  <c r="K58" i="2"/>
  <c r="H58" i="2"/>
  <c r="F58" i="2"/>
  <c r="E58" i="2"/>
  <c r="D58" i="2"/>
  <c r="C58" i="2"/>
  <c r="CN57" i="2"/>
  <c r="CL57" i="2" s="1"/>
  <c r="CM57" i="2"/>
  <c r="CI57" i="2"/>
  <c r="CH57" i="2"/>
  <c r="CG57" i="2"/>
  <c r="CF57" i="2"/>
  <c r="CE57" i="2"/>
  <c r="CC57" i="2"/>
  <c r="CB57" i="2"/>
  <c r="CA57" i="2"/>
  <c r="BZ57" i="2"/>
  <c r="BY57" i="2"/>
  <c r="BX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F57" i="2"/>
  <c r="L57" i="2"/>
  <c r="K57" i="2"/>
  <c r="F57" i="2"/>
  <c r="E57" i="2"/>
  <c r="D57" i="2"/>
  <c r="C57" i="2"/>
  <c r="H57" i="2" s="1"/>
  <c r="CN56" i="2"/>
  <c r="CL56" i="2" s="1"/>
  <c r="CM56" i="2"/>
  <c r="CI56" i="2"/>
  <c r="CG56" i="2"/>
  <c r="CF56" i="2"/>
  <c r="CE56" i="2"/>
  <c r="CD56" i="2"/>
  <c r="CB56" i="2"/>
  <c r="BZ56" i="2"/>
  <c r="CH56" i="2" s="1"/>
  <c r="BY56" i="2"/>
  <c r="BX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F56" i="2"/>
  <c r="L56" i="2"/>
  <c r="K56" i="2"/>
  <c r="F56" i="2"/>
  <c r="E56" i="2"/>
  <c r="D56" i="2"/>
  <c r="C56" i="2"/>
  <c r="H56" i="2" s="1"/>
  <c r="CN55" i="2"/>
  <c r="CM55" i="2"/>
  <c r="CL55" i="2"/>
  <c r="CI55" i="2"/>
  <c r="CH55" i="2"/>
  <c r="CG55" i="2"/>
  <c r="CF55" i="2"/>
  <c r="CD55" i="2"/>
  <c r="CC55" i="2"/>
  <c r="CB55" i="2"/>
  <c r="BZ55" i="2"/>
  <c r="BY55" i="2"/>
  <c r="BX55" i="2" s="1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F55" i="2"/>
  <c r="L55" i="2"/>
  <c r="K55" i="2"/>
  <c r="H55" i="2"/>
  <c r="F55" i="2"/>
  <c r="E55" i="2"/>
  <c r="D55" i="2"/>
  <c r="C55" i="2"/>
  <c r="CN54" i="2"/>
  <c r="CM54" i="2"/>
  <c r="CL54" i="2"/>
  <c r="CD54" i="2"/>
  <c r="BZ54" i="2"/>
  <c r="BY54" i="2"/>
  <c r="BX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F54" i="2"/>
  <c r="L54" i="2"/>
  <c r="K54" i="2"/>
  <c r="F54" i="2"/>
  <c r="E54" i="2"/>
  <c r="D54" i="2"/>
  <c r="C54" i="2"/>
  <c r="H54" i="2" s="1"/>
  <c r="CN53" i="2"/>
  <c r="CM53" i="2"/>
  <c r="CL53" i="2"/>
  <c r="CE53" i="2"/>
  <c r="CD53" i="2"/>
  <c r="CC53" i="2"/>
  <c r="CB53" i="2"/>
  <c r="CA53" i="2"/>
  <c r="BZ53" i="2"/>
  <c r="CF53" i="2" s="1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F53" i="2"/>
  <c r="L53" i="2"/>
  <c r="K53" i="2"/>
  <c r="H53" i="2"/>
  <c r="F53" i="2"/>
  <c r="E53" i="2"/>
  <c r="D53" i="2"/>
  <c r="C53" i="2"/>
  <c r="CN52" i="2"/>
  <c r="CM52" i="2"/>
  <c r="CL52" i="2"/>
  <c r="CB52" i="2"/>
  <c r="CA52" i="2"/>
  <c r="BZ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F52" i="2"/>
  <c r="L52" i="2"/>
  <c r="K52" i="2"/>
  <c r="H52" i="2"/>
  <c r="F52" i="2"/>
  <c r="E52" i="2"/>
  <c r="D52" i="2"/>
  <c r="C52" i="2"/>
  <c r="CN51" i="2"/>
  <c r="CM51" i="2"/>
  <c r="CL51" i="2"/>
  <c r="CI51" i="2"/>
  <c r="CH51" i="2"/>
  <c r="CG51" i="2"/>
  <c r="CE51" i="2"/>
  <c r="CD51" i="2"/>
  <c r="CB51" i="2"/>
  <c r="BZ51" i="2"/>
  <c r="BY51" i="2" s="1"/>
  <c r="BX51" i="2" s="1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F51" i="2"/>
  <c r="L51" i="2"/>
  <c r="K51" i="2"/>
  <c r="F51" i="2"/>
  <c r="E51" i="2"/>
  <c r="D51" i="2"/>
  <c r="C51" i="2"/>
  <c r="H51" i="2" s="1"/>
  <c r="CN50" i="2"/>
  <c r="CM50" i="2"/>
  <c r="CL50" i="2"/>
  <c r="CI50" i="2"/>
  <c r="CH50" i="2"/>
  <c r="CG50" i="2"/>
  <c r="CF50" i="2"/>
  <c r="CE50" i="2"/>
  <c r="CD50" i="2"/>
  <c r="CC50" i="2"/>
  <c r="CB50" i="2"/>
  <c r="CA50" i="2"/>
  <c r="BZ50" i="2"/>
  <c r="BY50" i="2"/>
  <c r="BX50" i="2" s="1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F50" i="2"/>
  <c r="L50" i="2"/>
  <c r="K50" i="2"/>
  <c r="F50" i="2"/>
  <c r="E50" i="2"/>
  <c r="D50" i="2"/>
  <c r="C50" i="2"/>
  <c r="H50" i="2" s="1"/>
  <c r="CN49" i="2"/>
  <c r="CM49" i="2"/>
  <c r="CE49" i="2"/>
  <c r="CD49" i="2"/>
  <c r="CC49" i="2"/>
  <c r="CB49" i="2"/>
  <c r="CA49" i="2"/>
  <c r="BZ49" i="2"/>
  <c r="CI49" i="2" s="1"/>
  <c r="BY49" i="2"/>
  <c r="BX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F49" i="2"/>
  <c r="L49" i="2"/>
  <c r="K49" i="2"/>
  <c r="F49" i="2"/>
  <c r="E49" i="2"/>
  <c r="D49" i="2"/>
  <c r="C49" i="2"/>
  <c r="H49" i="2" s="1"/>
  <c r="CN48" i="2"/>
  <c r="CM48" i="2"/>
  <c r="CL48" i="2"/>
  <c r="CI48" i="2"/>
  <c r="CH48" i="2"/>
  <c r="CF48" i="2"/>
  <c r="CE48" i="2"/>
  <c r="CD48" i="2"/>
  <c r="CC48" i="2"/>
  <c r="CB48" i="2"/>
  <c r="CA48" i="2"/>
  <c r="BZ48" i="2"/>
  <c r="CG48" i="2" s="1"/>
  <c r="BY48" i="2"/>
  <c r="BX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F48" i="2"/>
  <c r="L48" i="2"/>
  <c r="K48" i="2"/>
  <c r="H48" i="2"/>
  <c r="F48" i="2"/>
  <c r="E48" i="2"/>
  <c r="D48" i="2"/>
  <c r="C48" i="2"/>
  <c r="CN47" i="2"/>
  <c r="CL47" i="2" s="1"/>
  <c r="CM47" i="2"/>
  <c r="CE47" i="2"/>
  <c r="CA47" i="2"/>
  <c r="BZ47" i="2"/>
  <c r="BY47" i="2"/>
  <c r="BX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F47" i="2"/>
  <c r="L47" i="2"/>
  <c r="K47" i="2"/>
  <c r="F47" i="2"/>
  <c r="E47" i="2"/>
  <c r="D47" i="2"/>
  <c r="C47" i="2"/>
  <c r="H47" i="2" s="1"/>
  <c r="CN46" i="2"/>
  <c r="CL46" i="2" s="1"/>
  <c r="CM46" i="2"/>
  <c r="CI46" i="2"/>
  <c r="CH46" i="2"/>
  <c r="CG46" i="2"/>
  <c r="CF46" i="2"/>
  <c r="CE46" i="2"/>
  <c r="CD46" i="2"/>
  <c r="CC46" i="2"/>
  <c r="CB46" i="2"/>
  <c r="BZ46" i="2"/>
  <c r="BY46" i="2" s="1"/>
  <c r="BX46" i="2" s="1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F46" i="2"/>
  <c r="L46" i="2"/>
  <c r="K46" i="2"/>
  <c r="H46" i="2"/>
  <c r="F46" i="2"/>
  <c r="E46" i="2"/>
  <c r="D46" i="2"/>
  <c r="C46" i="2"/>
  <c r="CN45" i="2"/>
  <c r="CL45" i="2" s="1"/>
  <c r="CM45" i="2"/>
  <c r="CI45" i="2"/>
  <c r="CH45" i="2"/>
  <c r="CG45" i="2"/>
  <c r="CF45" i="2"/>
  <c r="CC45" i="2"/>
  <c r="CB45" i="2"/>
  <c r="BZ45" i="2"/>
  <c r="BY45" i="2"/>
  <c r="BX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F45" i="2"/>
  <c r="L45" i="2"/>
  <c r="K45" i="2"/>
  <c r="F45" i="2"/>
  <c r="E45" i="2"/>
  <c r="D45" i="2"/>
  <c r="C45" i="2"/>
  <c r="H45" i="2" s="1"/>
  <c r="CN44" i="2"/>
  <c r="CM44" i="2"/>
  <c r="CL44" i="2"/>
  <c r="CI44" i="2"/>
  <c r="CH44" i="2"/>
  <c r="CG44" i="2"/>
  <c r="CF44" i="2"/>
  <c r="CD44" i="2"/>
  <c r="CB44" i="2"/>
  <c r="CA44" i="2"/>
  <c r="BZ44" i="2"/>
  <c r="BY44" i="2"/>
  <c r="BX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F44" i="2"/>
  <c r="L44" i="2"/>
  <c r="K44" i="2"/>
  <c r="F44" i="2"/>
  <c r="E44" i="2"/>
  <c r="D44" i="2"/>
  <c r="C44" i="2"/>
  <c r="H44" i="2" s="1"/>
  <c r="CN43" i="2"/>
  <c r="CM43" i="2"/>
  <c r="CL43" i="2" s="1"/>
  <c r="CF43" i="2"/>
  <c r="CD43" i="2"/>
  <c r="CC43" i="2"/>
  <c r="CB43" i="2"/>
  <c r="CA43" i="2"/>
  <c r="BZ43" i="2"/>
  <c r="CG43" i="2" s="1"/>
  <c r="BY43" i="2"/>
  <c r="BX43" i="2" s="1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F43" i="2"/>
  <c r="L43" i="2"/>
  <c r="K43" i="2"/>
  <c r="H43" i="2"/>
  <c r="F43" i="2"/>
  <c r="E43" i="2"/>
  <c r="D43" i="2"/>
  <c r="C43" i="2"/>
  <c r="CN42" i="2"/>
  <c r="CM42" i="2"/>
  <c r="CL42" i="2"/>
  <c r="CA42" i="2"/>
  <c r="BZ42" i="2"/>
  <c r="BY42" i="2"/>
  <c r="BX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F42" i="2"/>
  <c r="L42" i="2"/>
  <c r="K42" i="2"/>
  <c r="F42" i="2"/>
  <c r="E42" i="2"/>
  <c r="D42" i="2"/>
  <c r="C42" i="2"/>
  <c r="H42" i="2" s="1"/>
  <c r="CN41" i="2"/>
  <c r="CM41" i="2"/>
  <c r="CL41" i="2"/>
  <c r="CG41" i="2"/>
  <c r="CF41" i="2"/>
  <c r="CE41" i="2"/>
  <c r="CD41" i="2"/>
  <c r="CC41" i="2"/>
  <c r="CB41" i="2"/>
  <c r="CA41" i="2"/>
  <c r="BZ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F41" i="2"/>
  <c r="L41" i="2"/>
  <c r="K41" i="2"/>
  <c r="H41" i="2"/>
  <c r="F41" i="2"/>
  <c r="E41" i="2"/>
  <c r="D41" i="2"/>
  <c r="C41" i="2"/>
  <c r="CN40" i="2"/>
  <c r="CM40" i="2"/>
  <c r="CL40" i="2"/>
  <c r="CE40" i="2"/>
  <c r="CB40" i="2"/>
  <c r="CA40" i="2"/>
  <c r="BZ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F40" i="2"/>
  <c r="L40" i="2"/>
  <c r="K40" i="2"/>
  <c r="H40" i="2"/>
  <c r="F40" i="2"/>
  <c r="E40" i="2"/>
  <c r="D40" i="2"/>
  <c r="C40" i="2"/>
  <c r="CN39" i="2"/>
  <c r="CM39" i="2"/>
  <c r="CL39" i="2"/>
  <c r="CI39" i="2"/>
  <c r="CH39" i="2"/>
  <c r="CG39" i="2"/>
  <c r="CE39" i="2"/>
  <c r="CD39" i="2"/>
  <c r="CC39" i="2"/>
  <c r="CB39" i="2"/>
  <c r="CA39" i="2"/>
  <c r="BZ39" i="2"/>
  <c r="BY39" i="2" s="1"/>
  <c r="BX39" i="2" s="1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F39" i="2"/>
  <c r="L39" i="2"/>
  <c r="K39" i="2"/>
  <c r="F39" i="2"/>
  <c r="E39" i="2"/>
  <c r="D39" i="2"/>
  <c r="C39" i="2"/>
  <c r="H39" i="2" s="1"/>
  <c r="CN38" i="2"/>
  <c r="CM38" i="2"/>
  <c r="CL38" i="2"/>
  <c r="CE38" i="2"/>
  <c r="CD38" i="2"/>
  <c r="CB38" i="2"/>
  <c r="CA38" i="2"/>
  <c r="BZ38" i="2"/>
  <c r="CI38" i="2" s="1"/>
  <c r="BY38" i="2"/>
  <c r="BX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F38" i="2"/>
  <c r="L38" i="2"/>
  <c r="K38" i="2"/>
  <c r="F38" i="2"/>
  <c r="E38" i="2"/>
  <c r="D38" i="2"/>
  <c r="C38" i="2"/>
  <c r="H38" i="2" s="1"/>
  <c r="CN37" i="2"/>
  <c r="CM37" i="2"/>
  <c r="CL37" i="2" s="1"/>
  <c r="CD37" i="2"/>
  <c r="CC37" i="2"/>
  <c r="CB37" i="2"/>
  <c r="CA37" i="2"/>
  <c r="BZ37" i="2"/>
  <c r="CH37" i="2" s="1"/>
  <c r="BY37" i="2"/>
  <c r="BX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F37" i="2"/>
  <c r="L37" i="2"/>
  <c r="K37" i="2"/>
  <c r="F37" i="2"/>
  <c r="E37" i="2"/>
  <c r="D37" i="2"/>
  <c r="C37" i="2"/>
  <c r="H37" i="2" s="1"/>
  <c r="CN36" i="2"/>
  <c r="CM36" i="2"/>
  <c r="CL36" i="2"/>
  <c r="CI36" i="2"/>
  <c r="CH36" i="2"/>
  <c r="CF36" i="2"/>
  <c r="CE36" i="2"/>
  <c r="CD36" i="2"/>
  <c r="CC36" i="2"/>
  <c r="BZ36" i="2"/>
  <c r="CG36" i="2" s="1"/>
  <c r="BY36" i="2"/>
  <c r="BX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F36" i="2"/>
  <c r="L36" i="2"/>
  <c r="K36" i="2"/>
  <c r="H36" i="2"/>
  <c r="F36" i="2"/>
  <c r="E36" i="2"/>
  <c r="D36" i="2"/>
  <c r="C36" i="2"/>
  <c r="CN35" i="2"/>
  <c r="CL35" i="2" s="1"/>
  <c r="CM35" i="2"/>
  <c r="CB35" i="2"/>
  <c r="CA35" i="2"/>
  <c r="BZ35" i="2"/>
  <c r="BY35" i="2"/>
  <c r="BX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F35" i="2"/>
  <c r="L35" i="2"/>
  <c r="K35" i="2"/>
  <c r="F35" i="2"/>
  <c r="E35" i="2"/>
  <c r="D35" i="2"/>
  <c r="C35" i="2"/>
  <c r="H35" i="2" s="1"/>
  <c r="CN34" i="2"/>
  <c r="CL34" i="2" s="1"/>
  <c r="CM34" i="2"/>
  <c r="CI34" i="2"/>
  <c r="CH34" i="2"/>
  <c r="CG34" i="2"/>
  <c r="CF34" i="2"/>
  <c r="CE34" i="2"/>
  <c r="CD34" i="2"/>
  <c r="CC34" i="2"/>
  <c r="CB34" i="2"/>
  <c r="BZ34" i="2"/>
  <c r="BY34" i="2" s="1"/>
  <c r="BX34" i="2" s="1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F34" i="2"/>
  <c r="L34" i="2"/>
  <c r="K34" i="2"/>
  <c r="H34" i="2"/>
  <c r="F34" i="2"/>
  <c r="E34" i="2"/>
  <c r="D34" i="2"/>
  <c r="C34" i="2"/>
  <c r="CN33" i="2"/>
  <c r="CL33" i="2" s="1"/>
  <c r="CM33" i="2"/>
  <c r="CI33" i="2"/>
  <c r="CH33" i="2"/>
  <c r="CG33" i="2"/>
  <c r="CF33" i="2"/>
  <c r="CE33" i="2"/>
  <c r="CC33" i="2"/>
  <c r="CB33" i="2"/>
  <c r="CA33" i="2"/>
  <c r="BZ33" i="2"/>
  <c r="BY33" i="2"/>
  <c r="BX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F33" i="2"/>
  <c r="L33" i="2"/>
  <c r="K33" i="2"/>
  <c r="F33" i="2"/>
  <c r="E33" i="2"/>
  <c r="D33" i="2"/>
  <c r="C33" i="2"/>
  <c r="H33" i="2" s="1"/>
  <c r="CN32" i="2"/>
  <c r="CM32" i="2"/>
  <c r="CL32" i="2"/>
  <c r="CI32" i="2"/>
  <c r="CG32" i="2"/>
  <c r="CF32" i="2"/>
  <c r="CE32" i="2"/>
  <c r="CD32" i="2"/>
  <c r="CB32" i="2"/>
  <c r="BZ32" i="2"/>
  <c r="CH32" i="2" s="1"/>
  <c r="BY32" i="2"/>
  <c r="BX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F32" i="2"/>
  <c r="L32" i="2"/>
  <c r="K32" i="2"/>
  <c r="F32" i="2"/>
  <c r="E32" i="2"/>
  <c r="D32" i="2"/>
  <c r="C32" i="2"/>
  <c r="H32" i="2" s="1"/>
  <c r="CN31" i="2"/>
  <c r="CM31" i="2"/>
  <c r="CL31" i="2" s="1"/>
  <c r="CD31" i="2"/>
  <c r="CC31" i="2"/>
  <c r="CB31" i="2"/>
  <c r="CA31" i="2"/>
  <c r="BZ31" i="2"/>
  <c r="CG31" i="2" s="1"/>
  <c r="BY31" i="2"/>
  <c r="BX31" i="2" s="1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F31" i="2"/>
  <c r="L31" i="2"/>
  <c r="K31" i="2"/>
  <c r="F31" i="2"/>
  <c r="E31" i="2"/>
  <c r="D31" i="2"/>
  <c r="C31" i="2"/>
  <c r="H31" i="2" s="1"/>
  <c r="CN30" i="2"/>
  <c r="CM30" i="2"/>
  <c r="CL30" i="2"/>
  <c r="CE30" i="2"/>
  <c r="CD30" i="2"/>
  <c r="CC30" i="2"/>
  <c r="CB30" i="2"/>
  <c r="CA30" i="2"/>
  <c r="BZ30" i="2"/>
  <c r="BY30" i="2" s="1"/>
  <c r="BX30" i="2" s="1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F30" i="2"/>
  <c r="L30" i="2"/>
  <c r="K30" i="2"/>
  <c r="H30" i="2"/>
  <c r="F30" i="2"/>
  <c r="E30" i="2"/>
  <c r="D30" i="2"/>
  <c r="C30" i="2"/>
  <c r="CN29" i="2"/>
  <c r="CM29" i="2"/>
  <c r="CL29" i="2"/>
  <c r="CE29" i="2"/>
  <c r="CD29" i="2"/>
  <c r="CC29" i="2"/>
  <c r="CB29" i="2"/>
  <c r="CA29" i="2"/>
  <c r="BZ29" i="2"/>
  <c r="CF29" i="2" s="1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F29" i="2"/>
  <c r="L29" i="2"/>
  <c r="K29" i="2"/>
  <c r="H29" i="2"/>
  <c r="F29" i="2"/>
  <c r="E29" i="2"/>
  <c r="D29" i="2"/>
  <c r="C29" i="2"/>
  <c r="CN28" i="2"/>
  <c r="CM28" i="2"/>
  <c r="CL28" i="2"/>
  <c r="CE28" i="2"/>
  <c r="CD28" i="2"/>
  <c r="CA28" i="2"/>
  <c r="BZ28" i="2"/>
  <c r="CF28" i="2" s="1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F28" i="2"/>
  <c r="L28" i="2"/>
  <c r="K28" i="2"/>
  <c r="H28" i="2"/>
  <c r="F28" i="2"/>
  <c r="E28" i="2"/>
  <c r="D28" i="2"/>
  <c r="C28" i="2"/>
  <c r="CN27" i="2"/>
  <c r="CM27" i="2"/>
  <c r="CL27" i="2" s="1"/>
  <c r="CH27" i="2"/>
  <c r="CG27" i="2"/>
  <c r="CE27" i="2"/>
  <c r="CD27" i="2"/>
  <c r="CB27" i="2"/>
  <c r="BZ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F27" i="2"/>
  <c r="L27" i="2"/>
  <c r="K27" i="2"/>
  <c r="F27" i="2"/>
  <c r="E27" i="2"/>
  <c r="D27" i="2"/>
  <c r="C27" i="2"/>
  <c r="H27" i="2" s="1"/>
  <c r="CN26" i="2"/>
  <c r="CM26" i="2"/>
  <c r="CL26" i="2"/>
  <c r="CE26" i="2"/>
  <c r="CD26" i="2"/>
  <c r="CB26" i="2"/>
  <c r="CA26" i="2"/>
  <c r="BZ26" i="2"/>
  <c r="CG26" i="2" s="1"/>
  <c r="BY26" i="2"/>
  <c r="BX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F26" i="2"/>
  <c r="L26" i="2"/>
  <c r="K26" i="2"/>
  <c r="F26" i="2"/>
  <c r="E26" i="2"/>
  <c r="D26" i="2"/>
  <c r="C26" i="2"/>
  <c r="H26" i="2" s="1"/>
  <c r="CN25" i="2"/>
  <c r="CM25" i="2"/>
  <c r="CL25" i="2" s="1"/>
  <c r="CI25" i="2"/>
  <c r="CH25" i="2"/>
  <c r="CD25" i="2"/>
  <c r="CC25" i="2"/>
  <c r="CB25" i="2"/>
  <c r="CA25" i="2"/>
  <c r="BZ25" i="2"/>
  <c r="BY25" i="2"/>
  <c r="BX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F25" i="2"/>
  <c r="L25" i="2"/>
  <c r="K25" i="2"/>
  <c r="F25" i="2"/>
  <c r="E25" i="2"/>
  <c r="D25" i="2"/>
  <c r="C25" i="2"/>
  <c r="H25" i="2" s="1"/>
  <c r="CN24" i="2"/>
  <c r="CM24" i="2"/>
  <c r="CL24" i="2"/>
  <c r="CI24" i="2"/>
  <c r="CH24" i="2"/>
  <c r="CF24" i="2"/>
  <c r="CB24" i="2"/>
  <c r="CA24" i="2"/>
  <c r="BZ24" i="2"/>
  <c r="CG24" i="2" s="1"/>
  <c r="BY24" i="2"/>
  <c r="BX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F24" i="2"/>
  <c r="L24" i="2"/>
  <c r="K24" i="2"/>
  <c r="F24" i="2"/>
  <c r="E24" i="2"/>
  <c r="D24" i="2"/>
  <c r="C24" i="2"/>
  <c r="H24" i="2" s="1"/>
  <c r="CN23" i="2"/>
  <c r="CL23" i="2" s="1"/>
  <c r="CM23" i="2"/>
  <c r="CH23" i="2"/>
  <c r="CE23" i="2"/>
  <c r="CD23" i="2"/>
  <c r="CC23" i="2"/>
  <c r="CB23" i="2"/>
  <c r="BZ23" i="2"/>
  <c r="BY23" i="2" s="1"/>
  <c r="BX23" i="2" s="1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F23" i="2"/>
  <c r="L23" i="2"/>
  <c r="K23" i="2"/>
  <c r="H23" i="2"/>
  <c r="F23" i="2"/>
  <c r="E23" i="2"/>
  <c r="D23" i="2"/>
  <c r="C23" i="2"/>
  <c r="CN22" i="2"/>
  <c r="CL22" i="2" s="1"/>
  <c r="CM22" i="2"/>
  <c r="CI22" i="2"/>
  <c r="CH22" i="2"/>
  <c r="CG22" i="2"/>
  <c r="CF22" i="2"/>
  <c r="CE22" i="2"/>
  <c r="CD22" i="2"/>
  <c r="CC22" i="2"/>
  <c r="CB22" i="2"/>
  <c r="CA22" i="2"/>
  <c r="BZ22" i="2"/>
  <c r="BY22" i="2" s="1"/>
  <c r="BX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F22" i="2"/>
  <c r="L22" i="2"/>
  <c r="K22" i="2"/>
  <c r="H22" i="2"/>
  <c r="F22" i="2"/>
  <c r="E22" i="2"/>
  <c r="D22" i="2"/>
  <c r="C22" i="2"/>
  <c r="CN21" i="2"/>
  <c r="CL21" i="2" s="1"/>
  <c r="CM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F21" i="2"/>
  <c r="L21" i="2"/>
  <c r="K21" i="2"/>
  <c r="H21" i="2"/>
  <c r="F21" i="2"/>
  <c r="E21" i="2"/>
  <c r="D21" i="2"/>
  <c r="C21" i="2"/>
  <c r="CN20" i="2"/>
  <c r="CM20" i="2"/>
  <c r="CL20" i="2"/>
  <c r="CI20" i="2"/>
  <c r="CG20" i="2"/>
  <c r="CF20" i="2"/>
  <c r="CA20" i="2"/>
  <c r="BZ20" i="2"/>
  <c r="CH20" i="2" s="1"/>
  <c r="BY20" i="2"/>
  <c r="BX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F20" i="2"/>
  <c r="L20" i="2"/>
  <c r="K20" i="2"/>
  <c r="F20" i="2"/>
  <c r="E20" i="2"/>
  <c r="D20" i="2"/>
  <c r="C20" i="2"/>
  <c r="H20" i="2" s="1"/>
  <c r="CN19" i="2"/>
  <c r="CM19" i="2"/>
  <c r="CL19" i="2"/>
  <c r="CD19" i="2"/>
  <c r="CC19" i="2"/>
  <c r="CB19" i="2"/>
  <c r="CA19" i="2"/>
  <c r="BZ19" i="2"/>
  <c r="BY19" i="2" s="1"/>
  <c r="BX19" i="2" s="1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F19" i="2"/>
  <c r="L19" i="2"/>
  <c r="K19" i="2"/>
  <c r="F19" i="2"/>
  <c r="E19" i="2"/>
  <c r="D19" i="2"/>
  <c r="C19" i="2"/>
  <c r="H19" i="2" s="1"/>
  <c r="CN18" i="2"/>
  <c r="CM18" i="2"/>
  <c r="CL18" i="2"/>
  <c r="CE18" i="2"/>
  <c r="CD18" i="2"/>
  <c r="CC18" i="2"/>
  <c r="CB18" i="2"/>
  <c r="CA18" i="2"/>
  <c r="BZ18" i="2"/>
  <c r="BY18" i="2"/>
  <c r="BX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F18" i="2"/>
  <c r="L18" i="2"/>
  <c r="K18" i="2"/>
  <c r="F18" i="2"/>
  <c r="E18" i="2"/>
  <c r="D18" i="2"/>
  <c r="C18" i="2"/>
  <c r="H18" i="2" s="1"/>
  <c r="CN17" i="2"/>
  <c r="CM17" i="2"/>
  <c r="CL17" i="2"/>
  <c r="CE17" i="2"/>
  <c r="CD17" i="2"/>
  <c r="CC17" i="2"/>
  <c r="CB17" i="2"/>
  <c r="CA17" i="2"/>
  <c r="BZ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F17" i="2"/>
  <c r="L17" i="2"/>
  <c r="K17" i="2"/>
  <c r="H17" i="2"/>
  <c r="F17" i="2"/>
  <c r="E17" i="2"/>
  <c r="D17" i="2"/>
  <c r="C17" i="2"/>
  <c r="CN16" i="2"/>
  <c r="CM16" i="2"/>
  <c r="CL16" i="2"/>
  <c r="CA16" i="2"/>
  <c r="BZ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F16" i="2"/>
  <c r="L16" i="2"/>
  <c r="K16" i="2"/>
  <c r="H16" i="2"/>
  <c r="F16" i="2"/>
  <c r="E16" i="2"/>
  <c r="D16" i="2"/>
  <c r="C16" i="2"/>
  <c r="CN15" i="2"/>
  <c r="CM15" i="2"/>
  <c r="CL15" i="2"/>
  <c r="CE15" i="2"/>
  <c r="CD15" i="2"/>
  <c r="CB15" i="2"/>
  <c r="BZ15" i="2"/>
  <c r="CH15" i="2" s="1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F15" i="2"/>
  <c r="L15" i="2"/>
  <c r="K15" i="2"/>
  <c r="F15" i="2"/>
  <c r="E15" i="2"/>
  <c r="D15" i="2"/>
  <c r="C15" i="2"/>
  <c r="H15" i="2" s="1"/>
  <c r="CN14" i="2"/>
  <c r="CM14" i="2"/>
  <c r="CL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F14" i="2"/>
  <c r="L14" i="2"/>
  <c r="K14" i="2"/>
  <c r="F14" i="2"/>
  <c r="E14" i="2"/>
  <c r="D14" i="2"/>
  <c r="C14" i="2"/>
  <c r="H14" i="2" s="1"/>
  <c r="CE13" i="2"/>
  <c r="CD13" i="2"/>
  <c r="CC13" i="2"/>
  <c r="CB13" i="2"/>
  <c r="CA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F13" i="2"/>
  <c r="L13" i="2"/>
  <c r="K13" i="2"/>
  <c r="H13" i="2"/>
  <c r="F13" i="2"/>
  <c r="E13" i="2"/>
  <c r="D13" i="2"/>
  <c r="C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F11" i="2"/>
  <c r="C11" i="2"/>
  <c r="AD10" i="2"/>
  <c r="AC10" i="2"/>
  <c r="AB10" i="2"/>
  <c r="AA10" i="2"/>
  <c r="Z10" i="2"/>
  <c r="Y10" i="2"/>
  <c r="BB9" i="2"/>
  <c r="BA9" i="2"/>
  <c r="AZ9" i="2"/>
  <c r="AY9" i="2"/>
  <c r="AX9" i="2"/>
  <c r="AD9" i="2"/>
  <c r="AC9" i="2"/>
  <c r="AB9" i="2"/>
  <c r="AA9" i="2"/>
  <c r="Z9" i="2"/>
  <c r="Y9" i="2"/>
  <c r="X9" i="2"/>
  <c r="AV9" i="2" s="1"/>
  <c r="W9" i="2"/>
  <c r="AU9" i="2" s="1"/>
  <c r="V9" i="2"/>
  <c r="AT9" i="2" s="1"/>
  <c r="U9" i="2"/>
  <c r="AS9" i="2" s="1"/>
  <c r="T9" i="2"/>
  <c r="AR9" i="2" s="1"/>
  <c r="S9" i="2"/>
  <c r="AQ9" i="2" s="1"/>
  <c r="R9" i="2"/>
  <c r="Q9" i="2"/>
  <c r="AO9" i="2" s="1"/>
  <c r="P9" i="2"/>
  <c r="AN9" i="2" s="1"/>
  <c r="O9" i="2"/>
  <c r="N9" i="2"/>
  <c r="M9" i="2"/>
  <c r="BH8" i="2"/>
  <c r="AD8" i="2"/>
  <c r="BU8" i="2" s="1"/>
  <c r="AC8" i="2"/>
  <c r="BT8" i="2" s="1"/>
  <c r="Y8" i="2"/>
  <c r="BP8" i="2" s="1"/>
  <c r="U8" i="2"/>
  <c r="BL8" i="2" s="1"/>
  <c r="T8" i="2"/>
  <c r="BK8" i="2" s="1"/>
  <c r="S8" i="2"/>
  <c r="BJ8" i="2" s="1"/>
  <c r="R8" i="2"/>
  <c r="BI8" i="2" s="1"/>
  <c r="Q8" i="2"/>
  <c r="M8" i="2"/>
  <c r="BD8" i="2" s="1"/>
  <c r="BB7" i="2"/>
  <c r="BA7" i="2"/>
  <c r="AY7" i="2"/>
  <c r="AX7" i="2"/>
  <c r="AQ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BS6" i="2"/>
  <c r="BR6" i="2"/>
  <c r="BQ6" i="2"/>
  <c r="BP6" i="2"/>
  <c r="BO6" i="2"/>
  <c r="X10" i="2" s="1"/>
  <c r="BN6" i="2"/>
  <c r="W10" i="2" s="1"/>
  <c r="BM6" i="2"/>
  <c r="V10" i="2" s="1"/>
  <c r="BL6" i="2"/>
  <c r="U10" i="2" s="1"/>
  <c r="BJ6" i="2"/>
  <c r="S10" i="2" s="1"/>
  <c r="BI6" i="2"/>
  <c r="R10" i="2" s="1"/>
  <c r="BH6" i="2"/>
  <c r="Q10" i="2" s="1"/>
  <c r="BG6" i="2"/>
  <c r="P10" i="2" s="1"/>
  <c r="BF6" i="2"/>
  <c r="O10" i="2" s="1"/>
  <c r="BE6" i="2"/>
  <c r="N10" i="2" s="1"/>
  <c r="AW6" i="2"/>
  <c r="AS6" i="2"/>
  <c r="AR6" i="2"/>
  <c r="AQ6" i="2"/>
  <c r="AP6" i="2"/>
  <c r="AO6" i="2"/>
  <c r="AN6" i="2"/>
  <c r="AM6" i="2"/>
  <c r="AK6" i="2"/>
  <c r="AD6" i="2"/>
  <c r="BB6" i="2" s="1"/>
  <c r="AC6" i="2"/>
  <c r="BA6" i="2" s="1"/>
  <c r="AB6" i="2"/>
  <c r="AB8" i="2" s="1"/>
  <c r="BS8" i="2" s="1"/>
  <c r="AA6" i="2"/>
  <c r="Z6" i="2"/>
  <c r="Y6" i="2"/>
  <c r="X6" i="2"/>
  <c r="W6" i="2"/>
  <c r="V6" i="2"/>
  <c r="AT6" i="2" s="1"/>
  <c r="U6" i="2"/>
  <c r="T6" i="2"/>
  <c r="S6" i="2"/>
  <c r="R6" i="2"/>
  <c r="Q6" i="2"/>
  <c r="P6" i="2"/>
  <c r="P8" i="2" s="1"/>
  <c r="BG8" i="2" s="1"/>
  <c r="O6" i="2"/>
  <c r="O8" i="2" s="1"/>
  <c r="BF8" i="2" s="1"/>
  <c r="N6" i="2"/>
  <c r="M6" i="2"/>
  <c r="BU5" i="2"/>
  <c r="BU6" i="2" s="1"/>
  <c r="BT5" i="2"/>
  <c r="BT6" i="2" s="1"/>
  <c r="BS5" i="2"/>
  <c r="BR5" i="2"/>
  <c r="BP5" i="2"/>
  <c r="BO5" i="2"/>
  <c r="BN5" i="2"/>
  <c r="BM5" i="2"/>
  <c r="BL5" i="2"/>
  <c r="BK5" i="2"/>
  <c r="BK6" i="2" s="1"/>
  <c r="T10" i="2" s="1"/>
  <c r="BJ5" i="2"/>
  <c r="BI5" i="2"/>
  <c r="BH5" i="2"/>
  <c r="BG5" i="2"/>
  <c r="BD5" i="2"/>
  <c r="BD6" i="2" s="1"/>
  <c r="M10" i="2" s="1"/>
  <c r="BB5" i="2"/>
  <c r="BA5" i="2"/>
  <c r="AZ5" i="2"/>
  <c r="AZ7" i="2" s="1"/>
  <c r="AY5" i="2"/>
  <c r="AX5" i="2"/>
  <c r="BQ5" i="2" s="1"/>
  <c r="AW5" i="2"/>
  <c r="AW7" i="2" s="1"/>
  <c r="AV5" i="2"/>
  <c r="AV7" i="2" s="1"/>
  <c r="AU5" i="2"/>
  <c r="AU7" i="2" s="1"/>
  <c r="AT5" i="2"/>
  <c r="AT7" i="2" s="1"/>
  <c r="AS5" i="2"/>
  <c r="AS7" i="2" s="1"/>
  <c r="AR5" i="2"/>
  <c r="AR7" i="2" s="1"/>
  <c r="AQ5" i="2"/>
  <c r="AP5" i="2"/>
  <c r="AP7" i="2" s="1"/>
  <c r="AO5" i="2"/>
  <c r="AO7" i="2" s="1"/>
  <c r="AN5" i="2"/>
  <c r="AN7" i="2" s="1"/>
  <c r="AM5" i="2"/>
  <c r="BF5" i="2" s="1"/>
  <c r="AL5" i="2"/>
  <c r="BE5" i="2" s="1"/>
  <c r="AK5" i="2"/>
  <c r="AK9" i="2" s="1"/>
  <c r="Q4" i="2"/>
  <c r="D4" i="2"/>
  <c r="CI79" i="2" l="1"/>
  <c r="BY79" i="2"/>
  <c r="BX79" i="2" s="1"/>
  <c r="CI65" i="2"/>
  <c r="CH65" i="2"/>
  <c r="BY65" i="2"/>
  <c r="BX65" i="2" s="1"/>
  <c r="CF67" i="2"/>
  <c r="CG28" i="2"/>
  <c r="CI40" i="2"/>
  <c r="CH40" i="2"/>
  <c r="BY40" i="2"/>
  <c r="BX40" i="2" s="1"/>
  <c r="CI67" i="2"/>
  <c r="CG74" i="2"/>
  <c r="CH74" i="2"/>
  <c r="CG65" i="2"/>
  <c r="CH31" i="2"/>
  <c r="CF40" i="2"/>
  <c r="CH49" i="2"/>
  <c r="CI52" i="2"/>
  <c r="CH52" i="2"/>
  <c r="BY52" i="2"/>
  <c r="BX52" i="2" s="1"/>
  <c r="CF77" i="2"/>
  <c r="CI16" i="2"/>
  <c r="CH16" i="2"/>
  <c r="BY16" i="2"/>
  <c r="BX16" i="2" s="1"/>
  <c r="BY27" i="2"/>
  <c r="BX27" i="2" s="1"/>
  <c r="CF27" i="2"/>
  <c r="CI31" i="2"/>
  <c r="CG40" i="2"/>
  <c r="CG61" i="2"/>
  <c r="CF61" i="2"/>
  <c r="CI17" i="2"/>
  <c r="CH17" i="2"/>
  <c r="BY17" i="2"/>
  <c r="BX17" i="2" s="1"/>
  <c r="CF19" i="2"/>
  <c r="Z8" i="2"/>
  <c r="BQ8" i="2" s="1"/>
  <c r="AX6" i="2"/>
  <c r="AA8" i="2"/>
  <c r="BR8" i="2" s="1"/>
  <c r="AY6" i="2"/>
  <c r="CH19" i="2"/>
  <c r="AK7" i="2"/>
  <c r="CH62" i="2"/>
  <c r="CG67" i="2"/>
  <c r="CG17" i="2"/>
  <c r="CG49" i="2"/>
  <c r="CF49" i="2"/>
  <c r="CI62" i="2"/>
  <c r="CG15" i="2"/>
  <c r="CG47" i="2"/>
  <c r="CF47" i="2"/>
  <c r="CI47" i="2"/>
  <c r="CH47" i="2"/>
  <c r="CI15" i="2"/>
  <c r="CH26" i="2"/>
  <c r="CF31" i="2"/>
  <c r="CI54" i="2"/>
  <c r="CH54" i="2"/>
  <c r="CG54" i="2"/>
  <c r="CF54" i="2"/>
  <c r="CF65" i="2"/>
  <c r="CI74" i="2"/>
  <c r="CI18" i="2"/>
  <c r="CH18" i="2"/>
  <c r="CG18" i="2"/>
  <c r="CI26" i="2"/>
  <c r="CF38" i="2"/>
  <c r="CL49" i="2"/>
  <c r="X8" i="2"/>
  <c r="BO8" i="2" s="1"/>
  <c r="AV6" i="2"/>
  <c r="CG35" i="2"/>
  <c r="CF35" i="2"/>
  <c r="CI35" i="2"/>
  <c r="CH35" i="2"/>
  <c r="CG79" i="2"/>
  <c r="CI42" i="2"/>
  <c r="CH42" i="2"/>
  <c r="CG42" i="2"/>
  <c r="CF42" i="2"/>
  <c r="CH79" i="2"/>
  <c r="AL7" i="2"/>
  <c r="CI37" i="2"/>
  <c r="CF26" i="2"/>
  <c r="CI29" i="2"/>
  <c r="CH29" i="2"/>
  <c r="BY29" i="2"/>
  <c r="BX29" i="2" s="1"/>
  <c r="AL9" i="2"/>
  <c r="CH38" i="2"/>
  <c r="C10" i="2"/>
  <c r="CI76" i="2"/>
  <c r="CH76" i="2"/>
  <c r="BY76" i="2"/>
  <c r="BX76" i="2" s="1"/>
  <c r="CI28" i="2"/>
  <c r="CH28" i="2"/>
  <c r="BY28" i="2"/>
  <c r="BX28" i="2" s="1"/>
  <c r="W8" i="2"/>
  <c r="BN8" i="2" s="1"/>
  <c r="AU6" i="2"/>
  <c r="V8" i="2"/>
  <c r="BM8" i="2" s="1"/>
  <c r="F10" i="2"/>
  <c r="C9" i="2" s="1"/>
  <c r="CF76" i="2"/>
  <c r="CF79" i="2"/>
  <c r="CF17" i="2"/>
  <c r="CI19" i="2"/>
  <c r="CG29" i="2"/>
  <c r="CG38" i="2"/>
  <c r="AM9" i="2"/>
  <c r="CI41" i="2"/>
  <c r="CH41" i="2"/>
  <c r="BY41" i="2"/>
  <c r="BX41" i="2" s="1"/>
  <c r="CG59" i="2"/>
  <c r="CF59" i="2"/>
  <c r="CI59" i="2"/>
  <c r="CH59" i="2"/>
  <c r="CI66" i="2"/>
  <c r="CH66" i="2"/>
  <c r="CG66" i="2"/>
  <c r="CF66" i="2"/>
  <c r="CG73" i="2"/>
  <c r="CF73" i="2"/>
  <c r="AZ6" i="2"/>
  <c r="CG25" i="2"/>
  <c r="CF25" i="2"/>
  <c r="CH43" i="2"/>
  <c r="CF52" i="2"/>
  <c r="CI64" i="2"/>
  <c r="CH64" i="2"/>
  <c r="BY64" i="2"/>
  <c r="BX64" i="2" s="1"/>
  <c r="CI92" i="2"/>
  <c r="CH92" i="2"/>
  <c r="CG92" i="2"/>
  <c r="CF92" i="2"/>
  <c r="BY92" i="2"/>
  <c r="BX92" i="2" s="1"/>
  <c r="CF16" i="2"/>
  <c r="CI27" i="2"/>
  <c r="CI43" i="2"/>
  <c r="CG52" i="2"/>
  <c r="CI61" i="2"/>
  <c r="CI53" i="2"/>
  <c r="CH53" i="2"/>
  <c r="BY53" i="2"/>
  <c r="BX53" i="2" s="1"/>
  <c r="CG37" i="2"/>
  <c r="CF37" i="2"/>
  <c r="CG19" i="2"/>
  <c r="CF62" i="2"/>
  <c r="CI89" i="2"/>
  <c r="CH89" i="2"/>
  <c r="CG89" i="2"/>
  <c r="CF89" i="2"/>
  <c r="BY89" i="2"/>
  <c r="BX89" i="2" s="1"/>
  <c r="BY15" i="2"/>
  <c r="BX15" i="2" s="1"/>
  <c r="CF15" i="2"/>
  <c r="CG53" i="2"/>
  <c r="CI77" i="2"/>
  <c r="CH77" i="2"/>
  <c r="BY77" i="2"/>
  <c r="BX77" i="2" s="1"/>
  <c r="AM7" i="2"/>
  <c r="N8" i="2"/>
  <c r="BE8" i="2" s="1"/>
  <c r="AL6" i="2"/>
  <c r="AP9" i="2"/>
  <c r="CF18" i="2"/>
  <c r="BY78" i="2"/>
  <c r="BX78" i="2" s="1"/>
  <c r="CI78" i="2"/>
  <c r="CH78" i="2"/>
  <c r="CG78" i="2"/>
  <c r="CF78" i="2"/>
  <c r="AW9" i="2"/>
  <c r="CG16" i="2"/>
  <c r="CG23" i="2"/>
  <c r="CF23" i="2"/>
  <c r="CI23" i="2"/>
  <c r="CI30" i="2"/>
  <c r="CH30" i="2"/>
  <c r="CF30" i="2"/>
  <c r="CG30" i="2"/>
  <c r="CL61" i="2"/>
  <c r="CG71" i="2"/>
  <c r="CF71" i="2"/>
  <c r="CI71" i="2"/>
  <c r="CH71" i="2"/>
  <c r="CG85" i="2"/>
  <c r="E91" i="2"/>
  <c r="CC16" i="2" s="1"/>
  <c r="CG95" i="2"/>
  <c r="E99" i="2"/>
  <c r="CC24" i="2" s="1"/>
  <c r="CG103" i="2"/>
  <c r="E112" i="2"/>
  <c r="CC35" i="2" s="1"/>
  <c r="I115" i="2"/>
  <c r="D119" i="2"/>
  <c r="CB42" i="2" s="1"/>
  <c r="G122" i="2"/>
  <c r="CE45" i="2" s="1"/>
  <c r="F129" i="2"/>
  <c r="CD52" i="2" s="1"/>
  <c r="E136" i="2"/>
  <c r="CC59" i="2" s="1"/>
  <c r="I139" i="2"/>
  <c r="D143" i="2"/>
  <c r="CB66" i="2" s="1"/>
  <c r="G146" i="2"/>
  <c r="CE69" i="2" s="1"/>
  <c r="F153" i="2"/>
  <c r="CD76" i="2" s="1"/>
  <c r="E160" i="2"/>
  <c r="CC83" i="2" s="1"/>
  <c r="I163" i="2"/>
  <c r="D167" i="2"/>
  <c r="CB90" i="2" s="1"/>
  <c r="G170" i="2"/>
  <c r="CE93" i="2" s="1"/>
  <c r="F177" i="2"/>
  <c r="CD100" i="2" s="1"/>
  <c r="BZ82" i="2"/>
  <c r="CH85" i="2"/>
  <c r="C90" i="2"/>
  <c r="CA15" i="2" s="1"/>
  <c r="F91" i="2"/>
  <c r="CD16" i="2" s="1"/>
  <c r="CH95" i="2"/>
  <c r="C98" i="2"/>
  <c r="CA23" i="2" s="1"/>
  <c r="F99" i="2"/>
  <c r="CD24" i="2" s="1"/>
  <c r="CH103" i="2"/>
  <c r="C109" i="2"/>
  <c r="CA32" i="2" s="1"/>
  <c r="F112" i="2"/>
  <c r="CD35" i="2" s="1"/>
  <c r="E119" i="2"/>
  <c r="CC42" i="2" s="1"/>
  <c r="I122" i="2"/>
  <c r="G129" i="2"/>
  <c r="CE52" i="2" s="1"/>
  <c r="C133" i="2"/>
  <c r="CA56" i="2" s="1"/>
  <c r="F136" i="2"/>
  <c r="CD59" i="2" s="1"/>
  <c r="E143" i="2"/>
  <c r="CC66" i="2" s="1"/>
  <c r="I146" i="2"/>
  <c r="G153" i="2"/>
  <c r="CE76" i="2" s="1"/>
  <c r="C157" i="2"/>
  <c r="CA80" i="2" s="1"/>
  <c r="F160" i="2"/>
  <c r="CD83" i="2" s="1"/>
  <c r="E167" i="2"/>
  <c r="CC90" i="2" s="1"/>
  <c r="I170" i="2"/>
  <c r="D174" i="2"/>
  <c r="CB97" i="2" s="1"/>
  <c r="G177" i="2"/>
  <c r="CE100" i="2" s="1"/>
  <c r="CI85" i="2"/>
  <c r="G91" i="2"/>
  <c r="CE16" i="2" s="1"/>
  <c r="CF94" i="2"/>
  <c r="CI95" i="2"/>
  <c r="G99" i="2"/>
  <c r="CE24" i="2" s="1"/>
  <c r="BZ100" i="2"/>
  <c r="CF102" i="2"/>
  <c r="CI103" i="2"/>
  <c r="G112" i="2"/>
  <c r="CE35" i="2" s="1"/>
  <c r="F119" i="2"/>
  <c r="CD42" i="2" s="1"/>
  <c r="I129" i="2"/>
  <c r="G136" i="2"/>
  <c r="CE59" i="2" s="1"/>
  <c r="F143" i="2"/>
  <c r="CD66" i="2" s="1"/>
  <c r="I153" i="2"/>
  <c r="G160" i="2"/>
  <c r="CE83" i="2" s="1"/>
  <c r="F167" i="2"/>
  <c r="CD90" i="2" s="1"/>
  <c r="I177" i="2"/>
  <c r="CG94" i="2"/>
  <c r="CG102" i="2"/>
  <c r="I112" i="2"/>
  <c r="G119" i="2"/>
  <c r="CE42" i="2" s="1"/>
  <c r="I136" i="2"/>
  <c r="G143" i="2"/>
  <c r="CE66" i="2" s="1"/>
  <c r="I160" i="2"/>
  <c r="G167" i="2"/>
  <c r="CE90" i="2" s="1"/>
  <c r="C171" i="2"/>
  <c r="CA94" i="2" s="1"/>
  <c r="F174" i="2"/>
  <c r="CD97" i="2" s="1"/>
  <c r="CH94" i="2"/>
  <c r="CH102" i="2"/>
  <c r="I119" i="2"/>
  <c r="I143" i="2"/>
  <c r="I167" i="2"/>
  <c r="C178" i="2"/>
  <c r="CA101" i="2" s="1"/>
  <c r="CF39" i="2"/>
  <c r="CF51" i="2"/>
  <c r="CF63" i="2"/>
  <c r="CF75" i="2"/>
  <c r="BZ84" i="2"/>
  <c r="CI94" i="2"/>
  <c r="CI102" i="2"/>
  <c r="C113" i="2"/>
  <c r="CA36" i="2" s="1"/>
  <c r="C137" i="2"/>
  <c r="CA60" i="2" s="1"/>
  <c r="C161" i="2"/>
  <c r="CA84" i="2" s="1"/>
  <c r="CI80" i="2"/>
  <c r="E178" i="2"/>
  <c r="CC101" i="2" s="1"/>
  <c r="F178" i="2"/>
  <c r="CD101" i="2" s="1"/>
  <c r="BZ86" i="2"/>
  <c r="BZ90" i="2"/>
  <c r="G178" i="2"/>
  <c r="CE101" i="2" s="1"/>
  <c r="F175" i="2"/>
  <c r="CD98" i="2" s="1"/>
  <c r="D95" i="2"/>
  <c r="CB20" i="2" s="1"/>
  <c r="D103" i="2"/>
  <c r="CB28" i="2" s="1"/>
  <c r="F110" i="2"/>
  <c r="CD33" i="2" s="1"/>
  <c r="E117" i="2"/>
  <c r="CC40" i="2" s="1"/>
  <c r="D124" i="2"/>
  <c r="CB47" i="2" s="1"/>
  <c r="C131" i="2"/>
  <c r="CA54" i="2" s="1"/>
  <c r="F134" i="2"/>
  <c r="CD57" i="2" s="1"/>
  <c r="E141" i="2"/>
  <c r="CC64" i="2" s="1"/>
  <c r="D148" i="2"/>
  <c r="CB71" i="2" s="1"/>
  <c r="C155" i="2"/>
  <c r="CA78" i="2" s="1"/>
  <c r="F158" i="2"/>
  <c r="CD81" i="2" s="1"/>
  <c r="E165" i="2"/>
  <c r="CC88" i="2" s="1"/>
  <c r="D172" i="2"/>
  <c r="CB95" i="2" s="1"/>
  <c r="G175" i="2"/>
  <c r="CE98" i="2" s="1"/>
  <c r="E95" i="2"/>
  <c r="CC20" i="2" s="1"/>
  <c r="E103" i="2"/>
  <c r="CC28" i="2" s="1"/>
  <c r="E124" i="2"/>
  <c r="CC47" i="2" s="1"/>
  <c r="D131" i="2"/>
  <c r="CB54" i="2" s="1"/>
  <c r="E148" i="2"/>
  <c r="CC71" i="2" s="1"/>
  <c r="D155" i="2"/>
  <c r="CB78" i="2" s="1"/>
  <c r="E172" i="2"/>
  <c r="CC95" i="2" s="1"/>
  <c r="BY88" i="2"/>
  <c r="BX88" i="2" s="1"/>
  <c r="BY96" i="2"/>
  <c r="BX96" i="2" s="1"/>
  <c r="E131" i="2"/>
  <c r="CC54" i="2" s="1"/>
  <c r="E155" i="2"/>
  <c r="CC78" i="2" s="1"/>
  <c r="C176" i="2"/>
  <c r="CA99" i="2" s="1"/>
  <c r="BZ83" i="2"/>
  <c r="D176" i="2"/>
  <c r="CB99" i="2" s="1"/>
  <c r="BY85" i="2"/>
  <c r="BX85" i="2" s="1"/>
  <c r="BY95" i="2"/>
  <c r="BX95" i="2" s="1"/>
  <c r="BY103" i="2"/>
  <c r="BX103" i="2" s="1"/>
  <c r="E176" i="2"/>
  <c r="CC99" i="2" s="1"/>
  <c r="C132" i="2"/>
  <c r="CA55" i="2" s="1"/>
  <c r="C156" i="2"/>
  <c r="CA79" i="2" s="1"/>
  <c r="C180" i="2"/>
  <c r="CA103" i="2" s="1"/>
  <c r="D180" i="2"/>
  <c r="CB103" i="2" s="1"/>
  <c r="E180" i="2"/>
  <c r="CC103" i="2" s="1"/>
  <c r="F180" i="2"/>
  <c r="CD103" i="2" s="1"/>
  <c r="G180" i="2"/>
  <c r="CE103" i="2" s="1"/>
  <c r="BZ93" i="2"/>
  <c r="CH83" i="2" l="1"/>
  <c r="CG83" i="2"/>
  <c r="CF83" i="2"/>
  <c r="BY83" i="2"/>
  <c r="BX83" i="2" s="1"/>
  <c r="CI83" i="2"/>
  <c r="CI82" i="2"/>
  <c r="BY82" i="2"/>
  <c r="BX82" i="2" s="1"/>
  <c r="CG82" i="2"/>
  <c r="CF82" i="2"/>
  <c r="CH82" i="2"/>
  <c r="BY93" i="2"/>
  <c r="BX93" i="2" s="1"/>
  <c r="CI93" i="2"/>
  <c r="CH93" i="2"/>
  <c r="CG93" i="2"/>
  <c r="CF93" i="2"/>
  <c r="CI100" i="2"/>
  <c r="CH100" i="2"/>
  <c r="CG100" i="2"/>
  <c r="CF100" i="2"/>
  <c r="BY100" i="2"/>
  <c r="BX100" i="2" s="1"/>
  <c r="CI90" i="2"/>
  <c r="CH90" i="2"/>
  <c r="CG90" i="2"/>
  <c r="CF90" i="2"/>
  <c r="BY90" i="2"/>
  <c r="BX90" i="2" s="1"/>
  <c r="CI86" i="2"/>
  <c r="CH86" i="2"/>
  <c r="CG86" i="2"/>
  <c r="CF86" i="2"/>
  <c r="BY86" i="2"/>
  <c r="BX86" i="2" s="1"/>
  <c r="CI84" i="2"/>
  <c r="CH84" i="2"/>
  <c r="CG84" i="2"/>
  <c r="CF84" i="2"/>
  <c r="BY84" i="2"/>
  <c r="BX8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PhB</author>
    <author>tc={9AF5EC32-9DF7-498A-B2D5-789DCC10F653}</author>
  </authors>
  <commentList>
    <comment ref="G12" authorId="0" shapeId="0" xr:uid="{E5866740-C6E6-488E-80DC-8D6FD22D0815}">
      <text>
        <r>
          <rPr>
            <b/>
            <sz val="9"/>
            <color rgb="FF000000"/>
            <rFont val="Tahoma"/>
            <family val="2"/>
          </rPr>
          <t>Limitation de la profondeur</t>
        </r>
      </text>
    </comment>
    <comment ref="H12" authorId="0" shapeId="0" xr:uid="{567C1F8C-70A1-40F5-B043-67DCB18100B9}">
      <text>
        <r>
          <rPr>
            <b/>
            <sz val="9"/>
            <color rgb="FF000000"/>
            <rFont val="Tahoma"/>
            <family val="2"/>
          </rPr>
          <t>Prérogatives niveau</t>
        </r>
      </text>
    </comment>
    <comment ref="K12" authorId="1" shapeId="0" xr:uid="{9AF5EC32-9DF7-498A-B2D5-789DCC10F6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Autorisation parentale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<sst xmlns="http://schemas.openxmlformats.org/spreadsheetml/2006/main" count="226" uniqueCount="132">
  <si>
    <t>Version 5.2.1</t>
  </si>
  <si>
    <t>Lieu :</t>
  </si>
  <si>
    <t>Plongée de :</t>
  </si>
  <si>
    <t>DP</t>
  </si>
  <si>
    <t>Moniteurs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</si>
  <si>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</si>
  <si>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</si>
  <si>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</si>
  <si>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</si>
  <si>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</si>
  <si>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</si>
  <si>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</si>
  <si>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</si>
  <si>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</si>
  <si>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</si>
  <si>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</si>
  <si>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</si>
  <si>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r>
      <rPr>
        <b/>
        <u/>
        <sz val="14"/>
        <rFont val="Calibri"/>
        <family val="2"/>
      </rPr>
      <t>Aquadémie Paris Plongée</t>
    </r>
    <r>
      <rPr>
        <b/>
        <sz val="14"/>
        <rFont val="Calibri"/>
        <family val="2"/>
      </rPr>
      <t xml:space="preserve">
FFESSM n° 07 75 0830
Jean-Pierre LOTZ, président : 06.60.06.29.60
Mouss BENADJEMIA, Dir.Technique : 06.16.41.69.24</t>
    </r>
  </si>
  <si>
    <t>Créneau</t>
  </si>
  <si>
    <t>Date</t>
  </si>
  <si>
    <t>Nx</t>
  </si>
  <si>
    <t>Détection doublon moniteur</t>
  </si>
  <si>
    <t>m</t>
  </si>
  <si>
    <t>n</t>
  </si>
  <si>
    <t>o</t>
  </si>
  <si>
    <t>p</t>
  </si>
  <si>
    <t>Prof.Lim.</t>
  </si>
  <si>
    <t>Détection profondeur max</t>
  </si>
  <si>
    <t>Effectif total :</t>
  </si>
  <si>
    <t xml:space="preserve">Nb plong./pal : </t>
  </si>
  <si>
    <t>Détection case moniteur vide</t>
  </si>
  <si>
    <t>Dont mineurs :</t>
  </si>
  <si>
    <t xml:space="preserve">Total moniteurs : </t>
  </si>
  <si>
    <t>Durée plongée:</t>
  </si>
  <si>
    <t>Contôle</t>
  </si>
  <si>
    <t>Lic.</t>
  </si>
  <si>
    <t>Zone de recopie fiche de sécurité</t>
  </si>
  <si>
    <t>Plongeurs :</t>
  </si>
  <si>
    <t xml:space="preserve">Plongeurs affectés: </t>
  </si>
  <si>
    <t>min</t>
  </si>
  <si>
    <t>Niv.</t>
  </si>
  <si>
    <t>N°</t>
  </si>
  <si>
    <t>Nom Prénom</t>
  </si>
  <si>
    <t>Niveau</t>
  </si>
  <si>
    <t>Qualification</t>
  </si>
  <si>
    <t>Formations choisies</t>
  </si>
  <si>
    <t>All./Rest.</t>
  </si>
  <si>
    <t>Prof.Lim</t>
  </si>
  <si>
    <t>Prof.</t>
  </si>
  <si>
    <t>Par.</t>
  </si>
  <si>
    <t>CACI</t>
  </si>
  <si>
    <t>Erreur palanquée multiple</t>
  </si>
  <si>
    <t>N° de palanqueée</t>
  </si>
  <si>
    <t>Recherche doublon Moniteurs</t>
  </si>
  <si>
    <t>Tableau pour comptabiiser les plongées</t>
  </si>
  <si>
    <t>N° Palanquée</t>
  </si>
  <si>
    <t>Statut</t>
  </si>
  <si>
    <t>Nom</t>
  </si>
  <si>
    <t>Lieu</t>
  </si>
  <si>
    <t>Adresse</t>
  </si>
  <si>
    <t>Conca nom prénom</t>
  </si>
  <si>
    <t>Nom Maj</t>
  </si>
  <si>
    <t>Nom propre</t>
  </si>
  <si>
    <t xml:space="preserve">Site : </t>
  </si>
  <si>
    <t>Étiquettes de lignes</t>
  </si>
  <si>
    <t>Min. de m</t>
  </si>
  <si>
    <t>Min. de n</t>
  </si>
  <si>
    <t>Min. de o</t>
  </si>
  <si>
    <t>Min. de p</t>
  </si>
  <si>
    <t>Téléphone</t>
  </si>
  <si>
    <t>Personne à prévenir</t>
  </si>
  <si>
    <t>Tél.</t>
  </si>
  <si>
    <t>Allergie</t>
  </si>
  <si>
    <t>Licence</t>
  </si>
  <si>
    <t>N1</t>
  </si>
  <si>
    <t>N2</t>
  </si>
  <si>
    <t>Nombre de Téléphone</t>
  </si>
  <si>
    <t>N3</t>
  </si>
  <si>
    <t>Stagiaires</t>
  </si>
  <si>
    <t>Âge mineur</t>
  </si>
  <si>
    <t>Total</t>
  </si>
  <si>
    <t>N4</t>
  </si>
  <si>
    <t>Etude doublon plongeurs et moniteurs</t>
  </si>
  <si>
    <t>E1</t>
  </si>
  <si>
    <t>Nombre de Statut</t>
  </si>
  <si>
    <t>E2</t>
  </si>
  <si>
    <t>E3</t>
  </si>
  <si>
    <t>E4</t>
  </si>
  <si>
    <t>Palanquée_Plongeurs</t>
  </si>
  <si>
    <t>Palanquée_Moniteurs</t>
  </si>
  <si>
    <t>Ton niveau de plongée</t>
  </si>
  <si>
    <t>(Plusieurs éléments)</t>
  </si>
  <si>
    <t>Nombre de Nom propre</t>
  </si>
  <si>
    <t>Nombre de Nom</t>
  </si>
  <si>
    <t>AMRANI Ouiza</t>
  </si>
  <si>
    <t>BARBEREAU Caroline</t>
  </si>
  <si>
    <t>AMUSAN Isabelle</t>
  </si>
  <si>
    <t>BENADJEMIA Mustapha</t>
  </si>
  <si>
    <t>BECHET Gilles</t>
  </si>
  <si>
    <t>BENADJEMIA Noura</t>
  </si>
  <si>
    <t>BERNARD Clarisse</t>
  </si>
  <si>
    <t>HAMAIDE Didier</t>
  </si>
  <si>
    <t>BOUVIER Florian</t>
  </si>
  <si>
    <t>KERMARREC Edith</t>
  </si>
  <si>
    <t>BRECY Laetitia</t>
  </si>
  <si>
    <t>KERMARREC Emmanuel</t>
  </si>
  <si>
    <t>CETIN Halimé</t>
  </si>
  <si>
    <t>LOTZ Jean-Pierre</t>
  </si>
  <si>
    <t>DA SILVA Anna</t>
  </si>
  <si>
    <t>MARÉCHAL Yann</t>
  </si>
  <si>
    <t>DOUTRELOUX Isée</t>
  </si>
  <si>
    <t>PARIS Olivier</t>
  </si>
  <si>
    <t>DUQUESNE Xavier</t>
  </si>
  <si>
    <t>PICAUD Thierry</t>
  </si>
  <si>
    <t>GENDRON François</t>
  </si>
  <si>
    <t>ROY Gérard</t>
  </si>
  <si>
    <t>GRIMAUD Matthieu</t>
  </si>
  <si>
    <t>STERNIAK Julien</t>
  </si>
  <si>
    <t>GRIMAUD PESCHER Caroline</t>
  </si>
  <si>
    <t>TENDRON Anthony</t>
  </si>
  <si>
    <t>KHALIL Julie</t>
  </si>
  <si>
    <t>LEFEBVRE Clémentine</t>
  </si>
  <si>
    <t>MBOUENDA NOTEMI Martin</t>
  </si>
  <si>
    <t>PESTRIMAUX MAFFEI Valérie</t>
  </si>
  <si>
    <t>POGGIONOVO Valérie</t>
  </si>
  <si>
    <t>PRESTAT Pascale</t>
  </si>
  <si>
    <t>RÉAU Jim</t>
  </si>
  <si>
    <t>REGUIMI Sophia</t>
  </si>
  <si>
    <t>RIFFARD Sandrine</t>
  </si>
  <si>
    <t>RIGOUT Stéphanie</t>
  </si>
  <si>
    <t>TARON Capucine</t>
  </si>
  <si>
    <t>TREMEAU-POCHIC Bertrand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</si>
</sst>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_-* #,##0.00\ _€_-;\-* #,##0.00\ _€_-;_-* &quot;-&quot;??\ _€_-;_-@_-"/>
    <numFmt numFmtId="166" formatCode="0#&quot; &quot;##&quot; &quot;##&quot; &quot;##&quot; &quot;##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2"/>
      <color rgb="FFFF0000"/>
      <name val="Calibri"/>
      <family val="2"/>
    </font>
    <font>
      <sz val="14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sz val="8"/>
      <color indexed="8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rgb="FF0070C0"/>
      <name val="Calibri"/>
      <family val="2"/>
    </font>
    <font>
      <b/>
      <sz val="16"/>
      <color rgb="FF0070C0"/>
      <name val="Calibri"/>
      <family val="2"/>
    </font>
    <font>
      <b/>
      <sz val="11"/>
      <color rgb="FF0070C0"/>
      <name val="Calibri"/>
      <family val="2"/>
    </font>
    <font>
      <b/>
      <sz val="12"/>
      <color rgb="FF0070C0"/>
      <name val="Calibri"/>
      <family val="2"/>
    </font>
    <font>
      <sz val="11"/>
      <color theme="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b/>
      <sz val="12"/>
      <color indexed="8"/>
      <name val="Calibri"/>
      <family val="2"/>
    </font>
    <font>
      <sz val="11"/>
      <color rgb="FF0070C0"/>
      <name val="Calibri"/>
      <family val="2"/>
    </font>
    <font>
      <b/>
      <sz val="1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9"/>
      <color rgb="FF000000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indexed="10"/>
        <bgColor auto="1"/>
      </patternFill>
    </fill>
    <fill>
      <patternFill patternType="solid">
        <fgColor rgb="FFFEF1E6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Protection="0"/>
    <xf numFmtId="165" fontId="2" fillId="0" borderId="0" applyFont="0" applyFill="0" applyBorder="0" applyAlignment="0" applyProtection="0"/>
  </cellStyleXfs>
  <cellXfs count="285">
    <xf numFmtId="0" fontId="0" fillId="0" borderId="0" xfId="0"/>
    <xf numFmtId="0" fontId="2" fillId="2" borderId="0" xfId="1" applyNumberFormat="1" applyFill="1" applyProtection="1">
      <protection hidden="1"/>
    </xf>
    <xf numFmtId="0" fontId="2" fillId="2" borderId="0" xfId="1" applyNumberFormat="1" applyFill="1" applyAlignment="1" applyProtection="1">
      <alignment horizontal="center"/>
      <protection hidden="1"/>
    </xf>
    <xf numFmtId="0" fontId="2" fillId="2" borderId="1" xfId="1" applyNumberFormat="1" applyFill="1" applyBorder="1" applyProtection="1">
      <protection hidden="1"/>
    </xf>
    <xf numFmtId="0" fontId="2" fillId="0" borderId="0" xfId="1" applyNumberFormat="1" applyFill="1" applyBorder="1" applyProtection="1">
      <protection hidden="1"/>
    </xf>
    <xf numFmtId="0" fontId="3" fillId="3" borderId="0" xfId="1" applyNumberFormat="1" applyFont="1" applyFill="1" applyBorder="1" applyProtection="1">
      <protection hidden="1"/>
    </xf>
    <xf numFmtId="0" fontId="2" fillId="0" borderId="0" xfId="1" applyNumberFormat="1" applyProtection="1">
      <protection hidden="1"/>
    </xf>
    <xf numFmtId="0" fontId="2" fillId="0" borderId="0" xfId="1" applyProtection="1">
      <protection hidden="1"/>
    </xf>
    <xf numFmtId="0" fontId="2" fillId="4" borderId="0" xfId="1" applyFill="1" applyProtection="1">
      <protection hidden="1"/>
    </xf>
    <xf numFmtId="0" fontId="2" fillId="0" borderId="0" xfId="1" applyBorder="1" applyAlignment="1" applyProtection="1">
      <alignment horizontal="center"/>
      <protection hidden="1"/>
    </xf>
    <xf numFmtId="0" fontId="2" fillId="0" borderId="0" xfId="1" applyAlignment="1" applyProtection="1">
      <alignment horizontal="center"/>
      <protection hidden="1"/>
    </xf>
    <xf numFmtId="0" fontId="2" fillId="2" borderId="0" xfId="1" applyNumberFormat="1" applyFill="1" applyAlignment="1" applyProtection="1">
      <alignment horizontal="right"/>
      <protection hidden="1"/>
    </xf>
    <xf numFmtId="0" fontId="4" fillId="2" borderId="2" xfId="1" applyNumberFormat="1" applyFont="1" applyFill="1" applyBorder="1" applyProtection="1">
      <protection hidden="1"/>
    </xf>
    <xf numFmtId="0" fontId="2" fillId="2" borderId="2" xfId="1" applyNumberFormat="1" applyFill="1" applyBorder="1" applyProtection="1">
      <protection hidden="1"/>
    </xf>
    <xf numFmtId="0" fontId="2" fillId="2" borderId="2" xfId="1" applyNumberFormat="1" applyFill="1" applyBorder="1" applyAlignment="1" applyProtection="1">
      <alignment horizontal="center"/>
      <protection hidden="1"/>
    </xf>
    <xf numFmtId="0" fontId="2" fillId="2" borderId="3" xfId="1" applyNumberFormat="1" applyFill="1" applyBorder="1" applyProtection="1">
      <protection hidden="1"/>
    </xf>
    <xf numFmtId="0" fontId="5" fillId="0" borderId="4" xfId="1" applyNumberFormat="1" applyFont="1" applyBorder="1" applyAlignment="1" applyProtection="1">
      <alignment horizontal="center" vertical="center"/>
      <protection hidden="1"/>
    </xf>
    <xf numFmtId="0" fontId="6" fillId="5" borderId="5" xfId="1" applyNumberFormat="1" applyFont="1" applyFill="1" applyBorder="1" applyAlignment="1" applyProtection="1">
      <alignment horizontal="left" vertical="center"/>
      <protection locked="0" hidden="1"/>
    </xf>
    <xf numFmtId="0" fontId="7" fillId="6" borderId="5" xfId="1" applyNumberFormat="1" applyFont="1" applyFill="1" applyBorder="1" applyAlignment="1" applyProtection="1">
      <alignment horizontal="left" vertical="center" shrinkToFit="1"/>
      <protection locked="0" hidden="1"/>
    </xf>
    <xf numFmtId="0" fontId="5" fillId="3" borderId="5" xfId="1" applyNumberFormat="1" applyFont="1" applyFill="1" applyBorder="1" applyAlignment="1" applyProtection="1">
      <alignment horizontal="right" vertical="center"/>
      <protection hidden="1"/>
    </xf>
    <xf numFmtId="164" fontId="8" fillId="6" borderId="6" xfId="1" applyNumberFormat="1" applyFont="1" applyFill="1" applyBorder="1" applyAlignment="1" applyProtection="1">
      <alignment horizontal="center" vertical="center"/>
      <protection locked="0" hidden="1"/>
    </xf>
    <xf numFmtId="14" fontId="9" fillId="6" borderId="7" xfId="1" applyNumberFormat="1" applyFont="1" applyFill="1" applyBorder="1" applyAlignment="1" applyProtection="1">
      <alignment horizontal="center" vertical="center"/>
      <protection locked="0" hidden="1"/>
    </xf>
    <xf numFmtId="0" fontId="10" fillId="7" borderId="7" xfId="1" applyNumberFormat="1" applyFont="1" applyFill="1" applyBorder="1" applyAlignment="1" applyProtection="1">
      <alignment horizontal="center" vertical="center"/>
      <protection hidden="1"/>
    </xf>
    <xf numFmtId="0" fontId="5" fillId="7" borderId="8" xfId="1" applyNumberFormat="1" applyFont="1" applyFill="1" applyBorder="1" applyAlignment="1" applyProtection="1">
      <alignment vertical="center"/>
      <protection hidden="1"/>
    </xf>
    <xf numFmtId="0" fontId="5" fillId="7" borderId="5" xfId="1" applyNumberFormat="1" applyFont="1" applyFill="1" applyBorder="1" applyAlignment="1" applyProtection="1">
      <alignment vertical="center"/>
      <protection hidden="1"/>
    </xf>
    <xf numFmtId="0" fontId="2" fillId="7" borderId="5" xfId="1" applyNumberFormat="1" applyFill="1" applyBorder="1" applyAlignment="1" applyProtection="1">
      <alignment vertical="center"/>
      <protection hidden="1"/>
    </xf>
    <xf numFmtId="0" fontId="5" fillId="7" borderId="9" xfId="1" applyNumberFormat="1" applyFont="1" applyFill="1" applyBorder="1" applyAlignment="1" applyProtection="1">
      <alignment vertical="center"/>
      <protection hidden="1"/>
    </xf>
    <xf numFmtId="0" fontId="5" fillId="0" borderId="0" xfId="1" applyNumberFormat="1" applyFont="1" applyFill="1" applyBorder="1" applyAlignment="1" applyProtection="1">
      <alignment vertical="center"/>
      <protection hidden="1"/>
    </xf>
    <xf numFmtId="0" fontId="3" fillId="3" borderId="0" xfId="1" applyNumberFormat="1" applyFont="1" applyFill="1" applyBorder="1" applyAlignment="1" applyProtection="1">
      <alignment vertical="center"/>
      <protection hidden="1"/>
    </xf>
    <xf numFmtId="0" fontId="2" fillId="0" borderId="0" xfId="1" applyNumberFormat="1" applyAlignment="1" applyProtection="1">
      <alignment vertical="center"/>
      <protection hidden="1"/>
    </xf>
    <xf numFmtId="0" fontId="2" fillId="0" borderId="0" xfId="1" applyAlignment="1" applyProtection="1">
      <alignment vertical="center"/>
      <protection hidden="1"/>
    </xf>
    <xf numFmtId="0" fontId="2" fillId="0" borderId="0" xfId="1" applyBorder="1" applyAlignment="1" applyProtection="1">
      <alignment horizontal="center" vertical="center"/>
      <protection hidden="1"/>
    </xf>
    <xf numFmtId="0" fontId="2" fillId="0" borderId="0" xfId="1" applyAlignment="1" applyProtection="1">
      <alignment horizontal="center" vertical="center"/>
      <protection hidden="1"/>
    </xf>
    <xf numFmtId="0" fontId="4" fillId="3" borderId="10" xfId="1" applyNumberFormat="1" applyFont="1" applyFill="1" applyBorder="1" applyProtection="1">
      <protection hidden="1"/>
    </xf>
    <xf numFmtId="0" fontId="3" fillId="3" borderId="11" xfId="1" applyFont="1" applyFill="1" applyBorder="1" applyAlignment="1" applyProtection="1">
      <alignment horizontal="right" wrapText="1"/>
      <protection hidden="1"/>
    </xf>
    <xf numFmtId="0" fontId="11" fillId="3" borderId="11" xfId="1" applyFont="1" applyFill="1" applyBorder="1" applyAlignment="1" applyProtection="1">
      <alignment horizontal="center" wrapText="1"/>
      <protection hidden="1"/>
    </xf>
    <xf numFmtId="0" fontId="13" fillId="3" borderId="11" xfId="1" applyFont="1" applyFill="1" applyBorder="1" applyAlignment="1" applyProtection="1">
      <alignment wrapText="1"/>
      <protection hidden="1"/>
    </xf>
    <xf numFmtId="0" fontId="14" fillId="3" borderId="11" xfId="1" applyFont="1" applyFill="1" applyBorder="1" applyAlignment="1" applyProtection="1">
      <alignment horizontal="center" vertical="top" wrapText="1"/>
      <protection hidden="1"/>
    </xf>
    <xf numFmtId="0" fontId="2" fillId="3" borderId="0" xfId="1" applyNumberFormat="1" applyFill="1" applyBorder="1" applyProtection="1">
      <protection hidden="1"/>
    </xf>
    <xf numFmtId="0" fontId="15" fillId="3" borderId="0" xfId="1" applyNumberFormat="1" applyFont="1" applyFill="1" applyBorder="1" applyAlignment="1" applyProtection="1">
      <alignment horizontal="right" vertical="top"/>
      <protection hidden="1"/>
    </xf>
    <xf numFmtId="0" fontId="2" fillId="3" borderId="0" xfId="1" applyNumberFormat="1" applyFill="1" applyBorder="1" applyAlignment="1" applyProtection="1">
      <alignment horizontal="right" vertical="center"/>
      <protection hidden="1"/>
    </xf>
    <xf numFmtId="0" fontId="2" fillId="3" borderId="0" xfId="1" applyNumberFormat="1" applyFill="1" applyBorder="1" applyAlignment="1" applyProtection="1">
      <alignment horizontal="center" vertical="center"/>
      <protection hidden="1"/>
    </xf>
    <xf numFmtId="0" fontId="16" fillId="7" borderId="12" xfId="1" applyNumberFormat="1" applyFont="1" applyFill="1" applyBorder="1" applyAlignment="1" applyProtection="1">
      <alignment horizontal="center" textRotation="90" wrapText="1"/>
      <protection locked="0" hidden="1"/>
    </xf>
    <xf numFmtId="0" fontId="17" fillId="7" borderId="12" xfId="1" applyNumberFormat="1" applyFont="1" applyFill="1" applyBorder="1" applyAlignment="1" applyProtection="1">
      <alignment horizontal="center" textRotation="90" wrapText="1"/>
      <protection locked="0" hidden="1"/>
    </xf>
    <xf numFmtId="0" fontId="17" fillId="7" borderId="12" xfId="1" applyNumberFormat="1" applyFont="1" applyFill="1" applyBorder="1" applyAlignment="1" applyProtection="1">
      <alignment horizontal="center" textRotation="90"/>
      <protection locked="0" hidden="1"/>
    </xf>
    <xf numFmtId="0" fontId="17" fillId="7" borderId="13" xfId="1" applyNumberFormat="1" applyFont="1" applyFill="1" applyBorder="1" applyAlignment="1" applyProtection="1">
      <alignment horizontal="center" textRotation="90"/>
      <protection locked="0" hidden="1"/>
    </xf>
    <xf numFmtId="0" fontId="2" fillId="6" borderId="14" xfId="1" applyNumberFormat="1" applyFill="1" applyBorder="1" applyAlignment="1" applyProtection="1">
      <alignment horizontal="center" textRotation="90"/>
      <protection hidden="1"/>
    </xf>
    <xf numFmtId="0" fontId="4" fillId="8" borderId="10" xfId="1" applyNumberFormat="1" applyFont="1" applyFill="1" applyBorder="1" applyProtection="1">
      <protection hidden="1"/>
    </xf>
    <xf numFmtId="0" fontId="3" fillId="3" borderId="0" xfId="1" applyFont="1" applyFill="1" applyBorder="1" applyAlignment="1" applyProtection="1">
      <alignment horizontal="right" wrapText="1"/>
      <protection hidden="1"/>
    </xf>
    <xf numFmtId="0" fontId="13" fillId="3" borderId="0" xfId="1" applyFont="1" applyFill="1" applyBorder="1" applyAlignment="1" applyProtection="1">
      <alignment vertical="center" wrapText="1"/>
      <protection hidden="1"/>
    </xf>
    <xf numFmtId="0" fontId="2" fillId="3" borderId="0" xfId="1" applyNumberFormat="1" applyFill="1" applyBorder="1" applyAlignment="1" applyProtection="1">
      <alignment horizontal="center"/>
      <protection hidden="1"/>
    </xf>
    <xf numFmtId="0" fontId="2" fillId="0" borderId="14" xfId="1" applyNumberFormat="1" applyBorder="1" applyAlignment="1" applyProtection="1">
      <alignment horizontal="center" vertical="center"/>
      <protection hidden="1"/>
    </xf>
    <xf numFmtId="0" fontId="15" fillId="7" borderId="14" xfId="1" applyNumberFormat="1" applyFont="1" applyFill="1" applyBorder="1" applyAlignment="1" applyProtection="1">
      <alignment horizontal="center" vertical="center" wrapText="1"/>
      <protection hidden="1"/>
    </xf>
    <xf numFmtId="0" fontId="15" fillId="7" borderId="15" xfId="1" applyNumberFormat="1" applyFont="1" applyFill="1" applyBorder="1" applyAlignment="1" applyProtection="1">
      <alignment horizontal="center" vertical="center" wrapText="1"/>
      <protection hidden="1"/>
    </xf>
    <xf numFmtId="0" fontId="3" fillId="3" borderId="16" xfId="1" applyNumberFormat="1" applyFont="1" applyFill="1" applyBorder="1" applyProtection="1">
      <protection hidden="1"/>
    </xf>
    <xf numFmtId="0" fontId="2" fillId="0" borderId="0" xfId="1" applyAlignment="1" applyProtection="1">
      <alignment horizontal="right"/>
      <protection hidden="1"/>
    </xf>
    <xf numFmtId="0" fontId="2" fillId="6" borderId="0" xfId="1" applyNumberFormat="1" applyFill="1" applyBorder="1" applyAlignment="1" applyProtection="1">
      <alignment horizontal="center"/>
      <protection hidden="1"/>
    </xf>
    <xf numFmtId="0" fontId="2" fillId="0" borderId="17" xfId="1" applyNumberFormat="1" applyBorder="1" applyAlignment="1" applyProtection="1">
      <alignment horizontal="center" vertical="center"/>
      <protection hidden="1"/>
    </xf>
    <xf numFmtId="0" fontId="15" fillId="7" borderId="18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1" applyAlignment="1" applyProtection="1">
      <alignment horizontal="right" vertical="center"/>
      <protection hidden="1"/>
    </xf>
    <xf numFmtId="0" fontId="2" fillId="3" borderId="15" xfId="1" applyNumberFormat="1" applyFill="1" applyBorder="1" applyAlignment="1" applyProtection="1">
      <alignment horizontal="right" vertical="center"/>
      <protection hidden="1"/>
    </xf>
    <xf numFmtId="0" fontId="2" fillId="0" borderId="19" xfId="1" applyNumberFormat="1" applyBorder="1" applyAlignment="1" applyProtection="1">
      <alignment horizontal="right" vertical="center"/>
      <protection hidden="1"/>
    </xf>
    <xf numFmtId="0" fontId="3" fillId="7" borderId="19" xfId="1" applyNumberFormat="1" applyFont="1" applyFill="1" applyBorder="1" applyAlignment="1" applyProtection="1">
      <alignment horizontal="center" vertical="center"/>
      <protection hidden="1"/>
    </xf>
    <xf numFmtId="0" fontId="3" fillId="7" borderId="20" xfId="1" applyNumberFormat="1" applyFont="1" applyFill="1" applyBorder="1" applyAlignment="1" applyProtection="1">
      <alignment horizontal="center" vertical="center"/>
      <protection hidden="1"/>
    </xf>
    <xf numFmtId="0" fontId="4" fillId="8" borderId="10" xfId="1" applyNumberFormat="1" applyFont="1" applyFill="1" applyBorder="1" applyAlignment="1" applyProtection="1">
      <alignment vertical="center"/>
      <protection hidden="1"/>
    </xf>
    <xf numFmtId="0" fontId="18" fillId="3" borderId="0" xfId="1" applyNumberFormat="1" applyFont="1" applyFill="1" applyBorder="1" applyAlignment="1" applyProtection="1">
      <alignment horizontal="right" vertical="center"/>
      <protection hidden="1"/>
    </xf>
    <xf numFmtId="0" fontId="19" fillId="3" borderId="0" xfId="1" applyNumberFormat="1" applyFont="1" applyFill="1" applyBorder="1" applyAlignment="1" applyProtection="1">
      <alignment horizontal="center" vertical="center"/>
      <protection hidden="1"/>
    </xf>
    <xf numFmtId="0" fontId="18" fillId="3" borderId="0" xfId="1" applyNumberFormat="1" applyFont="1" applyFill="1" applyBorder="1" applyAlignment="1" applyProtection="1">
      <alignment horizontal="left" vertical="center"/>
      <protection hidden="1"/>
    </xf>
    <xf numFmtId="0" fontId="20" fillId="3" borderId="0" xfId="1" applyNumberFormat="1" applyFont="1" applyFill="1" applyBorder="1" applyAlignment="1" applyProtection="1">
      <alignment horizontal="right" vertical="center"/>
      <protection hidden="1"/>
    </xf>
    <xf numFmtId="0" fontId="8" fillId="3" borderId="0" xfId="1" applyNumberFormat="1" applyFont="1" applyFill="1" applyBorder="1" applyAlignment="1" applyProtection="1">
      <alignment horizontal="left" vertical="center"/>
      <protection hidden="1"/>
    </xf>
    <xf numFmtId="0" fontId="2" fillId="0" borderId="21" xfId="1" applyNumberFormat="1" applyBorder="1" applyAlignment="1" applyProtection="1">
      <alignment horizontal="right" vertical="center"/>
      <protection hidden="1"/>
    </xf>
    <xf numFmtId="0" fontId="20" fillId="7" borderId="22" xfId="1" applyNumberFormat="1" applyFont="1" applyFill="1" applyBorder="1" applyAlignment="1" applyProtection="1">
      <alignment horizontal="center" vertical="center"/>
      <protection hidden="1"/>
    </xf>
    <xf numFmtId="0" fontId="20" fillId="7" borderId="23" xfId="1" applyNumberFormat="1" applyFont="1" applyFill="1" applyBorder="1" applyAlignment="1" applyProtection="1">
      <alignment horizontal="center" vertical="center"/>
      <protection hidden="1"/>
    </xf>
    <xf numFmtId="0" fontId="21" fillId="3" borderId="0" xfId="1" applyNumberFormat="1" applyFont="1" applyFill="1" applyBorder="1" applyAlignment="1" applyProtection="1">
      <alignment horizontal="center" vertical="center"/>
      <protection hidden="1"/>
    </xf>
    <xf numFmtId="0" fontId="2" fillId="7" borderId="15" xfId="1" applyNumberFormat="1" applyFill="1" applyBorder="1" applyAlignment="1" applyProtection="1">
      <alignment horizontal="center" vertical="center"/>
      <protection hidden="1"/>
    </xf>
    <xf numFmtId="0" fontId="2" fillId="7" borderId="24" xfId="1" applyNumberFormat="1" applyFill="1" applyBorder="1" applyAlignment="1" applyProtection="1">
      <alignment horizontal="center" vertical="center"/>
      <protection hidden="1"/>
    </xf>
    <xf numFmtId="0" fontId="5" fillId="0" borderId="25" xfId="1" applyNumberFormat="1" applyFont="1" applyBorder="1" applyAlignment="1" applyProtection="1">
      <alignment horizontal="center" vertical="center"/>
      <protection hidden="1"/>
    </xf>
    <xf numFmtId="0" fontId="5" fillId="0" borderId="0" xfId="1" applyNumberFormat="1" applyFont="1" applyBorder="1" applyAlignment="1" applyProtection="1">
      <alignment horizontal="center" vertical="center"/>
      <protection hidden="1"/>
    </xf>
    <xf numFmtId="0" fontId="5" fillId="0" borderId="26" xfId="1" applyNumberFormat="1" applyFont="1" applyBorder="1" applyAlignment="1" applyProtection="1">
      <alignment horizontal="center" vertical="center"/>
      <protection hidden="1"/>
    </xf>
    <xf numFmtId="0" fontId="5" fillId="0" borderId="27" xfId="1" applyNumberFormat="1" applyFont="1" applyBorder="1" applyAlignment="1" applyProtection="1">
      <alignment horizontal="center" vertical="center"/>
      <protection hidden="1"/>
    </xf>
    <xf numFmtId="0" fontId="22" fillId="0" borderId="28" xfId="1" applyNumberFormat="1" applyFont="1" applyFill="1" applyBorder="1" applyAlignment="1" applyProtection="1">
      <alignment horizontal="center" vertical="center"/>
      <protection hidden="1"/>
    </xf>
    <xf numFmtId="0" fontId="22" fillId="0" borderId="29" xfId="1" applyNumberFormat="1" applyFont="1" applyFill="1" applyBorder="1" applyAlignment="1" applyProtection="1">
      <alignment horizontal="center" vertical="center"/>
      <protection hidden="1"/>
    </xf>
    <xf numFmtId="0" fontId="2" fillId="0" borderId="0" xfId="1" applyNumberFormat="1" applyBorder="1" applyAlignment="1" applyProtection="1">
      <alignment vertical="center"/>
      <protection hidden="1"/>
    </xf>
    <xf numFmtId="0" fontId="5" fillId="0" borderId="0" xfId="1" applyFont="1" applyAlignment="1" applyProtection="1">
      <alignment vertical="center"/>
      <protection hidden="1"/>
    </xf>
    <xf numFmtId="0" fontId="4" fillId="9" borderId="30" xfId="1" applyNumberFormat="1" applyFont="1" applyFill="1" applyBorder="1" applyAlignment="1" applyProtection="1">
      <alignment vertical="center"/>
      <protection hidden="1"/>
    </xf>
    <xf numFmtId="0" fontId="5" fillId="9" borderId="15" xfId="1" applyNumberFormat="1" applyFont="1" applyFill="1" applyBorder="1" applyAlignment="1" applyProtection="1">
      <alignment horizontal="right" vertical="center"/>
      <protection hidden="1"/>
    </xf>
    <xf numFmtId="0" fontId="21" fillId="9" borderId="15" xfId="1" applyNumberFormat="1" applyFont="1" applyFill="1" applyBorder="1" applyAlignment="1" applyProtection="1">
      <alignment horizontal="center" vertical="center"/>
      <protection hidden="1"/>
    </xf>
    <xf numFmtId="0" fontId="18" fillId="9" borderId="15" xfId="1" applyNumberFormat="1" applyFont="1" applyFill="1" applyBorder="1" applyAlignment="1" applyProtection="1">
      <alignment horizontal="left" vertical="center"/>
      <protection hidden="1"/>
    </xf>
    <xf numFmtId="0" fontId="21" fillId="9" borderId="19" xfId="1" applyNumberFormat="1" applyFont="1" applyFill="1" applyBorder="1" applyAlignment="1" applyProtection="1">
      <alignment horizontal="center" vertical="center"/>
      <protection hidden="1"/>
    </xf>
    <xf numFmtId="0" fontId="5" fillId="7" borderId="15" xfId="1" applyNumberFormat="1" applyFont="1" applyFill="1" applyBorder="1" applyAlignment="1" applyProtection="1">
      <alignment horizontal="center" vertical="center"/>
      <protection locked="0" hidden="1"/>
    </xf>
    <xf numFmtId="0" fontId="5" fillId="7" borderId="24" xfId="1" applyNumberFormat="1" applyFont="1" applyFill="1" applyBorder="1" applyAlignment="1" applyProtection="1">
      <alignment vertical="center"/>
      <protection hidden="1"/>
    </xf>
    <xf numFmtId="0" fontId="5" fillId="0" borderId="31" xfId="1" applyNumberFormat="1" applyFont="1" applyBorder="1" applyAlignment="1" applyProtection="1">
      <alignment horizontal="center" vertical="center"/>
      <protection hidden="1"/>
    </xf>
    <xf numFmtId="0" fontId="5" fillId="0" borderId="32" xfId="1" applyNumberFormat="1" applyFont="1" applyBorder="1" applyAlignment="1" applyProtection="1">
      <alignment horizontal="center" vertical="center"/>
      <protection hidden="1"/>
    </xf>
    <xf numFmtId="0" fontId="5" fillId="0" borderId="33" xfId="1" applyNumberFormat="1" applyFont="1" applyBorder="1" applyAlignment="1" applyProtection="1">
      <alignment horizontal="center" vertical="center"/>
      <protection hidden="1"/>
    </xf>
    <xf numFmtId="0" fontId="5" fillId="0" borderId="15" xfId="1" applyNumberFormat="1" applyFont="1" applyBorder="1" applyAlignment="1" applyProtection="1">
      <alignment horizontal="center" vertical="center"/>
      <protection hidden="1"/>
    </xf>
    <xf numFmtId="0" fontId="2" fillId="0" borderId="14" xfId="1" applyNumberFormat="1" applyFill="1" applyBorder="1" applyAlignment="1" applyProtection="1">
      <alignment horizontal="center" vertical="center"/>
      <protection hidden="1"/>
    </xf>
    <xf numFmtId="0" fontId="2" fillId="0" borderId="18" xfId="1" applyNumberFormat="1" applyFill="1" applyBorder="1" applyAlignment="1" applyProtection="1">
      <alignment horizontal="center" vertical="center"/>
      <protection hidden="1"/>
    </xf>
    <xf numFmtId="0" fontId="2" fillId="0" borderId="0" xfId="1" applyBorder="1" applyAlignment="1" applyProtection="1">
      <alignment vertical="center"/>
      <protection hidden="1"/>
    </xf>
    <xf numFmtId="0" fontId="2" fillId="2" borderId="34" xfId="1" applyFill="1" applyBorder="1" applyAlignment="1" applyProtection="1">
      <alignment vertical="center"/>
      <protection hidden="1"/>
    </xf>
    <xf numFmtId="0" fontId="2" fillId="2" borderId="35" xfId="1" applyFill="1" applyBorder="1" applyAlignment="1" applyProtection="1">
      <alignment vertical="center"/>
      <protection hidden="1"/>
    </xf>
    <xf numFmtId="0" fontId="2" fillId="2" borderId="36" xfId="1" applyFill="1" applyBorder="1" applyAlignment="1" applyProtection="1">
      <alignment vertical="center"/>
      <protection hidden="1"/>
    </xf>
    <xf numFmtId="0" fontId="5" fillId="9" borderId="37" xfId="1" applyFont="1" applyFill="1" applyBorder="1" applyAlignment="1" applyProtection="1">
      <alignment horizontal="center" vertical="center"/>
      <protection hidden="1"/>
    </xf>
    <xf numFmtId="0" fontId="5" fillId="9" borderId="38" xfId="1" applyNumberFormat="1" applyFont="1" applyFill="1" applyBorder="1" applyAlignment="1" applyProtection="1">
      <alignment vertical="center"/>
      <protection hidden="1"/>
    </xf>
    <xf numFmtId="0" fontId="5" fillId="9" borderId="39" xfId="1" applyNumberFormat="1" applyFont="1" applyFill="1" applyBorder="1" applyAlignment="1" applyProtection="1">
      <alignment horizontal="center" vertical="center"/>
      <protection hidden="1"/>
    </xf>
    <xf numFmtId="0" fontId="5" fillId="9" borderId="40" xfId="1" applyNumberFormat="1" applyFont="1" applyFill="1" applyBorder="1" applyAlignment="1" applyProtection="1">
      <alignment horizontal="center" vertical="center"/>
      <protection hidden="1"/>
    </xf>
    <xf numFmtId="0" fontId="5" fillId="9" borderId="38" xfId="1" applyNumberFormat="1" applyFont="1" applyFill="1" applyBorder="1" applyAlignment="1" applyProtection="1">
      <alignment horizontal="center" vertical="center"/>
      <protection hidden="1"/>
    </xf>
    <xf numFmtId="0" fontId="5" fillId="9" borderId="41" xfId="1" applyNumberFormat="1" applyFont="1" applyFill="1" applyBorder="1" applyAlignment="1" applyProtection="1">
      <alignment horizontal="center" vertical="center"/>
      <protection hidden="1"/>
    </xf>
    <xf numFmtId="0" fontId="5" fillId="0" borderId="42" xfId="1" applyNumberFormat="1" applyFont="1" applyBorder="1" applyAlignment="1" applyProtection="1">
      <alignment horizontal="center" vertical="center"/>
      <protection hidden="1"/>
    </xf>
    <xf numFmtId="0" fontId="5" fillId="0" borderId="38" xfId="1" applyNumberFormat="1" applyFont="1" applyBorder="1" applyAlignment="1" applyProtection="1">
      <alignment horizontal="center" vertical="center"/>
      <protection hidden="1"/>
    </xf>
    <xf numFmtId="0" fontId="5" fillId="0" borderId="39" xfId="1" applyNumberFormat="1" applyFont="1" applyBorder="1" applyAlignment="1" applyProtection="1">
      <alignment horizontal="center" vertical="center"/>
      <protection hidden="1"/>
    </xf>
    <xf numFmtId="0" fontId="2" fillId="0" borderId="21" xfId="1" applyNumberFormat="1" applyFill="1" applyBorder="1" applyAlignment="1" applyProtection="1">
      <alignment horizontal="center" vertical="center"/>
      <protection hidden="1"/>
    </xf>
    <xf numFmtId="0" fontId="2" fillId="0" borderId="43" xfId="1" applyNumberFormat="1" applyFill="1" applyBorder="1" applyAlignment="1" applyProtection="1">
      <alignment horizontal="center" vertical="center"/>
      <protection hidden="1"/>
    </xf>
    <xf numFmtId="0" fontId="2" fillId="0" borderId="0" xfId="1" applyNumberFormat="1" applyFill="1" applyBorder="1" applyAlignment="1" applyProtection="1">
      <alignment horizontal="center" vertical="center"/>
      <protection hidden="1"/>
    </xf>
    <xf numFmtId="0" fontId="2" fillId="2" borderId="10" xfId="1" applyFill="1" applyBorder="1" applyAlignment="1" applyProtection="1">
      <alignment vertical="center"/>
      <protection hidden="1"/>
    </xf>
    <xf numFmtId="0" fontId="2" fillId="2" borderId="0" xfId="1" applyFill="1" applyBorder="1" applyAlignment="1" applyProtection="1">
      <alignment vertical="center"/>
      <protection hidden="1"/>
    </xf>
    <xf numFmtId="0" fontId="2" fillId="2" borderId="44" xfId="1" applyFill="1" applyBorder="1" applyAlignment="1" applyProtection="1">
      <alignment vertical="center"/>
      <protection hidden="1"/>
    </xf>
    <xf numFmtId="0" fontId="2" fillId="9" borderId="45" xfId="1" applyFill="1" applyBorder="1" applyAlignment="1" applyProtection="1">
      <alignment horizontal="center" vertical="center"/>
      <protection hidden="1"/>
    </xf>
    <xf numFmtId="0" fontId="2" fillId="9" borderId="12" xfId="1" applyNumberFormat="1" applyFill="1" applyBorder="1" applyAlignment="1" applyProtection="1">
      <alignment horizontal="left" vertical="center"/>
      <protection locked="0" hidden="1"/>
    </xf>
    <xf numFmtId="0" fontId="2" fillId="9" borderId="14" xfId="1" applyNumberFormat="1" applyFill="1" applyBorder="1" applyAlignment="1" applyProtection="1">
      <alignment horizontal="center" vertical="center"/>
      <protection locked="0" hidden="1"/>
    </xf>
    <xf numFmtId="0" fontId="23" fillId="9" borderId="12" xfId="1" applyNumberFormat="1" applyFont="1" applyFill="1" applyBorder="1" applyAlignment="1" applyProtection="1">
      <alignment horizontal="center" vertical="center"/>
      <protection locked="0" hidden="1"/>
    </xf>
    <xf numFmtId="0" fontId="2" fillId="9" borderId="12" xfId="1" applyNumberFormat="1" applyFill="1" applyBorder="1" applyAlignment="1" applyProtection="1">
      <alignment horizontal="center" vertical="center"/>
      <protection locked="0" hidden="1"/>
    </xf>
    <xf numFmtId="0" fontId="1" fillId="9" borderId="33" xfId="1" applyNumberFormat="1" applyFont="1" applyFill="1" applyBorder="1" applyAlignment="1" applyProtection="1">
      <alignment horizontal="center" vertical="center"/>
      <protection locked="0" hidden="1"/>
    </xf>
    <xf numFmtId="0" fontId="20" fillId="9" borderId="33" xfId="1" applyNumberFormat="1" applyFont="1" applyFill="1" applyBorder="1" applyAlignment="1" applyProtection="1">
      <alignment horizontal="center" vertical="center"/>
      <protection locked="0" hidden="1"/>
    </xf>
    <xf numFmtId="0" fontId="2" fillId="2" borderId="15" xfId="1" applyNumberFormat="1" applyFill="1" applyBorder="1" applyAlignment="1" applyProtection="1">
      <alignment horizontal="center" vertical="center"/>
      <protection hidden="1"/>
    </xf>
    <xf numFmtId="0" fontId="2" fillId="0" borderId="46" xfId="1" applyNumberFormat="1" applyFill="1" applyBorder="1" applyAlignment="1" applyProtection="1">
      <alignment horizontal="center" vertical="center"/>
      <protection hidden="1"/>
    </xf>
    <xf numFmtId="0" fontId="2" fillId="0" borderId="12" xfId="1" applyNumberFormat="1" applyFill="1" applyBorder="1" applyAlignment="1" applyProtection="1">
      <alignment horizontal="center" vertical="center"/>
      <protection hidden="1"/>
    </xf>
    <xf numFmtId="0" fontId="24" fillId="0" borderId="27" xfId="1" applyNumberFormat="1" applyFont="1" applyFill="1" applyBorder="1" applyAlignment="1" applyProtection="1">
      <alignment horizontal="center" vertical="center"/>
      <protection hidden="1"/>
    </xf>
    <xf numFmtId="0" fontId="2" fillId="0" borderId="47" xfId="1" applyNumberFormat="1" applyFill="1" applyBorder="1" applyAlignment="1" applyProtection="1">
      <alignment horizontal="center" vertical="center"/>
      <protection hidden="1"/>
    </xf>
    <xf numFmtId="0" fontId="25" fillId="0" borderId="33" xfId="1" applyNumberFormat="1" applyFont="1" applyBorder="1" applyAlignment="1" applyProtection="1">
      <alignment horizontal="center" vertical="center"/>
      <protection locked="0" hidden="1"/>
    </xf>
    <xf numFmtId="0" fontId="25" fillId="0" borderId="12" xfId="1" applyNumberFormat="1" applyFont="1" applyBorder="1" applyAlignment="1" applyProtection="1">
      <alignment horizontal="center" vertical="center"/>
      <protection locked="0" hidden="1"/>
    </xf>
    <xf numFmtId="0" fontId="25" fillId="0" borderId="13" xfId="1" applyNumberFormat="1" applyFont="1" applyBorder="1" applyAlignment="1" applyProtection="1">
      <alignment horizontal="center" vertical="center"/>
      <protection locked="0" hidden="1"/>
    </xf>
    <xf numFmtId="0" fontId="25" fillId="0" borderId="0" xfId="1" applyNumberFormat="1" applyFont="1" applyFill="1" applyBorder="1" applyAlignment="1" applyProtection="1">
      <alignment horizontal="center" vertical="center"/>
      <protection locked="0" hidden="1"/>
    </xf>
    <xf numFmtId="0" fontId="26" fillId="3" borderId="0" xfId="1" applyNumberFormat="1" applyFont="1" applyFill="1" applyBorder="1" applyAlignment="1" applyProtection="1">
      <alignment horizontal="center" vertical="center"/>
      <protection hidden="1"/>
    </xf>
    <xf numFmtId="0" fontId="2" fillId="0" borderId="0" xfId="1" applyNumberFormat="1" applyAlignment="1" applyProtection="1">
      <alignment horizontal="center" vertical="center"/>
      <protection hidden="1"/>
    </xf>
    <xf numFmtId="0" fontId="2" fillId="10" borderId="14" xfId="1" applyFill="1" applyBorder="1" applyAlignment="1" applyProtection="1">
      <alignment vertical="center"/>
      <protection hidden="1"/>
    </xf>
    <xf numFmtId="0" fontId="2" fillId="0" borderId="14" xfId="1" applyBorder="1" applyAlignment="1" applyProtection="1">
      <alignment horizontal="center" vertical="center"/>
      <protection hidden="1"/>
    </xf>
    <xf numFmtId="0" fontId="5" fillId="6" borderId="14" xfId="1" applyFont="1" applyFill="1" applyBorder="1" applyAlignment="1" applyProtection="1">
      <alignment vertical="center"/>
      <protection hidden="1"/>
    </xf>
    <xf numFmtId="0" fontId="2" fillId="2" borderId="0" xfId="1" applyFill="1" applyAlignment="1" applyProtection="1">
      <alignment vertical="center"/>
      <protection hidden="1"/>
    </xf>
    <xf numFmtId="0" fontId="2" fillId="9" borderId="30" xfId="1" applyFill="1" applyBorder="1" applyAlignment="1" applyProtection="1">
      <alignment horizontal="center" vertical="center"/>
      <protection hidden="1"/>
    </xf>
    <xf numFmtId="0" fontId="2" fillId="0" borderId="48" xfId="1" applyNumberFormat="1" applyFill="1" applyBorder="1" applyAlignment="1" applyProtection="1">
      <alignment horizontal="center" vertical="center"/>
      <protection hidden="1"/>
    </xf>
    <xf numFmtId="0" fontId="25" fillId="0" borderId="19" xfId="1" applyNumberFormat="1" applyFont="1" applyBorder="1" applyAlignment="1" applyProtection="1">
      <alignment horizontal="center" vertical="center"/>
      <protection locked="0" hidden="1"/>
    </xf>
    <xf numFmtId="0" fontId="25" fillId="0" borderId="14" xfId="1" applyNumberFormat="1" applyFont="1" applyBorder="1" applyAlignment="1" applyProtection="1">
      <alignment horizontal="center" vertical="center"/>
      <protection locked="0" hidden="1"/>
    </xf>
    <xf numFmtId="0" fontId="25" fillId="0" borderId="18" xfId="1" applyNumberFormat="1" applyFont="1" applyBorder="1" applyAlignment="1" applyProtection="1">
      <alignment horizontal="center" vertical="center"/>
      <protection locked="0" hidden="1"/>
    </xf>
    <xf numFmtId="0" fontId="2" fillId="6" borderId="14" xfId="1" applyFill="1" applyBorder="1" applyAlignment="1" applyProtection="1">
      <alignment horizontal="center" vertical="center"/>
      <protection hidden="1"/>
    </xf>
    <xf numFmtId="0" fontId="2" fillId="6" borderId="14" xfId="1" applyFill="1" applyBorder="1" applyAlignment="1" applyProtection="1">
      <alignment vertical="center"/>
      <protection hidden="1"/>
    </xf>
    <xf numFmtId="14" fontId="2" fillId="6" borderId="14" xfId="1" applyNumberFormat="1" applyFill="1" applyBorder="1" applyAlignment="1" applyProtection="1">
      <alignment vertical="center"/>
      <protection hidden="1"/>
    </xf>
    <xf numFmtId="164" fontId="2" fillId="6" borderId="14" xfId="1" applyNumberFormat="1" applyFill="1" applyBorder="1" applyAlignment="1" applyProtection="1">
      <alignment vertical="center"/>
      <protection hidden="1"/>
    </xf>
    <xf numFmtId="0" fontId="2" fillId="0" borderId="14" xfId="1" applyBorder="1" applyAlignment="1" applyProtection="1">
      <alignment vertical="center"/>
      <protection hidden="1"/>
    </xf>
    <xf numFmtId="0" fontId="2" fillId="0" borderId="15" xfId="1" applyBorder="1" applyAlignment="1" applyProtection="1">
      <alignment vertical="center"/>
      <protection hidden="1"/>
    </xf>
    <xf numFmtId="0" fontId="2" fillId="9" borderId="14" xfId="1" applyFill="1" applyBorder="1" applyAlignment="1" applyProtection="1">
      <alignment horizontal="center" vertical="center"/>
      <protection hidden="1"/>
    </xf>
    <xf numFmtId="0" fontId="2" fillId="9" borderId="14" xfId="1" applyFill="1" applyBorder="1" applyAlignment="1" applyProtection="1">
      <alignment vertical="center"/>
      <protection hidden="1"/>
    </xf>
    <xf numFmtId="14" fontId="2" fillId="9" borderId="14" xfId="1" applyNumberFormat="1" applyFill="1" applyBorder="1" applyAlignment="1" applyProtection="1">
      <alignment vertical="center"/>
      <protection hidden="1"/>
    </xf>
    <xf numFmtId="164" fontId="2" fillId="9" borderId="14" xfId="1" applyNumberFormat="1" applyFill="1" applyBorder="1" applyAlignment="1" applyProtection="1">
      <alignment vertical="center"/>
      <protection hidden="1"/>
    </xf>
    <xf numFmtId="0" fontId="25" fillId="0" borderId="49" xfId="1" applyNumberFormat="1" applyFont="1" applyBorder="1" applyAlignment="1" applyProtection="1">
      <alignment horizontal="center" vertical="center"/>
      <protection locked="0" hidden="1"/>
    </xf>
    <xf numFmtId="0" fontId="25" fillId="0" borderId="17" xfId="1" applyNumberFormat="1" applyFont="1" applyBorder="1" applyAlignment="1" applyProtection="1">
      <alignment horizontal="center" vertical="center"/>
      <protection locked="0" hidden="1"/>
    </xf>
    <xf numFmtId="0" fontId="25" fillId="0" borderId="50" xfId="1" applyNumberFormat="1" applyFont="1" applyBorder="1" applyAlignment="1" applyProtection="1">
      <alignment horizontal="center" vertical="center"/>
      <protection locked="0" hidden="1"/>
    </xf>
    <xf numFmtId="0" fontId="2" fillId="2" borderId="10" xfId="1" applyFill="1" applyBorder="1" applyProtection="1">
      <protection hidden="1"/>
    </xf>
    <xf numFmtId="0" fontId="2" fillId="2" borderId="0" xfId="1" applyFill="1" applyBorder="1" applyProtection="1">
      <protection hidden="1"/>
    </xf>
    <xf numFmtId="0" fontId="2" fillId="2" borderId="44" xfId="1" applyFill="1" applyBorder="1" applyProtection="1">
      <protection hidden="1"/>
    </xf>
    <xf numFmtId="0" fontId="2" fillId="2" borderId="10" xfId="1" applyFill="1" applyBorder="1" applyAlignment="1" applyProtection="1">
      <alignment horizontal="center" vertical="center"/>
      <protection hidden="1"/>
    </xf>
    <xf numFmtId="0" fontId="2" fillId="2" borderId="0" xfId="1" applyFill="1" applyBorder="1" applyAlignment="1" applyProtection="1">
      <alignment horizontal="center" vertical="center"/>
      <protection hidden="1"/>
    </xf>
    <xf numFmtId="0" fontId="2" fillId="2" borderId="44" xfId="1" applyFill="1" applyBorder="1" applyAlignment="1" applyProtection="1">
      <alignment horizontal="center" vertical="center"/>
      <protection hidden="1"/>
    </xf>
    <xf numFmtId="0" fontId="2" fillId="9" borderId="22" xfId="1" applyNumberFormat="1" applyFill="1" applyBorder="1" applyAlignment="1" applyProtection="1">
      <alignment horizontal="left" vertical="center"/>
      <protection locked="0" hidden="1"/>
    </xf>
    <xf numFmtId="0" fontId="23" fillId="9" borderId="22" xfId="1" applyNumberFormat="1" applyFont="1" applyFill="1" applyBorder="1" applyAlignment="1" applyProtection="1">
      <alignment horizontal="center" vertical="center"/>
      <protection locked="0" hidden="1"/>
    </xf>
    <xf numFmtId="0" fontId="2" fillId="9" borderId="22" xfId="1" applyNumberFormat="1" applyFill="1" applyBorder="1" applyAlignment="1" applyProtection="1">
      <alignment horizontal="center" vertical="center"/>
      <protection locked="0" hidden="1"/>
    </xf>
    <xf numFmtId="0" fontId="1" fillId="9" borderId="26" xfId="1" applyNumberFormat="1" applyFont="1" applyFill="1" applyBorder="1" applyAlignment="1" applyProtection="1">
      <alignment horizontal="center" vertical="center"/>
      <protection locked="0" hidden="1"/>
    </xf>
    <xf numFmtId="0" fontId="20" fillId="9" borderId="26" xfId="1" applyNumberFormat="1" applyFont="1" applyFill="1" applyBorder="1" applyAlignment="1" applyProtection="1">
      <alignment horizontal="center" vertical="center"/>
      <protection locked="0" hidden="1"/>
    </xf>
    <xf numFmtId="0" fontId="2" fillId="0" borderId="51" xfId="1" applyNumberFormat="1" applyFill="1" applyBorder="1" applyAlignment="1" applyProtection="1">
      <alignment horizontal="center" vertical="center"/>
      <protection hidden="1"/>
    </xf>
    <xf numFmtId="0" fontId="2" fillId="0" borderId="17" xfId="1" applyNumberFormat="1" applyFill="1" applyBorder="1" applyAlignment="1" applyProtection="1">
      <alignment horizontal="center" vertical="center"/>
      <protection hidden="1"/>
    </xf>
    <xf numFmtId="0" fontId="24" fillId="0" borderId="52" xfId="1" applyNumberFormat="1" applyFont="1" applyFill="1" applyBorder="1" applyAlignment="1" applyProtection="1">
      <alignment horizontal="center" vertical="center"/>
      <protection hidden="1"/>
    </xf>
    <xf numFmtId="0" fontId="2" fillId="0" borderId="53" xfId="1" applyNumberFormat="1" applyFill="1" applyBorder="1" applyAlignment="1" applyProtection="1">
      <alignment horizontal="center" vertical="center"/>
      <protection hidden="1"/>
    </xf>
    <xf numFmtId="0" fontId="25" fillId="0" borderId="54" xfId="1" applyNumberFormat="1" applyFont="1" applyBorder="1" applyAlignment="1" applyProtection="1">
      <alignment horizontal="center" vertical="center"/>
      <protection locked="0" hidden="1"/>
    </xf>
    <xf numFmtId="0" fontId="25" fillId="0" borderId="38" xfId="1" applyNumberFormat="1" applyFont="1" applyBorder="1" applyAlignment="1" applyProtection="1">
      <alignment horizontal="center" vertical="center"/>
      <protection locked="0" hidden="1"/>
    </xf>
    <xf numFmtId="0" fontId="25" fillId="0" borderId="55" xfId="1" applyNumberFormat="1" applyFont="1" applyBorder="1" applyAlignment="1" applyProtection="1">
      <alignment horizontal="center" vertical="center"/>
      <protection locked="0" hidden="1"/>
    </xf>
    <xf numFmtId="0" fontId="5" fillId="0" borderId="56" xfId="1" applyNumberFormat="1" applyFont="1" applyBorder="1" applyProtection="1">
      <protection hidden="1"/>
    </xf>
    <xf numFmtId="0" fontId="20" fillId="0" borderId="57" xfId="1" applyNumberFormat="1" applyFont="1" applyBorder="1" applyAlignment="1" applyProtection="1">
      <alignment horizontal="left"/>
      <protection hidden="1"/>
    </xf>
    <xf numFmtId="0" fontId="20" fillId="0" borderId="58" xfId="1" applyNumberFormat="1" applyFont="1" applyBorder="1" applyAlignment="1" applyProtection="1">
      <alignment horizontal="left"/>
      <protection hidden="1"/>
    </xf>
    <xf numFmtId="0" fontId="20" fillId="3" borderId="59" xfId="1" applyNumberFormat="1" applyFont="1" applyFill="1" applyBorder="1" applyAlignment="1" applyProtection="1">
      <alignment horizontal="left"/>
      <protection hidden="1"/>
    </xf>
    <xf numFmtId="0" fontId="8" fillId="3" borderId="59" xfId="1" applyNumberFormat="1" applyFont="1" applyFill="1" applyBorder="1" applyAlignment="1" applyProtection="1">
      <alignment horizontal="left"/>
      <protection hidden="1"/>
    </xf>
    <xf numFmtId="0" fontId="2" fillId="3" borderId="59" xfId="1" applyNumberFormat="1" applyFill="1" applyBorder="1" applyAlignment="1" applyProtection="1">
      <alignment horizontal="center"/>
      <protection hidden="1"/>
    </xf>
    <xf numFmtId="164" fontId="20" fillId="0" borderId="60" xfId="1" applyNumberFormat="1" applyFont="1" applyBorder="1" applyAlignment="1" applyProtection="1">
      <alignment horizontal="center"/>
      <protection hidden="1"/>
    </xf>
    <xf numFmtId="14" fontId="27" fillId="0" borderId="60" xfId="1" applyNumberFormat="1" applyFont="1" applyFill="1" applyBorder="1" applyAlignment="1" applyProtection="1">
      <alignment horizontal="center" vertical="center"/>
      <protection hidden="1"/>
    </xf>
    <xf numFmtId="14" fontId="27" fillId="0" borderId="61" xfId="1" applyNumberFormat="1" applyFont="1" applyFill="1" applyBorder="1" applyAlignment="1" applyProtection="1">
      <alignment horizontal="center" vertical="center"/>
      <protection hidden="1"/>
    </xf>
    <xf numFmtId="0" fontId="20" fillId="3" borderId="0" xfId="1" applyNumberFormat="1" applyFont="1" applyFill="1" applyBorder="1" applyAlignment="1" applyProtection="1">
      <alignment horizontal="center"/>
      <protection hidden="1"/>
    </xf>
    <xf numFmtId="0" fontId="20" fillId="0" borderId="0" xfId="1" applyNumberFormat="1" applyFont="1" applyFill="1" applyBorder="1" applyAlignment="1" applyProtection="1">
      <alignment horizontal="center"/>
      <protection hidden="1"/>
    </xf>
    <xf numFmtId="0" fontId="2" fillId="0" borderId="62" xfId="1" applyBorder="1" applyProtection="1">
      <protection hidden="1"/>
    </xf>
    <xf numFmtId="0" fontId="2" fillId="0" borderId="62" xfId="1" applyBorder="1"/>
    <xf numFmtId="0" fontId="20" fillId="3" borderId="0" xfId="1" applyNumberFormat="1" applyFont="1" applyFill="1" applyBorder="1" applyAlignment="1" applyProtection="1">
      <alignment horizontal="left"/>
      <protection hidden="1"/>
    </xf>
    <xf numFmtId="0" fontId="8" fillId="3" borderId="0" xfId="1" applyNumberFormat="1" applyFont="1" applyFill="1" applyBorder="1" applyAlignment="1" applyProtection="1">
      <alignment horizontal="left"/>
      <protection hidden="1"/>
    </xf>
    <xf numFmtId="0" fontId="3" fillId="3" borderId="0" xfId="1" applyNumberFormat="1" applyFont="1" applyFill="1" applyBorder="1" applyAlignment="1" applyProtection="1">
      <alignment horizontal="center" vertical="center"/>
      <protection hidden="1"/>
    </xf>
    <xf numFmtId="0" fontId="2" fillId="0" borderId="63" xfId="1" applyBorder="1" applyAlignment="1" applyProtection="1">
      <alignment horizontal="center" vertical="center"/>
      <protection hidden="1"/>
    </xf>
    <xf numFmtId="0" fontId="2" fillId="0" borderId="63" xfId="1" applyNumberFormat="1" applyBorder="1"/>
    <xf numFmtId="0" fontId="2" fillId="0" borderId="0" xfId="1"/>
    <xf numFmtId="0" fontId="5" fillId="7" borderId="56" xfId="1" applyFont="1" applyFill="1" applyBorder="1" applyAlignment="1" applyProtection="1">
      <alignment horizontal="center" vertical="center"/>
      <protection hidden="1"/>
    </xf>
    <xf numFmtId="0" fontId="5" fillId="7" borderId="60" xfId="1" applyNumberFormat="1" applyFont="1" applyFill="1" applyBorder="1" applyProtection="1">
      <protection hidden="1"/>
    </xf>
    <xf numFmtId="0" fontId="5" fillId="7" borderId="60" xfId="1" applyNumberFormat="1" applyFont="1" applyFill="1" applyBorder="1" applyAlignment="1" applyProtection="1">
      <alignment horizontal="center"/>
      <protection hidden="1"/>
    </xf>
    <xf numFmtId="0" fontId="5" fillId="7" borderId="60" xfId="1" applyNumberFormat="1" applyFont="1" applyFill="1" applyBorder="1" applyAlignment="1" applyProtection="1">
      <alignment horizontal="center"/>
      <protection hidden="1"/>
    </xf>
    <xf numFmtId="0" fontId="5" fillId="7" borderId="61" xfId="1" applyNumberFormat="1" applyFont="1" applyFill="1" applyBorder="1" applyAlignment="1" applyProtection="1">
      <alignment horizontal="center"/>
      <protection hidden="1"/>
    </xf>
    <xf numFmtId="0" fontId="2" fillId="3" borderId="0" xfId="1" applyNumberFormat="1" applyFill="1" applyProtection="1">
      <protection hidden="1"/>
    </xf>
    <xf numFmtId="0" fontId="5" fillId="3" borderId="0" xfId="1" applyFont="1" applyFill="1" applyBorder="1" applyAlignment="1" applyProtection="1">
      <alignment vertical="center"/>
      <protection hidden="1"/>
    </xf>
    <xf numFmtId="0" fontId="5" fillId="3" borderId="0" xfId="1" applyNumberFormat="1" applyFont="1" applyFill="1" applyBorder="1" applyAlignment="1" applyProtection="1">
      <alignment horizontal="center"/>
      <protection hidden="1"/>
    </xf>
    <xf numFmtId="0" fontId="5" fillId="3" borderId="0" xfId="1" applyNumberFormat="1" applyFont="1" applyFill="1" applyBorder="1" applyAlignment="1" applyProtection="1">
      <alignment horizontal="center" vertical="center"/>
      <protection hidden="1"/>
    </xf>
    <xf numFmtId="0" fontId="5" fillId="3" borderId="0" xfId="1" applyNumberFormat="1" applyFont="1" applyFill="1" applyBorder="1" applyProtection="1">
      <protection hidden="1"/>
    </xf>
    <xf numFmtId="0" fontId="2" fillId="7" borderId="12" xfId="1" applyNumberFormat="1" applyFill="1" applyBorder="1" applyAlignment="1" applyProtection="1">
      <alignment horizontal="center" vertical="center"/>
      <protection hidden="1"/>
    </xf>
    <xf numFmtId="0" fontId="27" fillId="7" borderId="12" xfId="1" applyNumberFormat="1" applyFont="1" applyFill="1" applyBorder="1" applyAlignment="1" applyProtection="1">
      <alignment horizontal="left" vertical="center"/>
      <protection hidden="1"/>
    </xf>
    <xf numFmtId="166" fontId="0" fillId="7" borderId="27" xfId="2" applyNumberFormat="1" applyFont="1" applyFill="1" applyBorder="1" applyAlignment="1" applyProtection="1">
      <alignment horizontal="center" vertical="center"/>
      <protection hidden="1"/>
    </xf>
    <xf numFmtId="166" fontId="0" fillId="7" borderId="27" xfId="2" applyNumberFormat="1" applyFont="1" applyFill="1" applyBorder="1" applyAlignment="1" applyProtection="1">
      <alignment horizontal="left" vertical="center"/>
      <protection hidden="1"/>
    </xf>
    <xf numFmtId="166" fontId="28" fillId="7" borderId="27" xfId="2" applyNumberFormat="1" applyFont="1" applyFill="1" applyBorder="1" applyAlignment="1" applyProtection="1">
      <alignment horizontal="center" vertical="center"/>
      <protection hidden="1"/>
    </xf>
    <xf numFmtId="166" fontId="0" fillId="7" borderId="27" xfId="2" applyNumberFormat="1" applyFont="1" applyFill="1" applyBorder="1" applyAlignment="1" applyProtection="1">
      <alignment horizontal="center" vertical="center"/>
      <protection hidden="1"/>
    </xf>
    <xf numFmtId="166" fontId="0" fillId="7" borderId="33" xfId="2" applyNumberFormat="1" applyFont="1" applyFill="1" applyBorder="1" applyAlignment="1" applyProtection="1">
      <alignment horizontal="center" vertical="center"/>
      <protection hidden="1"/>
    </xf>
    <xf numFmtId="0" fontId="2" fillId="3" borderId="0" xfId="1" applyNumberFormat="1" applyFill="1" applyAlignment="1" applyProtection="1">
      <alignment horizontal="center" vertical="center"/>
      <protection hidden="1"/>
    </xf>
    <xf numFmtId="0" fontId="2" fillId="3" borderId="0" xfId="1" applyNumberFormat="1" applyFill="1" applyBorder="1" applyAlignment="1" applyProtection="1">
      <alignment horizontal="center" vertical="center"/>
      <protection hidden="1"/>
    </xf>
    <xf numFmtId="166" fontId="0" fillId="3" borderId="0" xfId="2" applyNumberFormat="1" applyFont="1" applyFill="1" applyBorder="1" applyAlignment="1" applyProtection="1">
      <alignment horizontal="center" vertical="center"/>
      <protection hidden="1"/>
    </xf>
    <xf numFmtId="0" fontId="2" fillId="7" borderId="14" xfId="1" applyNumberFormat="1" applyFill="1" applyBorder="1" applyAlignment="1" applyProtection="1">
      <alignment horizontal="center" vertical="center"/>
      <protection hidden="1"/>
    </xf>
    <xf numFmtId="0" fontId="2" fillId="7" borderId="14" xfId="1" applyNumberFormat="1" applyFill="1" applyBorder="1" applyProtection="1">
      <protection hidden="1"/>
    </xf>
    <xf numFmtId="0" fontId="2" fillId="3" borderId="0" xfId="1" applyNumberFormat="1" applyFill="1" applyBorder="1" applyAlignment="1" applyProtection="1">
      <alignment horizontal="right" indent="1"/>
      <protection hidden="1"/>
    </xf>
    <xf numFmtId="0" fontId="2" fillId="3" borderId="0" xfId="1" applyNumberFormat="1" applyFill="1" applyBorder="1" applyAlignment="1" applyProtection="1">
      <alignment horizontal="left"/>
      <protection hidden="1"/>
    </xf>
    <xf numFmtId="0" fontId="2" fillId="0" borderId="17" xfId="1" applyBorder="1" applyAlignment="1" applyProtection="1">
      <alignment vertical="center"/>
      <protection hidden="1"/>
    </xf>
    <xf numFmtId="0" fontId="2" fillId="0" borderId="64" xfId="1" applyBorder="1" applyAlignment="1" applyProtection="1">
      <alignment vertical="center"/>
      <protection hidden="1"/>
    </xf>
    <xf numFmtId="0" fontId="2" fillId="2" borderId="65" xfId="1" applyFill="1" applyBorder="1" applyProtection="1">
      <protection hidden="1"/>
    </xf>
    <xf numFmtId="0" fontId="2" fillId="2" borderId="2" xfId="1" applyFill="1" applyBorder="1" applyProtection="1">
      <protection hidden="1"/>
    </xf>
    <xf numFmtId="0" fontId="2" fillId="2" borderId="66" xfId="1" applyFill="1" applyBorder="1" applyProtection="1">
      <protection hidden="1"/>
    </xf>
    <xf numFmtId="0" fontId="2" fillId="0" borderId="0" xfId="1" applyBorder="1" applyProtection="1">
      <protection hidden="1"/>
    </xf>
    <xf numFmtId="0" fontId="2" fillId="9" borderId="0" xfId="1" applyFill="1" applyBorder="1" applyAlignment="1" applyProtection="1">
      <alignment horizontal="center" vertical="center"/>
      <protection hidden="1"/>
    </xf>
    <xf numFmtId="0" fontId="2" fillId="9" borderId="0" xfId="1" applyFill="1" applyBorder="1" applyAlignment="1" applyProtection="1">
      <alignment vertical="center"/>
      <protection hidden="1"/>
    </xf>
    <xf numFmtId="14" fontId="2" fillId="9" borderId="0" xfId="1" applyNumberFormat="1" applyFill="1" applyBorder="1" applyAlignment="1" applyProtection="1">
      <alignment vertical="center"/>
      <protection hidden="1"/>
    </xf>
    <xf numFmtId="164" fontId="2" fillId="9" borderId="0" xfId="1" applyNumberFormat="1" applyFill="1" applyBorder="1" applyAlignment="1" applyProtection="1">
      <alignment vertical="center"/>
      <protection hidden="1"/>
    </xf>
    <xf numFmtId="0" fontId="2" fillId="10" borderId="12" xfId="1" applyFill="1" applyBorder="1" applyProtection="1">
      <protection hidden="1"/>
    </xf>
    <xf numFmtId="0" fontId="2" fillId="10" borderId="14" xfId="1" applyFill="1" applyBorder="1" applyProtection="1">
      <protection hidden="1"/>
    </xf>
    <xf numFmtId="0" fontId="2" fillId="3" borderId="0" xfId="1" applyNumberFormat="1" applyFill="1" applyAlignment="1" applyProtection="1">
      <alignment horizontal="center"/>
      <protection hidden="1"/>
    </xf>
    <xf numFmtId="0" fontId="2" fillId="0" borderId="67" xfId="1" applyBorder="1"/>
    <xf numFmtId="0" fontId="2" fillId="0" borderId="68" xfId="1" applyBorder="1"/>
    <xf numFmtId="0" fontId="5" fillId="9" borderId="69" xfId="1" applyFont="1" applyFill="1" applyBorder="1" applyAlignment="1" applyProtection="1">
      <alignment horizontal="center" vertical="center"/>
      <protection hidden="1"/>
    </xf>
    <xf numFmtId="0" fontId="5" fillId="9" borderId="60" xfId="1" applyNumberFormat="1" applyFont="1" applyFill="1" applyBorder="1" applyProtection="1">
      <protection hidden="1"/>
    </xf>
    <xf numFmtId="0" fontId="5" fillId="9" borderId="60" xfId="1" applyNumberFormat="1" applyFont="1" applyFill="1" applyBorder="1" applyAlignment="1" applyProtection="1">
      <alignment horizontal="center"/>
      <protection hidden="1"/>
    </xf>
    <xf numFmtId="0" fontId="5" fillId="9" borderId="60" xfId="1" applyNumberFormat="1" applyFont="1" applyFill="1" applyBorder="1" applyAlignment="1" applyProtection="1">
      <alignment horizontal="center"/>
      <protection hidden="1"/>
    </xf>
    <xf numFmtId="0" fontId="5" fillId="9" borderId="61" xfId="1" applyNumberFormat="1" applyFont="1" applyFill="1" applyBorder="1" applyAlignment="1" applyProtection="1">
      <alignment horizontal="center"/>
      <protection hidden="1"/>
    </xf>
    <xf numFmtId="0" fontId="5" fillId="9" borderId="56" xfId="1" applyNumberFormat="1" applyFont="1" applyFill="1" applyBorder="1" applyProtection="1">
      <protection hidden="1"/>
    </xf>
    <xf numFmtId="0" fontId="5" fillId="9" borderId="59" xfId="1" applyNumberFormat="1" applyFont="1" applyFill="1" applyBorder="1" applyProtection="1">
      <protection hidden="1"/>
    </xf>
    <xf numFmtId="0" fontId="5" fillId="9" borderId="70" xfId="1" applyNumberFormat="1" applyFont="1" applyFill="1" applyBorder="1" applyAlignment="1" applyProtection="1">
      <alignment horizontal="center"/>
      <protection hidden="1"/>
    </xf>
    <xf numFmtId="0" fontId="2" fillId="0" borderId="67" xfId="1" applyBorder="1" applyProtection="1">
      <protection locked="0"/>
    </xf>
    <xf numFmtId="0" fontId="2" fillId="9" borderId="45" xfId="1" applyNumberFormat="1" applyFill="1" applyBorder="1" applyAlignment="1" applyProtection="1">
      <alignment horizontal="center"/>
      <protection hidden="1"/>
    </xf>
    <xf numFmtId="0" fontId="2" fillId="9" borderId="12" xfId="1" applyNumberFormat="1" applyFill="1" applyBorder="1" applyProtection="1">
      <protection hidden="1"/>
    </xf>
    <xf numFmtId="166" fontId="2" fillId="9" borderId="12" xfId="1" applyNumberFormat="1" applyFill="1" applyBorder="1" applyAlignment="1" applyProtection="1">
      <alignment horizontal="center"/>
      <protection hidden="1"/>
    </xf>
    <xf numFmtId="0" fontId="2" fillId="9" borderId="14" xfId="1" applyNumberFormat="1" applyFill="1" applyBorder="1" applyAlignment="1" applyProtection="1">
      <alignment horizontal="left"/>
      <protection hidden="1"/>
    </xf>
    <xf numFmtId="0" fontId="28" fillId="9" borderId="14" xfId="1" applyNumberFormat="1" applyFont="1" applyFill="1" applyBorder="1" applyAlignment="1" applyProtection="1">
      <alignment horizontal="center"/>
      <protection hidden="1"/>
    </xf>
    <xf numFmtId="0" fontId="29" fillId="9" borderId="12" xfId="1" applyNumberFormat="1" applyFont="1" applyFill="1" applyBorder="1" applyAlignment="1" applyProtection="1">
      <alignment horizontal="center"/>
      <protection hidden="1"/>
    </xf>
    <xf numFmtId="0" fontId="2" fillId="9" borderId="12" xfId="1" applyNumberFormat="1" applyFill="1" applyBorder="1" applyAlignment="1" applyProtection="1">
      <alignment horizontal="center"/>
      <protection hidden="1"/>
    </xf>
    <xf numFmtId="0" fontId="2" fillId="9" borderId="71" xfId="1" applyNumberFormat="1" applyFill="1" applyBorder="1" applyAlignment="1" applyProtection="1">
      <alignment horizontal="center"/>
      <protection hidden="1"/>
    </xf>
    <xf numFmtId="0" fontId="2" fillId="0" borderId="72" xfId="1" applyBorder="1"/>
    <xf numFmtId="0" fontId="2" fillId="0" borderId="73" xfId="1" applyBorder="1"/>
    <xf numFmtId="0" fontId="2" fillId="0" borderId="63" xfId="1" applyBorder="1"/>
    <xf numFmtId="0" fontId="2" fillId="9" borderId="30" xfId="1" applyNumberFormat="1" applyFill="1" applyBorder="1" applyAlignment="1" applyProtection="1">
      <alignment horizontal="center"/>
      <protection hidden="1"/>
    </xf>
    <xf numFmtId="0" fontId="2" fillId="9" borderId="14" xfId="1" applyNumberFormat="1" applyFill="1" applyBorder="1" applyProtection="1">
      <protection hidden="1"/>
    </xf>
    <xf numFmtId="166" fontId="2" fillId="9" borderId="14" xfId="1" applyNumberFormat="1" applyFill="1" applyBorder="1" applyAlignment="1" applyProtection="1">
      <alignment horizontal="center"/>
      <protection hidden="1"/>
    </xf>
    <xf numFmtId="0" fontId="29" fillId="9" borderId="14" xfId="1" applyNumberFormat="1" applyFont="1" applyFill="1" applyBorder="1" applyAlignment="1" applyProtection="1">
      <alignment horizontal="center"/>
      <protection hidden="1"/>
    </xf>
    <xf numFmtId="0" fontId="2" fillId="9" borderId="14" xfId="1" applyNumberFormat="1" applyFill="1" applyBorder="1" applyAlignment="1" applyProtection="1">
      <alignment horizontal="center"/>
      <protection hidden="1"/>
    </xf>
    <xf numFmtId="0" fontId="2" fillId="9" borderId="74" xfId="1" applyNumberFormat="1" applyFill="1" applyBorder="1" applyAlignment="1" applyProtection="1">
      <alignment horizontal="center"/>
      <protection hidden="1"/>
    </xf>
    <xf numFmtId="0" fontId="2" fillId="0" borderId="72" xfId="1" applyBorder="1" applyAlignment="1">
      <alignment horizontal="left"/>
    </xf>
    <xf numFmtId="0" fontId="2" fillId="0" borderId="14" xfId="1" applyNumberFormat="1" applyBorder="1"/>
    <xf numFmtId="0" fontId="5" fillId="0" borderId="0" xfId="1" applyFont="1" applyProtection="1">
      <protection hidden="1"/>
    </xf>
    <xf numFmtId="0" fontId="2" fillId="0" borderId="63" xfId="1" applyBorder="1" applyProtection="1">
      <protection hidden="1"/>
    </xf>
    <xf numFmtId="0" fontId="2" fillId="0" borderId="67" xfId="1" applyBorder="1" applyProtection="1">
      <protection hidden="1"/>
    </xf>
    <xf numFmtId="0" fontId="2" fillId="0" borderId="14" xfId="1" applyBorder="1" applyAlignment="1" applyProtection="1">
      <alignment horizontal="center"/>
      <protection hidden="1"/>
    </xf>
    <xf numFmtId="0" fontId="2" fillId="0" borderId="67" xfId="1" applyBorder="1" applyAlignment="1" applyProtection="1">
      <alignment horizontal="left"/>
      <protection hidden="1"/>
    </xf>
    <xf numFmtId="0" fontId="2" fillId="0" borderId="62" xfId="1" applyNumberFormat="1" applyBorder="1" applyProtection="1">
      <protection hidden="1"/>
    </xf>
    <xf numFmtId="0" fontId="2" fillId="0" borderId="0" xfId="1" applyNumberFormat="1" applyBorder="1" applyProtection="1">
      <protection hidden="1"/>
    </xf>
    <xf numFmtId="0" fontId="2" fillId="0" borderId="75" xfId="1" applyBorder="1" applyAlignment="1" applyProtection="1">
      <alignment horizontal="left"/>
      <protection hidden="1"/>
    </xf>
    <xf numFmtId="0" fontId="2" fillId="0" borderId="76" xfId="1" applyNumberFormat="1" applyBorder="1" applyProtection="1">
      <protection hidden="1"/>
    </xf>
    <xf numFmtId="0" fontId="2" fillId="0" borderId="0" xfId="1" applyNumberFormat="1" applyAlignment="1" applyProtection="1">
      <alignment horizontal="center"/>
      <protection hidden="1"/>
    </xf>
    <xf numFmtId="0" fontId="2" fillId="0" borderId="77" xfId="1" applyBorder="1" applyAlignment="1" applyProtection="1">
      <alignment horizontal="left"/>
      <protection hidden="1"/>
    </xf>
    <xf numFmtId="0" fontId="2" fillId="0" borderId="78" xfId="1" applyNumberFormat="1" applyBorder="1" applyProtection="1">
      <protection hidden="1"/>
    </xf>
    <xf numFmtId="0" fontId="3" fillId="0" borderId="0" xfId="1" applyNumberFormat="1" applyFont="1" applyBorder="1" applyProtection="1">
      <protection hidden="1"/>
    </xf>
    <xf numFmtId="0" fontId="2" fillId="0" borderId="0" xfId="1" applyProtection="1">
      <protection locked="0"/>
    </xf>
    <xf numFmtId="0" fontId="2" fillId="9" borderId="37" xfId="1" applyNumberFormat="1" applyFill="1" applyBorder="1" applyAlignment="1" applyProtection="1">
      <alignment horizontal="center"/>
      <protection hidden="1"/>
    </xf>
    <xf numFmtId="0" fontId="2" fillId="9" borderId="38" xfId="1" applyNumberFormat="1" applyFill="1" applyBorder="1" applyProtection="1">
      <protection hidden="1"/>
    </xf>
    <xf numFmtId="166" fontId="2" fillId="9" borderId="38" xfId="1" applyNumberFormat="1" applyFill="1" applyBorder="1" applyAlignment="1" applyProtection="1">
      <alignment horizontal="center"/>
      <protection hidden="1"/>
    </xf>
    <xf numFmtId="0" fontId="2" fillId="9" borderId="38" xfId="1" applyNumberFormat="1" applyFill="1" applyBorder="1" applyAlignment="1" applyProtection="1">
      <alignment horizontal="left"/>
      <protection hidden="1"/>
    </xf>
    <xf numFmtId="0" fontId="28" fillId="9" borderId="38" xfId="1" applyNumberFormat="1" applyFont="1" applyFill="1" applyBorder="1" applyAlignment="1" applyProtection="1">
      <alignment horizontal="center"/>
      <protection hidden="1"/>
    </xf>
    <xf numFmtId="0" fontId="29" fillId="9" borderId="38" xfId="1" applyNumberFormat="1" applyFont="1" applyFill="1" applyBorder="1" applyAlignment="1" applyProtection="1">
      <alignment horizontal="center"/>
      <protection hidden="1"/>
    </xf>
    <xf numFmtId="0" fontId="2" fillId="9" borderId="79" xfId="1" applyNumberFormat="1" applyFill="1" applyBorder="1" applyAlignment="1" applyProtection="1">
      <alignment horizontal="center"/>
      <protection hidden="1"/>
    </xf>
    <xf numFmtId="0" fontId="2" fillId="9" borderId="38" xfId="1" applyNumberFormat="1" applyFill="1" applyBorder="1" applyAlignment="1" applyProtection="1">
      <alignment horizontal="center"/>
      <protection hidden="1"/>
    </xf>
    <xf numFmtId="0" fontId="2" fillId="9" borderId="80" xfId="1" applyNumberFormat="1" applyFill="1" applyBorder="1" applyAlignment="1" applyProtection="1">
      <alignment horizontal="center"/>
      <protection hidden="1"/>
    </xf>
    <xf numFmtId="0" fontId="2" fillId="0" borderId="0" xfId="1" applyNumberFormat="1" applyBorder="1" applyAlignment="1" applyProtection="1">
      <alignment horizontal="center"/>
      <protection hidden="1"/>
    </xf>
    <xf numFmtId="0" fontId="2" fillId="0" borderId="0" xfId="1" applyNumberFormat="1" applyFill="1" applyBorder="1" applyAlignment="1" applyProtection="1">
      <alignment horizontal="center"/>
      <protection hidden="1"/>
    </xf>
  </cellXfs>
  <cellStyles count="3">
    <cellStyle name="Milliers 2" xfId="2" xr:uid="{3176EB67-B633-48C1-AA31-122FC5FEE086}"/>
    <cellStyle name="Normal" xfId="0" builtinId="0"/>
    <cellStyle name="Normal 2" xfId="1" xr:uid="{89001E78-BBCE-49F8-BF71-D8E1CC20D7BD}"/>
  </cellStyles>
  <dxfs count="274"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protection locked="0" hidden="1"/>
    </dxf>
    <dxf>
      <protection locked="1"/>
    </dxf>
    <dxf>
      <protection locked="1"/>
    </dxf>
    <dxf>
      <protection locked="1"/>
    </dxf>
    <dxf>
      <alignment vertical="bottom" indent="0"/>
    </dxf>
    <dxf>
      <alignment vertical="center"/>
    </dxf>
    <dxf>
      <alignment horizontal="center"/>
    </dxf>
    <dxf>
      <alignment wrapText="0"/>
    </dxf>
    <dxf>
      <alignment wrapText="0"/>
    </dxf>
    <dxf>
      <alignment wrapText="0"/>
    </dxf>
    <dxf>
      <protection hidden="1"/>
    </dxf>
    <dxf>
      <protection hidden="1"/>
    </dxf>
    <dxf>
      <protection hidden="1"/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/>
        <color theme="1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auto="1"/>
      </font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pivotCacheDefinition" Target="pivotCache/pivotCacheDefinition23.xml"/><Relationship Id="rId39" Type="http://schemas.openxmlformats.org/officeDocument/2006/relationships/pivotCacheDefinition" Target="pivotCache/pivotCacheDefinition36.xml"/><Relationship Id="rId21" Type="http://schemas.openxmlformats.org/officeDocument/2006/relationships/pivotCacheDefinition" Target="pivotCache/pivotCacheDefinition18.xml"/><Relationship Id="rId34" Type="http://schemas.openxmlformats.org/officeDocument/2006/relationships/pivotCacheDefinition" Target="pivotCache/pivotCacheDefinition31.xml"/><Relationship Id="rId42" Type="http://schemas.openxmlformats.org/officeDocument/2006/relationships/pivotCacheDefinition" Target="pivotCache/pivotCacheDefinition39.xml"/><Relationship Id="rId47" Type="http://schemas.microsoft.com/office/2022/10/relationships/richValueRel" Target="richData/richValueRel.xml"/><Relationship Id="rId50" Type="http://schemas.microsoft.com/office/2017/06/relationships/rdRichValueTypes" Target="richData/rdRichValueTypes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pivotCacheDefinition" Target="pivotCache/pivotCacheDefinition26.xml"/><Relationship Id="rId11" Type="http://schemas.openxmlformats.org/officeDocument/2006/relationships/pivotCacheDefinition" Target="pivotCache/pivotCacheDefinition8.xml"/><Relationship Id="rId24" Type="http://schemas.openxmlformats.org/officeDocument/2006/relationships/pivotCacheDefinition" Target="pivotCache/pivotCacheDefinition21.xml"/><Relationship Id="rId32" Type="http://schemas.openxmlformats.org/officeDocument/2006/relationships/pivotCacheDefinition" Target="pivotCache/pivotCacheDefinition29.xml"/><Relationship Id="rId37" Type="http://schemas.openxmlformats.org/officeDocument/2006/relationships/pivotCacheDefinition" Target="pivotCache/pivotCacheDefinition34.xml"/><Relationship Id="rId40" Type="http://schemas.openxmlformats.org/officeDocument/2006/relationships/pivotCacheDefinition" Target="pivotCache/pivotCacheDefinition37.xml"/><Relationship Id="rId45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28" Type="http://schemas.openxmlformats.org/officeDocument/2006/relationships/pivotCacheDefinition" Target="pivotCache/pivotCacheDefinition25.xml"/><Relationship Id="rId36" Type="http://schemas.openxmlformats.org/officeDocument/2006/relationships/pivotCacheDefinition" Target="pivotCache/pivotCacheDefinition33.xml"/><Relationship Id="rId49" Type="http://schemas.microsoft.com/office/2017/06/relationships/rdRichValueStructure" Target="richData/rdrichvaluestructure.xml"/><Relationship Id="rId10" Type="http://schemas.openxmlformats.org/officeDocument/2006/relationships/pivotCacheDefinition" Target="pivotCache/pivotCacheDefinition7.xml"/><Relationship Id="rId19" Type="http://schemas.openxmlformats.org/officeDocument/2006/relationships/pivotCacheDefinition" Target="pivotCache/pivotCacheDefinition16.xml"/><Relationship Id="rId31" Type="http://schemas.openxmlformats.org/officeDocument/2006/relationships/pivotCacheDefinition" Target="pivotCache/pivotCacheDefinition28.xml"/><Relationship Id="rId44" Type="http://schemas.openxmlformats.org/officeDocument/2006/relationships/styles" Target="styles.xml"/><Relationship Id="rId52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pivotCacheDefinition" Target="pivotCache/pivotCacheDefinition24.xml"/><Relationship Id="rId30" Type="http://schemas.openxmlformats.org/officeDocument/2006/relationships/pivotCacheDefinition" Target="pivotCache/pivotCacheDefinition27.xml"/><Relationship Id="rId35" Type="http://schemas.openxmlformats.org/officeDocument/2006/relationships/pivotCacheDefinition" Target="pivotCache/pivotCacheDefinition32.xml"/><Relationship Id="rId43" Type="http://schemas.openxmlformats.org/officeDocument/2006/relationships/theme" Target="theme/theme1.xml"/><Relationship Id="rId48" Type="http://schemas.microsoft.com/office/2017/06/relationships/rdRichValue" Target="richData/rdrichvalue.xml"/><Relationship Id="rId8" Type="http://schemas.openxmlformats.org/officeDocument/2006/relationships/pivotCacheDefinition" Target="pivotCache/pivotCacheDefinition5.xml"/><Relationship Id="rId51" Type="http://schemas.microsoft.com/office/2017/10/relationships/person" Target="persons/person.xml"/><Relationship Id="rId3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ivotCacheDefinition" Target="pivotCache/pivotCacheDefinition22.xml"/><Relationship Id="rId33" Type="http://schemas.openxmlformats.org/officeDocument/2006/relationships/pivotCacheDefinition" Target="pivotCache/pivotCacheDefinition30.xml"/><Relationship Id="rId38" Type="http://schemas.openxmlformats.org/officeDocument/2006/relationships/pivotCacheDefinition" Target="pivotCache/pivotCacheDefinition35.xml"/><Relationship Id="rId46" Type="http://schemas.openxmlformats.org/officeDocument/2006/relationships/sheetMetadata" Target="metadata.xml"/><Relationship Id="rId20" Type="http://schemas.openxmlformats.org/officeDocument/2006/relationships/pivotCacheDefinition" Target="pivotCache/pivotCacheDefinition17.xml"/><Relationship Id="rId41" Type="http://schemas.openxmlformats.org/officeDocument/2006/relationships/pivotCacheDefinition" Target="pivotCache/pivotCacheDefinition3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50379</xdr:colOff>
      <xdr:row>0</xdr:row>
      <xdr:rowOff>153306</xdr:rowOff>
    </xdr:from>
    <xdr:to>
      <xdr:col>15</xdr:col>
      <xdr:colOff>45727</xdr:colOff>
      <xdr:row>2</xdr:row>
      <xdr:rowOff>78827</xdr:rowOff>
    </xdr:to>
    <xdr:sp macro="" textlink="">
      <xdr:nvSpPr>
        <xdr:cNvPr id="2" name="Rectangle à coins arrondis 2">
          <a:extLst>
            <a:ext uri="{FF2B5EF4-FFF2-40B4-BE49-F238E27FC236}">
              <a16:creationId xmlns:a16="http://schemas.microsoft.com/office/drawing/2014/main" id="{34D6EC31-1322-46C5-9C4A-547D913AE08C}"/>
            </a:ext>
          </a:extLst>
        </xdr:cNvPr>
        <xdr:cNvSpPr/>
      </xdr:nvSpPr>
      <xdr:spPr>
        <a:xfrm>
          <a:off x="9108654" y="153306"/>
          <a:ext cx="1833673" cy="287471"/>
        </a:xfrm>
        <a:prstGeom prst="roundRect">
          <a:avLst/>
        </a:prstGeom>
        <a:solidFill>
          <a:schemeClr val="bg1">
            <a:lumMod val="85000"/>
          </a:schemeClr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overflow" vert="horz" wrap="square" lIns="0" tIns="0" rIns="0" bIns="0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pitchFamily="34" charset="0"/>
              <a:ea typeface="Cambria"/>
              <a:cs typeface="Arial" pitchFamily="34" charset="0"/>
              <a:sym typeface="Cambria"/>
            </a:rPr>
            <a:t>FS standard</a:t>
          </a:r>
        </a:p>
      </xdr:txBody>
    </xdr:sp>
    <xdr:clientData fLocksWithSheet="0"/>
  </xdr:twoCellAnchor>
  <xdr:twoCellAnchor>
    <xdr:from>
      <xdr:col>0</xdr:col>
      <xdr:colOff>85271</xdr:colOff>
      <xdr:row>0</xdr:row>
      <xdr:rowOff>62593</xdr:rowOff>
    </xdr:from>
    <xdr:to>
      <xdr:col>1</xdr:col>
      <xdr:colOff>800099</xdr:colOff>
      <xdr:row>2</xdr:row>
      <xdr:rowOff>117929</xdr:rowOff>
    </xdr:to>
    <xdr:sp macro="[1]!MàJ" textlink="">
      <xdr:nvSpPr>
        <xdr:cNvPr id="3" name="Rectangle à coins arrondis 7">
          <a:extLst>
            <a:ext uri="{FF2B5EF4-FFF2-40B4-BE49-F238E27FC236}">
              <a16:creationId xmlns:a16="http://schemas.microsoft.com/office/drawing/2014/main" id="{555A18C5-B930-4100-BC77-C74E9CE31F0B}"/>
            </a:ext>
          </a:extLst>
        </xdr:cNvPr>
        <xdr:cNvSpPr/>
      </xdr:nvSpPr>
      <xdr:spPr>
        <a:xfrm>
          <a:off x="85271" y="62593"/>
          <a:ext cx="1176791" cy="417286"/>
        </a:xfrm>
        <a:prstGeom prst="roundRect">
          <a:avLst/>
        </a:prstGeom>
        <a:solidFill>
          <a:srgbClr val="CCFFCC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overflow" vert="horz" wrap="square" lIns="0" tIns="0" rIns="0" bIns="0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pitchFamily="34" charset="0"/>
              <a:ea typeface="Cambria"/>
              <a:cs typeface="Arial" pitchFamily="34" charset="0"/>
              <a:sym typeface="Cambria"/>
            </a:rPr>
            <a:t>Mise à jour</a:t>
          </a:r>
        </a:p>
      </xdr:txBody>
    </xdr:sp>
    <xdr:clientData fLocksWithSheet="0"/>
  </xdr:twoCellAnchor>
  <xdr:twoCellAnchor>
    <xdr:from>
      <xdr:col>4</xdr:col>
      <xdr:colOff>193873</xdr:colOff>
      <xdr:row>0</xdr:row>
      <xdr:rowOff>150014</xdr:rowOff>
    </xdr:from>
    <xdr:to>
      <xdr:col>6</xdr:col>
      <xdr:colOff>40582</xdr:colOff>
      <xdr:row>2</xdr:row>
      <xdr:rowOff>73476</xdr:rowOff>
    </xdr:to>
    <xdr:sp macro="[1]!FS_Antony" textlink="">
      <xdr:nvSpPr>
        <xdr:cNvPr id="4" name="Rectangle à coins arrondis 6">
          <a:extLst>
            <a:ext uri="{FF2B5EF4-FFF2-40B4-BE49-F238E27FC236}">
              <a16:creationId xmlns:a16="http://schemas.microsoft.com/office/drawing/2014/main" id="{1AB9F015-5108-4603-91FA-ADB686639730}"/>
            </a:ext>
          </a:extLst>
        </xdr:cNvPr>
        <xdr:cNvSpPr/>
      </xdr:nvSpPr>
      <xdr:spPr>
        <a:xfrm>
          <a:off x="5280223" y="150014"/>
          <a:ext cx="1861247" cy="285412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overflow" vert="horz" wrap="square" lIns="0" tIns="0" rIns="0" bIns="0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pitchFamily="34" charset="0"/>
              <a:ea typeface="Cambria"/>
              <a:cs typeface="Arial" pitchFamily="34" charset="0"/>
              <a:sym typeface="Cambria"/>
            </a:rPr>
            <a:t>FS Pajeaud Antony</a:t>
          </a:r>
        </a:p>
      </xdr:txBody>
    </xdr:sp>
    <xdr:clientData fLocksWithSheet="0"/>
  </xdr:twoCellAnchor>
  <xdr:twoCellAnchor editAs="oneCell">
    <xdr:from>
      <xdr:col>0</xdr:col>
      <xdr:colOff>0</xdr:colOff>
      <xdr:row>4</xdr:row>
      <xdr:rowOff>39970</xdr:rowOff>
    </xdr:from>
    <xdr:to>
      <xdr:col>1</xdr:col>
      <xdr:colOff>644816</xdr:colOff>
      <xdr:row>4</xdr:row>
      <xdr:rowOff>1140277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B72D453-B7D3-4EDD-BBDB-B5AF0ADF0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9120"/>
          <a:ext cx="1106779" cy="1100307"/>
        </a:xfrm>
        <a:prstGeom prst="rect">
          <a:avLst/>
        </a:prstGeom>
      </xdr:spPr>
    </xdr:pic>
    <xdr:clientData/>
  </xdr:twoCellAnchor>
  <xdr:twoCellAnchor>
    <xdr:from>
      <xdr:col>7</xdr:col>
      <xdr:colOff>268034</xdr:colOff>
      <xdr:row>4</xdr:row>
      <xdr:rowOff>444557</xdr:rowOff>
    </xdr:from>
    <xdr:to>
      <xdr:col>11</xdr:col>
      <xdr:colOff>194324</xdr:colOff>
      <xdr:row>4</xdr:row>
      <xdr:rowOff>991614</xdr:rowOff>
    </xdr:to>
    <xdr:sp macro="[1]!Aller_fiche_renseignement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65ACB94A-D4F9-4E27-8A6E-B46D2AF0AF27}"/>
            </a:ext>
          </a:extLst>
        </xdr:cNvPr>
        <xdr:cNvSpPr/>
      </xdr:nvSpPr>
      <xdr:spPr>
        <a:xfrm>
          <a:off x="8121397" y="1263707"/>
          <a:ext cx="1431240" cy="547057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overflow" vert="horz" wrap="square" lIns="0" tIns="0" rIns="0" bIns="0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pitchFamily="34" charset="0"/>
              <a:ea typeface="Cambria"/>
              <a:cs typeface="Arial" pitchFamily="34" charset="0"/>
              <a:sym typeface="Cambria"/>
            </a:rPr>
            <a:t>Création fiche plongeur</a:t>
          </a:r>
        </a:p>
      </xdr:txBody>
    </xdr:sp>
    <xdr:clientData/>
  </xdr:twoCellAnchor>
  <xdr:twoCellAnchor>
    <xdr:from>
      <xdr:col>6</xdr:col>
      <xdr:colOff>102013</xdr:colOff>
      <xdr:row>0</xdr:row>
      <xdr:rowOff>149672</xdr:rowOff>
    </xdr:from>
    <xdr:to>
      <xdr:col>9</xdr:col>
      <xdr:colOff>255754</xdr:colOff>
      <xdr:row>2</xdr:row>
      <xdr:rowOff>73476</xdr:rowOff>
    </xdr:to>
    <xdr:sp macro="" textlink="">
      <xdr:nvSpPr>
        <xdr:cNvPr id="7" name="Rectangle à coins arrondis 1">
          <a:extLst>
            <a:ext uri="{FF2B5EF4-FFF2-40B4-BE49-F238E27FC236}">
              <a16:creationId xmlns:a16="http://schemas.microsoft.com/office/drawing/2014/main" id="{72942CFA-3E63-4F99-9251-4F4703F066DE}"/>
            </a:ext>
          </a:extLst>
        </xdr:cNvPr>
        <xdr:cNvSpPr/>
      </xdr:nvSpPr>
      <xdr:spPr>
        <a:xfrm>
          <a:off x="7202901" y="149672"/>
          <a:ext cx="1825378" cy="285754"/>
        </a:xfrm>
        <a:prstGeom prst="roundRect">
          <a:avLst/>
        </a:prstGeom>
        <a:solidFill>
          <a:schemeClr val="bg1">
            <a:lumMod val="85000"/>
          </a:schemeClr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overflow" vert="horz" wrap="square" lIns="0" tIns="0" rIns="0" bIns="0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pitchFamily="34" charset="0"/>
              <a:ea typeface="Cambria"/>
              <a:cs typeface="Arial" pitchFamily="34" charset="0"/>
              <a:sym typeface="Cambria"/>
            </a:rPr>
            <a:t>FS Odyssée Chartres </a:t>
          </a:r>
        </a:p>
      </xdr:txBody>
    </xdr:sp>
    <xdr:clientData fLocksWithSheet="0"/>
  </xdr:twoCellAnchor>
  <xdr:twoCellAnchor>
    <xdr:from>
      <xdr:col>2</xdr:col>
      <xdr:colOff>826125</xdr:colOff>
      <xdr:row>0</xdr:row>
      <xdr:rowOff>131423</xdr:rowOff>
    </xdr:from>
    <xdr:to>
      <xdr:col>4</xdr:col>
      <xdr:colOff>128974</xdr:colOff>
      <xdr:row>2</xdr:row>
      <xdr:rowOff>63499</xdr:rowOff>
    </xdr:to>
    <xdr:sp macro="[1]!FS_Aquadémie" textlink="">
      <xdr:nvSpPr>
        <xdr:cNvPr id="8" name="Rectangle à coins arrondis 1">
          <a:extLst>
            <a:ext uri="{FF2B5EF4-FFF2-40B4-BE49-F238E27FC236}">
              <a16:creationId xmlns:a16="http://schemas.microsoft.com/office/drawing/2014/main" id="{374F32C1-EE9E-4FD2-98AA-EFA63BCF98B7}"/>
            </a:ext>
          </a:extLst>
        </xdr:cNvPr>
        <xdr:cNvSpPr/>
      </xdr:nvSpPr>
      <xdr:spPr>
        <a:xfrm>
          <a:off x="3288338" y="131423"/>
          <a:ext cx="1926986" cy="294026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overflow" vert="horz" wrap="square" lIns="0" tIns="0" rIns="0" bIns="0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pitchFamily="34" charset="0"/>
              <a:ea typeface="Cambria"/>
              <a:cs typeface="Arial" pitchFamily="34" charset="0"/>
              <a:sym typeface="Cambria"/>
            </a:rPr>
            <a:t>FS Aquadémie </a:t>
          </a:r>
        </a:p>
      </xdr:txBody>
    </xdr:sp>
    <xdr:clientData fLocksWithSheet="0"/>
  </xdr:twoCellAnchor>
  <xdr:twoCellAnchor>
    <xdr:from>
      <xdr:col>1</xdr:col>
      <xdr:colOff>917970</xdr:colOff>
      <xdr:row>0</xdr:row>
      <xdr:rowOff>131423</xdr:rowOff>
    </xdr:from>
    <xdr:to>
      <xdr:col>2</xdr:col>
      <xdr:colOff>752287</xdr:colOff>
      <xdr:row>2</xdr:row>
      <xdr:rowOff>63499</xdr:rowOff>
    </xdr:to>
    <xdr:sp macro="[1]!FS_AQUA_UCPA_Villeneuve" textlink="">
      <xdr:nvSpPr>
        <xdr:cNvPr id="9" name="Rectangle à coins arrondis 1">
          <a:extLst>
            <a:ext uri="{FF2B5EF4-FFF2-40B4-BE49-F238E27FC236}">
              <a16:creationId xmlns:a16="http://schemas.microsoft.com/office/drawing/2014/main" id="{41961105-2592-4A59-A409-85AE4CBED05D}"/>
            </a:ext>
          </a:extLst>
        </xdr:cNvPr>
        <xdr:cNvSpPr/>
      </xdr:nvSpPr>
      <xdr:spPr>
        <a:xfrm>
          <a:off x="1379933" y="131423"/>
          <a:ext cx="1834567" cy="294026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overflow" vert="horz" wrap="square" lIns="0" tIns="0" rIns="0" bIns="0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pitchFamily="34" charset="0"/>
              <a:ea typeface="Cambria"/>
              <a:cs typeface="Arial" pitchFamily="34" charset="0"/>
              <a:sym typeface="Cambria"/>
            </a:rPr>
            <a:t>FS UCPA Aquadémie </a:t>
          </a:r>
        </a:p>
      </xdr:txBody>
    </xdr:sp>
    <xdr:clientData fLocksWithSheet="0"/>
  </xdr:twoCellAnchor>
  <xdr:twoCellAnchor>
    <xdr:from>
      <xdr:col>18</xdr:col>
      <xdr:colOff>321879</xdr:colOff>
      <xdr:row>0</xdr:row>
      <xdr:rowOff>151305</xdr:rowOff>
    </xdr:from>
    <xdr:to>
      <xdr:col>22</xdr:col>
      <xdr:colOff>287557</xdr:colOff>
      <xdr:row>2</xdr:row>
      <xdr:rowOff>92701</xdr:rowOff>
    </xdr:to>
    <xdr:sp macro="[1]!Copier_inscrits_palanquée" textlink="">
      <xdr:nvSpPr>
        <xdr:cNvPr id="10" name="Rectangle à coins arrondis 2">
          <a:extLst>
            <a:ext uri="{FF2B5EF4-FFF2-40B4-BE49-F238E27FC236}">
              <a16:creationId xmlns:a16="http://schemas.microsoft.com/office/drawing/2014/main" id="{A0B50FFF-CDC3-4FAF-8DCD-E6C5958D78BA}"/>
            </a:ext>
          </a:extLst>
        </xdr:cNvPr>
        <xdr:cNvSpPr/>
      </xdr:nvSpPr>
      <xdr:spPr>
        <a:xfrm>
          <a:off x="12404342" y="151305"/>
          <a:ext cx="1546828" cy="30334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5400" cap="flat">
          <a:solidFill>
            <a:schemeClr val="accent6">
              <a:lumMod val="60000"/>
              <a:lumOff val="40000"/>
            </a:schemeClr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overflow" vert="horz" wrap="square" lIns="0" tIns="0" rIns="0" bIns="0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pitchFamily="34" charset="0"/>
              <a:ea typeface="Cambria"/>
              <a:cs typeface="Arial" pitchFamily="34" charset="0"/>
              <a:sym typeface="Cambria"/>
            </a:rPr>
            <a:t>MàJ des inscrits</a:t>
          </a:r>
        </a:p>
      </xdr:txBody>
    </xdr:sp>
    <xdr:clientData fLocksWithSheet="0"/>
  </xdr:twoCellAnchor>
  <xdr:twoCellAnchor>
    <xdr:from>
      <xdr:col>3</xdr:col>
      <xdr:colOff>22409</xdr:colOff>
      <xdr:row>4</xdr:row>
      <xdr:rowOff>14939</xdr:rowOff>
    </xdr:from>
    <xdr:to>
      <xdr:col>3</xdr:col>
      <xdr:colOff>1090706</xdr:colOff>
      <xdr:row>4</xdr:row>
      <xdr:rowOff>209177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71F997F-FB3A-41E6-881B-CFC1B16704A6}"/>
            </a:ext>
          </a:extLst>
        </xdr:cNvPr>
        <xdr:cNvSpPr/>
      </xdr:nvSpPr>
      <xdr:spPr>
        <a:xfrm>
          <a:off x="3503797" y="834089"/>
          <a:ext cx="1068297" cy="194238"/>
        </a:xfrm>
        <a:prstGeom prst="rect">
          <a:avLst/>
        </a:prstGeom>
        <a:solidFill>
          <a:srgbClr val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overflow" vert="horz" wrap="square" lIns="0" tIns="0" rIns="0" bIns="0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9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pitchFamily="34" charset="0"/>
              <a:ea typeface="Cambria"/>
              <a:cs typeface="Arial" pitchFamily="34" charset="0"/>
              <a:sym typeface="Cambria"/>
            </a:rPr>
            <a:t>Site ou adresse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ena\Dropbox\06_PLONGEE\01_AQUADEMIE\00_ADMINISTRATIF\FICHE%20DE%20SECURITE\Fiche_s&#233;curit&#233;_5.2.1\FS_Aquad&#233;mie_Matrice_v5.2.1.xlsm" TargetMode="External"/><Relationship Id="rId1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ez moi"/>
      <sheetName val="Saisie_Palanquée"/>
      <sheetName val="FS_UCPA_Villeneuve"/>
      <sheetName val="Fiche_Aquadémie"/>
      <sheetName val="Fiche_Antony"/>
      <sheetName val="Saisie"/>
      <sheetName val="Menu_Plongeurs"/>
      <sheetName val="Menu_Niveaux"/>
      <sheetName val="Fiche_Sécu_Odyssée"/>
      <sheetName val="Fiche_Sécurité"/>
      <sheetName val="Menu 2015-2016"/>
    </sheetNames>
    <definedNames>
      <definedName name="Aller_fiche_renseignement"/>
      <definedName name="Copier_inscrits_palanquée"/>
      <definedName name="FS_Antony"/>
      <definedName name="FS_AQUA_UCPA_Villeneuve"/>
      <definedName name="FS_Aquadémie"/>
      <definedName name="MàJ"/>
    </defined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Nom prénom</v>
          </cell>
          <cell r="B2" t="str">
            <v>Référence</v>
          </cell>
          <cell r="C2" t="str">
            <v>Nom</v>
          </cell>
          <cell r="D2" t="str">
            <v>Prénom</v>
          </cell>
          <cell r="E2" t="str">
            <v>Email</v>
          </cell>
          <cell r="F2" t="str">
            <v>Téléphone port plongeur</v>
          </cell>
          <cell r="G2" t="str">
            <v>Téléphone dom</v>
          </cell>
          <cell r="H2" t="str">
            <v>Téléphone bur</v>
          </cell>
          <cell r="I2" t="str">
            <v>Date Naissance</v>
          </cell>
          <cell r="J2" t="str">
            <v>Licence</v>
          </cell>
          <cell r="K2" t="str">
            <v>Statut</v>
          </cell>
          <cell r="L2" t="str">
            <v>Niveau encadrement</v>
          </cell>
          <cell r="M2" t="str">
            <v>Section</v>
          </cell>
          <cell r="N2" t="str">
            <v>Qualifications</v>
          </cell>
          <cell r="O2" t="str">
            <v>Sigle qualif</v>
          </cell>
          <cell r="P2" t="str">
            <v>Formation choisie</v>
          </cell>
          <cell r="Q2" t="str">
            <v>Allergie aspirine</v>
          </cell>
          <cell r="R2" t="str">
            <v>Niveau plongée</v>
          </cell>
          <cell r="S2" t="str">
            <v>Niveau_Age</v>
          </cell>
          <cell r="T2" t="str">
            <v>Age mineurs</v>
          </cell>
          <cell r="U2" t="str">
            <v>Age</v>
          </cell>
          <cell r="V2" t="str">
            <v>Statut dossier inscription</v>
          </cell>
          <cell r="W2" t="str">
            <v>Médecin</v>
          </cell>
          <cell r="X2" t="str">
            <v>Date CACI</v>
          </cell>
          <cell r="Y2" t="str">
            <v>Validité CACI</v>
          </cell>
          <cell r="Z2" t="str">
            <v>Personne à prévenir</v>
          </cell>
          <cell r="AA2" t="str">
            <v>Tél</v>
          </cell>
          <cell r="AB2" t="str">
            <v>Restrictions</v>
          </cell>
          <cell r="AC2" t="str">
            <v>APTITUDE VLG</v>
          </cell>
          <cell r="AD2" t="str">
            <v>Ordre</v>
          </cell>
        </row>
        <row r="3">
          <cell r="A3" t="str">
            <v>AMRANI Ouiza</v>
          </cell>
          <cell r="B3">
            <v>105232692</v>
          </cell>
          <cell r="C3" t="str">
            <v>AMRANI</v>
          </cell>
          <cell r="D3" t="str">
            <v>Ouiza</v>
          </cell>
          <cell r="E3" t="str">
            <v>o.aomari@yahoo.fr</v>
          </cell>
          <cell r="F3">
            <v>616357034</v>
          </cell>
          <cell r="I3">
            <v>32693</v>
          </cell>
          <cell r="J3" t="str">
            <v>A-25-4269316</v>
          </cell>
          <cell r="K3" t="str">
            <v>Plongeur</v>
          </cell>
          <cell r="L3" t="str">
            <v>Déb.</v>
          </cell>
          <cell r="M3" t="str">
            <v>PN1</v>
          </cell>
          <cell r="O3" t="str">
            <v>MNC</v>
          </cell>
          <cell r="P3" t="str">
            <v>pN1</v>
          </cell>
          <cell r="Q3" t="str">
            <v>N</v>
          </cell>
          <cell r="R3" t="str">
            <v>PE12</v>
          </cell>
          <cell r="T3" t="str">
            <v/>
          </cell>
          <cell r="U3">
            <v>36</v>
          </cell>
          <cell r="V3" t="str">
            <v>Validé</v>
          </cell>
          <cell r="X3">
            <v>45567</v>
          </cell>
          <cell r="Y3" t="str">
            <v>Ok</v>
          </cell>
          <cell r="Z3" t="str">
            <v>AMRANI  Hakim</v>
          </cell>
          <cell r="AA3" t="str">
            <v>06 03 88 58 47</v>
          </cell>
          <cell r="AC3" t="str">
            <v>PE12</v>
          </cell>
          <cell r="AD3">
            <v>1</v>
          </cell>
        </row>
        <row r="4">
          <cell r="A4" t="str">
            <v>AMUSAN Isabelle</v>
          </cell>
          <cell r="B4">
            <v>106475267</v>
          </cell>
          <cell r="C4" t="str">
            <v>AMUSAN</v>
          </cell>
          <cell r="D4" t="str">
            <v>Isabelle</v>
          </cell>
          <cell r="E4" t="str">
            <v>Zaboudu972@hotmail.fr</v>
          </cell>
          <cell r="F4">
            <v>629836952</v>
          </cell>
          <cell r="I4">
            <v>32155</v>
          </cell>
          <cell r="J4" t="str">
            <v>A-25-4272492</v>
          </cell>
          <cell r="K4" t="str">
            <v>Plongeur</v>
          </cell>
          <cell r="L4" t="str">
            <v>Déb.</v>
          </cell>
          <cell r="M4" t="str">
            <v>PN1</v>
          </cell>
          <cell r="P4" t="str">
            <v>pN1</v>
          </cell>
          <cell r="Q4" t="str">
            <v>N</v>
          </cell>
          <cell r="R4" t="str">
            <v>PE12</v>
          </cell>
          <cell r="T4" t="str">
            <v/>
          </cell>
          <cell r="U4">
            <v>37</v>
          </cell>
          <cell r="V4" t="str">
            <v>Validé</v>
          </cell>
          <cell r="W4" t="str">
            <v>MG - Médecin Général</v>
          </cell>
          <cell r="X4">
            <v>45544</v>
          </cell>
          <cell r="Y4" t="str">
            <v>Ok</v>
          </cell>
          <cell r="Z4" t="str">
            <v>Amusan Emmanuelle</v>
          </cell>
          <cell r="AA4" t="str">
            <v>06 46 83 83 83</v>
          </cell>
          <cell r="AC4" t="str">
            <v>PE12</v>
          </cell>
          <cell r="AD4">
            <v>2</v>
          </cell>
        </row>
        <row r="5">
          <cell r="A5" t="str">
            <v>BARBEREAU Caroline</v>
          </cell>
          <cell r="B5">
            <v>103683100</v>
          </cell>
          <cell r="C5" t="str">
            <v>BARBEREAU</v>
          </cell>
          <cell r="D5" t="str">
            <v>Caroline</v>
          </cell>
          <cell r="E5" t="str">
            <v>Caro.barbereau@gmail.com</v>
          </cell>
          <cell r="F5">
            <v>637489965</v>
          </cell>
          <cell r="I5">
            <v>32672</v>
          </cell>
          <cell r="J5" t="str">
            <v>A-16-720055</v>
          </cell>
          <cell r="K5" t="str">
            <v>Moniteur</v>
          </cell>
          <cell r="L5" t="str">
            <v>E1</v>
          </cell>
          <cell r="M5" t="str">
            <v>Encadrant</v>
          </cell>
          <cell r="N5" t="str">
            <v>RIFAP + nitrox</v>
          </cell>
          <cell r="O5" t="str">
            <v>NE</v>
          </cell>
          <cell r="Q5" t="str">
            <v>N</v>
          </cell>
          <cell r="R5" t="str">
            <v>N3</v>
          </cell>
          <cell r="T5" t="str">
            <v/>
          </cell>
          <cell r="U5">
            <v>36</v>
          </cell>
          <cell r="V5" t="str">
            <v>Validé</v>
          </cell>
          <cell r="X5">
            <v>45558</v>
          </cell>
          <cell r="Y5" t="str">
            <v>Ok</v>
          </cell>
          <cell r="Z5" t="str">
            <v>Philippe Barbereau</v>
          </cell>
          <cell r="AA5" t="str">
            <v>06 79 73 12 32</v>
          </cell>
          <cell r="AC5" t="str">
            <v>E1</v>
          </cell>
          <cell r="AD5">
            <v>3</v>
          </cell>
        </row>
        <row r="6">
          <cell r="A6" t="str">
            <v>BARBEREAU Philippe</v>
          </cell>
          <cell r="B6">
            <v>99896513</v>
          </cell>
          <cell r="C6" t="str">
            <v>BARBEREAU</v>
          </cell>
          <cell r="D6" t="str">
            <v>Philippe</v>
          </cell>
          <cell r="E6" t="str">
            <v>phalle@hotmail.fr</v>
          </cell>
          <cell r="F6">
            <v>679731232</v>
          </cell>
          <cell r="I6">
            <v>22310</v>
          </cell>
          <cell r="J6" t="str">
            <v>A-09-416014</v>
          </cell>
          <cell r="K6" t="str">
            <v>Moniteur</v>
          </cell>
          <cell r="L6" t="str">
            <v>E4-MFEH1</v>
          </cell>
          <cell r="M6" t="str">
            <v>Encadrant</v>
          </cell>
          <cell r="N6" t="str">
            <v>RIFAP, ANTEOR, Moniteur Nitrox, CCR, MFEH1</v>
          </cell>
          <cell r="O6" t="str">
            <v>MNC, MFEH1</v>
          </cell>
          <cell r="Q6" t="str">
            <v>N</v>
          </cell>
          <cell r="R6" t="str">
            <v>MF2</v>
          </cell>
          <cell r="T6" t="str">
            <v/>
          </cell>
          <cell r="U6">
            <v>64</v>
          </cell>
          <cell r="V6" t="str">
            <v>Validé</v>
          </cell>
          <cell r="X6">
            <v>45533</v>
          </cell>
          <cell r="Y6" t="str">
            <v>Ok</v>
          </cell>
          <cell r="Z6" t="str">
            <v>Boutiot Magali</v>
          </cell>
          <cell r="AA6" t="str">
            <v>07 87 10 46 84</v>
          </cell>
          <cell r="AC6" t="str">
            <v>E4</v>
          </cell>
          <cell r="AD6">
            <v>4</v>
          </cell>
          <cell r="AK6" t="str">
            <v>BARBEREAU Caroline</v>
          </cell>
        </row>
        <row r="7">
          <cell r="A7" t="str">
            <v>BECHET Frédérique</v>
          </cell>
          <cell r="B7">
            <v>100319245</v>
          </cell>
          <cell r="C7" t="str">
            <v>BECHET</v>
          </cell>
          <cell r="D7" t="str">
            <v>Frédérique</v>
          </cell>
          <cell r="E7" t="str">
            <v>bechetfrede@gmail.com</v>
          </cell>
          <cell r="F7">
            <v>611209282</v>
          </cell>
          <cell r="I7">
            <v>23578</v>
          </cell>
          <cell r="J7" t="str">
            <v>A-17-774456</v>
          </cell>
          <cell r="K7" t="str">
            <v>Plongeur</v>
          </cell>
          <cell r="L7" t="str">
            <v>N3</v>
          </cell>
          <cell r="M7" t="str">
            <v>N3C</v>
          </cell>
          <cell r="N7" t="str">
            <v>RIFAB , RIFAA , Nitrox ,BioN1</v>
          </cell>
          <cell r="O7" t="str">
            <v>NE, Bio1</v>
          </cell>
          <cell r="Q7" t="str">
            <v>N</v>
          </cell>
          <cell r="R7" t="str">
            <v>N3</v>
          </cell>
          <cell r="T7" t="str">
            <v/>
          </cell>
          <cell r="U7">
            <v>61</v>
          </cell>
          <cell r="V7" t="str">
            <v>Validé</v>
          </cell>
          <cell r="X7">
            <v>45537</v>
          </cell>
          <cell r="Y7" t="str">
            <v>Ok</v>
          </cell>
          <cell r="Z7" t="str">
            <v>BECHET Clémence</v>
          </cell>
          <cell r="AA7" t="str">
            <v>06.36.76.12.32</v>
          </cell>
          <cell r="AC7" t="str">
            <v>PE20</v>
          </cell>
          <cell r="AD7">
            <v>5</v>
          </cell>
          <cell r="AK7" t="str">
            <v>BARBEREAU Philippe</v>
          </cell>
        </row>
        <row r="8">
          <cell r="A8" t="str">
            <v>BECHET Gilles</v>
          </cell>
          <cell r="B8">
            <v>99095499</v>
          </cell>
          <cell r="C8" t="str">
            <v>BECHET</v>
          </cell>
          <cell r="D8" t="str">
            <v>Gilles</v>
          </cell>
          <cell r="E8" t="str">
            <v>bechetgilles@gmail.com</v>
          </cell>
          <cell r="F8">
            <v>612152734</v>
          </cell>
          <cell r="I8">
            <v>23783</v>
          </cell>
          <cell r="J8" t="str">
            <v>A-17-780150</v>
          </cell>
          <cell r="K8" t="str">
            <v>Plongeur</v>
          </cell>
          <cell r="L8" t="str">
            <v>N3</v>
          </cell>
          <cell r="M8" t="str">
            <v>N3C</v>
          </cell>
          <cell r="N8" t="str">
            <v>RIFAA, RIFAP, Nitrox</v>
          </cell>
          <cell r="O8" t="str">
            <v>NE</v>
          </cell>
          <cell r="Q8" t="str">
            <v>N</v>
          </cell>
          <cell r="R8" t="str">
            <v>N3</v>
          </cell>
          <cell r="T8" t="str">
            <v/>
          </cell>
          <cell r="U8">
            <v>60</v>
          </cell>
          <cell r="V8" t="str">
            <v>Validé</v>
          </cell>
          <cell r="X8">
            <v>45545</v>
          </cell>
          <cell r="Y8" t="str">
            <v>Ok</v>
          </cell>
          <cell r="Z8" t="str">
            <v>Frédérique Béchet</v>
          </cell>
          <cell r="AA8" t="str">
            <v>06.11.20.92.82</v>
          </cell>
          <cell r="AC8" t="str">
            <v>PE20</v>
          </cell>
          <cell r="AD8">
            <v>6</v>
          </cell>
          <cell r="AK8" t="str">
            <v>BENADJEMIA Mustapha</v>
          </cell>
        </row>
        <row r="9">
          <cell r="A9" t="str">
            <v>BENADJEMIA Mustapha</v>
          </cell>
          <cell r="B9">
            <v>113138630</v>
          </cell>
          <cell r="C9" t="str">
            <v>BENADJEMIA</v>
          </cell>
          <cell r="D9" t="str">
            <v>Mustapha</v>
          </cell>
          <cell r="E9" t="str">
            <v>mouss.hippocampe@outlook.fr</v>
          </cell>
          <cell r="F9">
            <v>616416924</v>
          </cell>
          <cell r="I9">
            <v>24205</v>
          </cell>
          <cell r="J9" t="str">
            <v>A-10-465801</v>
          </cell>
          <cell r="K9" t="str">
            <v>Moniteur</v>
          </cell>
          <cell r="L9" t="str">
            <v>E3-EH1</v>
          </cell>
          <cell r="M9" t="str">
            <v>Encadrant</v>
          </cell>
          <cell r="N9" t="str">
            <v>IE2, Moniteur Nitrox, EH1, TIV</v>
          </cell>
          <cell r="O9" t="str">
            <v>MNC, EH1</v>
          </cell>
          <cell r="Q9" t="str">
            <v>N</v>
          </cell>
          <cell r="R9" t="str">
            <v>MF1</v>
          </cell>
          <cell r="T9" t="str">
            <v/>
          </cell>
          <cell r="U9">
            <v>59</v>
          </cell>
          <cell r="V9" t="str">
            <v>Validé</v>
          </cell>
          <cell r="W9" t="str">
            <v>MG - Médecin Général</v>
          </cell>
          <cell r="X9">
            <v>45579</v>
          </cell>
          <cell r="Y9" t="str">
            <v>Ok</v>
          </cell>
          <cell r="Z9" t="str">
            <v>Sara BENADJEMIA</v>
          </cell>
          <cell r="AA9" t="str">
            <v>06 29 10 69 73</v>
          </cell>
          <cell r="AC9" t="str">
            <v>E3</v>
          </cell>
          <cell r="AD9">
            <v>7</v>
          </cell>
          <cell r="AK9" t="str">
            <v>BENADJEMIA Noura</v>
          </cell>
        </row>
        <row r="10">
          <cell r="A10" t="str">
            <v>BENADJEMIA Noura</v>
          </cell>
          <cell r="B10">
            <v>114610966</v>
          </cell>
          <cell r="C10" t="str">
            <v>BENADJEMIA</v>
          </cell>
          <cell r="D10" t="str">
            <v>Noura</v>
          </cell>
          <cell r="E10" t="str">
            <v>nbenadjemia@gmail.com</v>
          </cell>
          <cell r="F10">
            <v>646345393</v>
          </cell>
          <cell r="I10">
            <v>25456</v>
          </cell>
          <cell r="J10" t="str">
            <v>A-10-465800</v>
          </cell>
          <cell r="K10" t="str">
            <v>Moniteur</v>
          </cell>
          <cell r="L10" t="str">
            <v>E3-EH1</v>
          </cell>
          <cell r="M10" t="str">
            <v>Encadrant</v>
          </cell>
          <cell r="N10" t="str">
            <v>RIFAP, RIFAA, Moniteur Nitrox, AEEL, IE2, EH1 (module complémentaire), BPJeps</v>
          </cell>
          <cell r="O10" t="str">
            <v>MNC, EH1, IE2</v>
          </cell>
          <cell r="Q10" t="str">
            <v>N</v>
          </cell>
          <cell r="R10" t="str">
            <v>MF1</v>
          </cell>
          <cell r="T10" t="str">
            <v/>
          </cell>
          <cell r="U10">
            <v>56</v>
          </cell>
          <cell r="V10" t="str">
            <v>Validé</v>
          </cell>
          <cell r="W10" t="str">
            <v>MG - Médecin Général</v>
          </cell>
          <cell r="X10">
            <v>45464</v>
          </cell>
          <cell r="Y10" t="str">
            <v>Ok</v>
          </cell>
          <cell r="Z10" t="str">
            <v>Benadjemia Sara</v>
          </cell>
          <cell r="AA10" t="str">
            <v>06 29 10 69 73</v>
          </cell>
          <cell r="AC10" t="str">
            <v>E3</v>
          </cell>
          <cell r="AD10">
            <v>8</v>
          </cell>
          <cell r="AK10" t="str">
            <v>BLAZY Nicolas</v>
          </cell>
        </row>
        <row r="11">
          <cell r="A11" t="str">
            <v>BERNARD Clarisse</v>
          </cell>
          <cell r="B11">
            <v>107350967</v>
          </cell>
          <cell r="C11" t="str">
            <v>BERNARD</v>
          </cell>
          <cell r="D11" t="str">
            <v>Clarisse</v>
          </cell>
          <cell r="E11" t="str">
            <v>clarissebernard4@gmail.com</v>
          </cell>
          <cell r="F11">
            <v>684352134</v>
          </cell>
          <cell r="I11">
            <v>35092</v>
          </cell>
          <cell r="J11" t="str">
            <v>A-25-4273644</v>
          </cell>
          <cell r="K11" t="str">
            <v>Plongeur</v>
          </cell>
          <cell r="L11" t="str">
            <v>Déb.</v>
          </cell>
          <cell r="M11" t="str">
            <v>PN1</v>
          </cell>
          <cell r="N11" t="str">
            <v>PADI Open Water</v>
          </cell>
          <cell r="P11" t="str">
            <v>pN1</v>
          </cell>
          <cell r="Q11" t="str">
            <v>N</v>
          </cell>
          <cell r="R11" t="str">
            <v>PE12</v>
          </cell>
          <cell r="T11" t="str">
            <v/>
          </cell>
          <cell r="U11">
            <v>29</v>
          </cell>
          <cell r="V11" t="str">
            <v>Validé</v>
          </cell>
          <cell r="W11" t="str">
            <v>MF - Médecin Fédéral</v>
          </cell>
          <cell r="X11">
            <v>45586</v>
          </cell>
          <cell r="Y11" t="str">
            <v>Ok</v>
          </cell>
          <cell r="Z11" t="str">
            <v>BERNARD, Michel</v>
          </cell>
          <cell r="AA11" t="str">
            <v>06 83 44 90 93</v>
          </cell>
          <cell r="AC11" t="str">
            <v>PE20</v>
          </cell>
          <cell r="AD11">
            <v>9</v>
          </cell>
          <cell r="AK11" t="str">
            <v>BOURGOIN Jean-Marc</v>
          </cell>
        </row>
        <row r="12">
          <cell r="A12" t="str">
            <v>BILLOT Sandrine</v>
          </cell>
          <cell r="B12">
            <v>110485478</v>
          </cell>
          <cell r="C12" t="str">
            <v>BILLOT</v>
          </cell>
          <cell r="D12" t="str">
            <v>Sandrine</v>
          </cell>
          <cell r="E12" t="str">
            <v>Sandrine_billot@orange.fr</v>
          </cell>
          <cell r="F12">
            <v>626820835</v>
          </cell>
          <cell r="I12">
            <v>24762</v>
          </cell>
          <cell r="J12" t="str">
            <v>A-23-1020645</v>
          </cell>
          <cell r="K12" t="str">
            <v>Plongeur</v>
          </cell>
          <cell r="L12" t="str">
            <v>N1</v>
          </cell>
          <cell r="M12" t="str">
            <v>PN2</v>
          </cell>
          <cell r="P12" t="str">
            <v>pN2</v>
          </cell>
          <cell r="Q12" t="str">
            <v>N</v>
          </cell>
          <cell r="R12" t="str">
            <v>N1</v>
          </cell>
          <cell r="T12" t="str">
            <v/>
          </cell>
          <cell r="U12">
            <v>57</v>
          </cell>
          <cell r="V12" t="str">
            <v>Validé</v>
          </cell>
          <cell r="W12" t="str">
            <v>MG - Médecin Général</v>
          </cell>
          <cell r="X12">
            <v>45590</v>
          </cell>
          <cell r="Y12" t="str">
            <v>Ok</v>
          </cell>
          <cell r="Z12" t="str">
            <v>Frédéric Guesneau</v>
          </cell>
          <cell r="AA12" t="str">
            <v>06 16 29 68 92</v>
          </cell>
          <cell r="AC12" t="str">
            <v>PE20</v>
          </cell>
          <cell r="AD12">
            <v>10</v>
          </cell>
          <cell r="AK12" t="str">
            <v>DEVAUX-RIVIERE Isabelle</v>
          </cell>
        </row>
        <row r="13">
          <cell r="A13" t="str">
            <v>Birbe Sánchez Nuria</v>
          </cell>
          <cell r="B13">
            <v>121553355</v>
          </cell>
          <cell r="C13" t="str">
            <v>Birbe Sánchez</v>
          </cell>
          <cell r="D13" t="str">
            <v>Nuria</v>
          </cell>
          <cell r="E13" t="str">
            <v>Nuria.birbe@hotmail.com</v>
          </cell>
          <cell r="F13">
            <v>628039998</v>
          </cell>
          <cell r="I13">
            <v>28450</v>
          </cell>
          <cell r="J13" t="str">
            <v>A-25-4284993</v>
          </cell>
          <cell r="K13" t="str">
            <v>Plongeur</v>
          </cell>
          <cell r="L13" t="str">
            <v>OW</v>
          </cell>
          <cell r="M13" t="str">
            <v>PN1</v>
          </cell>
          <cell r="N13" t="str">
            <v>PADI</v>
          </cell>
          <cell r="P13" t="str">
            <v>pN1</v>
          </cell>
          <cell r="Q13" t="str">
            <v>N</v>
          </cell>
          <cell r="R13" t="str">
            <v>PE20</v>
          </cell>
          <cell r="T13" t="str">
            <v/>
          </cell>
          <cell r="U13">
            <v>47</v>
          </cell>
          <cell r="V13" t="str">
            <v>Validé</v>
          </cell>
          <cell r="W13" t="str">
            <v>MF - Médecin Fédéral</v>
          </cell>
          <cell r="X13">
            <v>45687</v>
          </cell>
          <cell r="Y13" t="str">
            <v>Ok</v>
          </cell>
          <cell r="Z13" t="str">
            <v>Mirian Sorolla labrador</v>
          </cell>
          <cell r="AA13" t="str">
            <v>06 86 76 10 58</v>
          </cell>
          <cell r="AC13" t="str">
            <v>PE20</v>
          </cell>
          <cell r="AD13">
            <v>11</v>
          </cell>
          <cell r="AK13" t="str">
            <v>FOREST Nathalie</v>
          </cell>
        </row>
        <row r="14">
          <cell r="A14" t="str">
            <v>BLAZY Nicolas</v>
          </cell>
          <cell r="B14">
            <v>102651453</v>
          </cell>
          <cell r="C14" t="str">
            <v>BLAZY</v>
          </cell>
          <cell r="D14" t="str">
            <v>Nicolas</v>
          </cell>
          <cell r="E14" t="str">
            <v>blazman95@gmail.com</v>
          </cell>
          <cell r="F14">
            <v>770023566</v>
          </cell>
          <cell r="I14">
            <v>28803</v>
          </cell>
          <cell r="J14" t="str">
            <v>A-15-679776</v>
          </cell>
          <cell r="K14" t="str">
            <v>Moniteur</v>
          </cell>
          <cell r="L14" t="str">
            <v>E1</v>
          </cell>
          <cell r="M14" t="str">
            <v>Encadrant</v>
          </cell>
          <cell r="N14" t="str">
            <v>RIFAP, NITROX</v>
          </cell>
          <cell r="O14" t="str">
            <v>NE</v>
          </cell>
          <cell r="Q14" t="str">
            <v>N</v>
          </cell>
          <cell r="R14" t="str">
            <v>N3</v>
          </cell>
          <cell r="T14" t="str">
            <v/>
          </cell>
          <cell r="U14">
            <v>46</v>
          </cell>
          <cell r="V14" t="str">
            <v>Validé</v>
          </cell>
          <cell r="X14">
            <v>45553</v>
          </cell>
          <cell r="Y14" t="str">
            <v>Ok</v>
          </cell>
          <cell r="Z14" t="str">
            <v>Blazy Kelly</v>
          </cell>
          <cell r="AA14" t="str">
            <v>06 70 67 56 53</v>
          </cell>
          <cell r="AC14" t="str">
            <v>E1</v>
          </cell>
          <cell r="AD14">
            <v>12</v>
          </cell>
          <cell r="AK14" t="str">
            <v>GENDRON François</v>
          </cell>
        </row>
        <row r="15">
          <cell r="A15" t="str">
            <v>BOURGOIN Jean-Marc</v>
          </cell>
          <cell r="B15">
            <v>103947887</v>
          </cell>
          <cell r="C15" t="str">
            <v>BOURGOIN</v>
          </cell>
          <cell r="D15" t="str">
            <v>Jean-Marc</v>
          </cell>
          <cell r="E15" t="str">
            <v>jeanmarc.bourgoin@free.fr</v>
          </cell>
          <cell r="F15">
            <v>608288487</v>
          </cell>
          <cell r="I15">
            <v>23059</v>
          </cell>
          <cell r="J15" t="str">
            <v>A-03-070529</v>
          </cell>
          <cell r="K15" t="str">
            <v>Moniteur</v>
          </cell>
          <cell r="L15" t="str">
            <v>E2-EH1</v>
          </cell>
          <cell r="M15" t="str">
            <v>Encadrant</v>
          </cell>
          <cell r="N15" t="str">
            <v>RIFA, Nitrox confirmé, T.I.V, EH1, Handi Psychique cognitif, Self reliant Diver, plngeur N5</v>
          </cell>
          <cell r="O15" t="str">
            <v>MN, EH1</v>
          </cell>
          <cell r="Q15" t="str">
            <v>N</v>
          </cell>
          <cell r="R15" t="str">
            <v>GP4-E2</v>
          </cell>
          <cell r="T15" t="str">
            <v/>
          </cell>
          <cell r="U15">
            <v>62</v>
          </cell>
          <cell r="V15" t="str">
            <v>Validé</v>
          </cell>
          <cell r="X15">
            <v>45554</v>
          </cell>
          <cell r="Y15" t="str">
            <v>Ok</v>
          </cell>
          <cell r="Z15" t="str">
            <v>Bourgoin Valérie</v>
          </cell>
          <cell r="AA15" t="str">
            <v>06 19 15 28 10</v>
          </cell>
          <cell r="AC15" t="str">
            <v>E2</v>
          </cell>
          <cell r="AD15">
            <v>13</v>
          </cell>
          <cell r="AK15" t="str">
            <v>HAMAIDE Didier</v>
          </cell>
        </row>
        <row r="16">
          <cell r="A16" t="str">
            <v>BOUTIOT Magali</v>
          </cell>
          <cell r="B16">
            <v>99897347</v>
          </cell>
          <cell r="C16" t="str">
            <v>BOUTIOT</v>
          </cell>
          <cell r="D16" t="str">
            <v>Magali</v>
          </cell>
          <cell r="E16" t="str">
            <v>magaliboutiot@gmail.com</v>
          </cell>
          <cell r="F16">
            <v>787104684</v>
          </cell>
          <cell r="I16">
            <v>22805</v>
          </cell>
          <cell r="J16" t="str">
            <v>A-20-931245</v>
          </cell>
          <cell r="K16" t="str">
            <v>Plongeur</v>
          </cell>
          <cell r="L16" t="str">
            <v>N1</v>
          </cell>
          <cell r="M16" t="str">
            <v>PN2</v>
          </cell>
          <cell r="P16" t="str">
            <v>pN2</v>
          </cell>
          <cell r="Q16" t="str">
            <v>N</v>
          </cell>
          <cell r="R16" t="str">
            <v>N1</v>
          </cell>
          <cell r="T16" t="str">
            <v/>
          </cell>
          <cell r="U16">
            <v>63</v>
          </cell>
          <cell r="V16" t="str">
            <v>Validé</v>
          </cell>
          <cell r="X16">
            <v>45533</v>
          </cell>
          <cell r="Y16" t="str">
            <v>Ok</v>
          </cell>
          <cell r="Z16" t="str">
            <v>Barbereau Philippe</v>
          </cell>
          <cell r="AA16" t="str">
            <v>06 79 73 12 32</v>
          </cell>
          <cell r="AC16" t="str">
            <v>PE20</v>
          </cell>
          <cell r="AD16">
            <v>14</v>
          </cell>
          <cell r="AK16" t="str">
            <v>KERMARREC Edith</v>
          </cell>
        </row>
        <row r="17">
          <cell r="A17" t="str">
            <v>BOUVIER Florian</v>
          </cell>
          <cell r="B17">
            <v>100269365</v>
          </cell>
          <cell r="C17" t="str">
            <v>BOUVIER</v>
          </cell>
          <cell r="D17" t="str">
            <v>Florian</v>
          </cell>
          <cell r="E17" t="str">
            <v>florian.bouvier@gmail.com</v>
          </cell>
          <cell r="F17">
            <v>676564687</v>
          </cell>
          <cell r="I17">
            <v>29445</v>
          </cell>
          <cell r="J17" t="str">
            <v>A-20-925059</v>
          </cell>
          <cell r="K17" t="str">
            <v>Plongeur</v>
          </cell>
          <cell r="L17" t="str">
            <v>N3</v>
          </cell>
          <cell r="M17" t="str">
            <v>N3C</v>
          </cell>
          <cell r="Q17" t="str">
            <v>N</v>
          </cell>
          <cell r="R17" t="str">
            <v>N3</v>
          </cell>
          <cell r="T17" t="str">
            <v/>
          </cell>
          <cell r="U17">
            <v>45</v>
          </cell>
          <cell r="V17" t="str">
            <v>Validé</v>
          </cell>
          <cell r="X17">
            <v>45537</v>
          </cell>
          <cell r="Y17" t="str">
            <v>Ok</v>
          </cell>
          <cell r="Z17" t="str">
            <v>Chretien Nathalie</v>
          </cell>
          <cell r="AA17" t="str">
            <v>07 62 85 81 98</v>
          </cell>
          <cell r="AC17" t="str">
            <v>PE20</v>
          </cell>
          <cell r="AD17">
            <v>15</v>
          </cell>
          <cell r="AK17" t="str">
            <v>KERMARREC Emmanuel</v>
          </cell>
        </row>
        <row r="18">
          <cell r="A18" t="str">
            <v>BRECY Laëtitia</v>
          </cell>
          <cell r="B18">
            <v>106966298</v>
          </cell>
          <cell r="C18" t="str">
            <v>BRECY</v>
          </cell>
          <cell r="D18" t="str">
            <v>Laëtitia</v>
          </cell>
          <cell r="E18" t="str">
            <v>Laetitia.brecy@hotmail.fr</v>
          </cell>
          <cell r="F18">
            <v>634274194</v>
          </cell>
          <cell r="I18">
            <v>30379</v>
          </cell>
          <cell r="J18" t="str">
            <v>A-24-1054776</v>
          </cell>
          <cell r="K18" t="str">
            <v>Plongeur</v>
          </cell>
          <cell r="L18" t="str">
            <v>N1</v>
          </cell>
          <cell r="M18" t="str">
            <v>PN2</v>
          </cell>
          <cell r="P18" t="str">
            <v>pN2</v>
          </cell>
          <cell r="Q18" t="str">
            <v>N</v>
          </cell>
          <cell r="R18" t="str">
            <v>N1</v>
          </cell>
          <cell r="T18" t="str">
            <v/>
          </cell>
          <cell r="U18">
            <v>42</v>
          </cell>
          <cell r="V18" t="str">
            <v>Validé</v>
          </cell>
          <cell r="W18" t="str">
            <v>MS - Médecin du Sport</v>
          </cell>
          <cell r="X18">
            <v>45580</v>
          </cell>
          <cell r="Y18" t="str">
            <v>Ok</v>
          </cell>
          <cell r="Z18" t="str">
            <v>Sebastien Ehlinger</v>
          </cell>
          <cell r="AA18" t="str">
            <v>46.02.67
Paris</v>
          </cell>
          <cell r="AC18" t="str">
            <v>PE20</v>
          </cell>
          <cell r="AD18">
            <v>16</v>
          </cell>
          <cell r="AK18" t="str">
            <v>LOTZ Jean-Pierre</v>
          </cell>
        </row>
        <row r="19">
          <cell r="A19" t="str">
            <v>BRIAN Marie-Hélène</v>
          </cell>
          <cell r="B19">
            <v>98427181</v>
          </cell>
          <cell r="C19" t="str">
            <v>BRIAN</v>
          </cell>
          <cell r="D19" t="str">
            <v>Marie-Hélène</v>
          </cell>
          <cell r="E19" t="str">
            <v>mhbrian@orange.fr</v>
          </cell>
          <cell r="F19">
            <v>681877081</v>
          </cell>
          <cell r="I19">
            <v>17096</v>
          </cell>
          <cell r="J19" t="str">
            <v>A-11-524850</v>
          </cell>
          <cell r="K19" t="str">
            <v>Plongeur</v>
          </cell>
          <cell r="L19" t="str">
            <v>N1</v>
          </cell>
          <cell r="M19" t="str">
            <v>PN2</v>
          </cell>
          <cell r="P19" t="str">
            <v>pN2</v>
          </cell>
          <cell r="Q19" t="str">
            <v>N</v>
          </cell>
          <cell r="R19" t="str">
            <v>N1</v>
          </cell>
          <cell r="T19" t="str">
            <v/>
          </cell>
          <cell r="U19">
            <v>78</v>
          </cell>
          <cell r="V19" t="str">
            <v>Validé</v>
          </cell>
          <cell r="X19">
            <v>45498</v>
          </cell>
          <cell r="Y19" t="str">
            <v>Ok</v>
          </cell>
          <cell r="Z19" t="str">
            <v>Michel BRIAN</v>
          </cell>
          <cell r="AA19" t="str">
            <v>06 13 54 41 64</v>
          </cell>
          <cell r="AC19" t="str">
            <v>PE20</v>
          </cell>
          <cell r="AD19">
            <v>17</v>
          </cell>
          <cell r="AK19" t="str">
            <v>LOTZ Sébastien</v>
          </cell>
        </row>
        <row r="20">
          <cell r="A20" t="str">
            <v>CETIN Halimé</v>
          </cell>
          <cell r="B20">
            <v>105173567</v>
          </cell>
          <cell r="C20" t="str">
            <v>CETIN</v>
          </cell>
          <cell r="D20" t="str">
            <v>Halimé</v>
          </cell>
          <cell r="E20" t="str">
            <v>halime.cetinh@gmail.com</v>
          </cell>
          <cell r="F20">
            <v>679041013</v>
          </cell>
          <cell r="I20">
            <v>36092</v>
          </cell>
          <cell r="J20" t="str">
            <v>A-25-4269315</v>
          </cell>
          <cell r="K20" t="str">
            <v>Plongeur</v>
          </cell>
          <cell r="L20" t="str">
            <v>Déb.</v>
          </cell>
          <cell r="M20" t="str">
            <v>PN1</v>
          </cell>
          <cell r="P20" t="str">
            <v>pN1</v>
          </cell>
          <cell r="Q20" t="str">
            <v>N</v>
          </cell>
          <cell r="R20" t="str">
            <v>PE12</v>
          </cell>
          <cell r="T20" t="str">
            <v/>
          </cell>
          <cell r="U20">
            <v>26</v>
          </cell>
          <cell r="V20" t="str">
            <v>Validé</v>
          </cell>
          <cell r="X20">
            <v>45512</v>
          </cell>
          <cell r="Y20" t="str">
            <v>Ok</v>
          </cell>
          <cell r="Z20" t="str">
            <v>CETIN, Havva</v>
          </cell>
          <cell r="AA20" t="str">
            <v>06 99 41 14 14</v>
          </cell>
          <cell r="AC20" t="str">
            <v>PE12</v>
          </cell>
          <cell r="AD20">
            <v>18</v>
          </cell>
          <cell r="AK20" t="str">
            <v>MARÉCHAL Yann</v>
          </cell>
        </row>
        <row r="21">
          <cell r="A21" t="str">
            <v>COHEN Juliette</v>
          </cell>
          <cell r="B21">
            <v>103528937</v>
          </cell>
          <cell r="C21" t="str">
            <v>COHEN</v>
          </cell>
          <cell r="D21" t="str">
            <v>Juliette</v>
          </cell>
          <cell r="E21" t="str">
            <v>Cohenjuliette78@gmail.com</v>
          </cell>
          <cell r="F21">
            <v>660710550</v>
          </cell>
          <cell r="I21">
            <v>28629</v>
          </cell>
          <cell r="J21" t="str">
            <v>A-19-849118</v>
          </cell>
          <cell r="K21" t="str">
            <v>Plongeur</v>
          </cell>
          <cell r="L21" t="str">
            <v>N2</v>
          </cell>
          <cell r="M21" t="str">
            <v>PN3</v>
          </cell>
          <cell r="N21" t="str">
            <v>Rifap</v>
          </cell>
          <cell r="P21" t="str">
            <v>pN3</v>
          </cell>
          <cell r="Q21" t="str">
            <v>N</v>
          </cell>
          <cell r="R21" t="str">
            <v>N2</v>
          </cell>
          <cell r="T21" t="str">
            <v/>
          </cell>
          <cell r="U21">
            <v>47</v>
          </cell>
          <cell r="V21" t="str">
            <v>Validé</v>
          </cell>
          <cell r="X21">
            <v>45558</v>
          </cell>
          <cell r="Y21" t="str">
            <v>Ok</v>
          </cell>
          <cell r="Z21" t="str">
            <v>Cohen Marcelle</v>
          </cell>
          <cell r="AA21" t="str">
            <v>06 60 24 70 70</v>
          </cell>
          <cell r="AC21" t="str">
            <v>PE20</v>
          </cell>
          <cell r="AD21">
            <v>19</v>
          </cell>
          <cell r="AK21" t="str">
            <v>PARIS Olivier</v>
          </cell>
        </row>
        <row r="22">
          <cell r="A22" t="str">
            <v>CREUSVAUX Jérémy</v>
          </cell>
          <cell r="B22">
            <v>98540260</v>
          </cell>
          <cell r="C22" t="str">
            <v>CREUSVAUX</v>
          </cell>
          <cell r="D22" t="str">
            <v>Jérémy</v>
          </cell>
          <cell r="E22" t="str">
            <v>Jérémy.creusvaux@gmail.com</v>
          </cell>
          <cell r="F22">
            <v>671134462</v>
          </cell>
          <cell r="I22">
            <v>30609</v>
          </cell>
          <cell r="J22" t="str">
            <v>A-15-684046</v>
          </cell>
          <cell r="K22" t="str">
            <v>Plongeur</v>
          </cell>
          <cell r="L22" t="str">
            <v>N3</v>
          </cell>
          <cell r="M22" t="str">
            <v>N3C</v>
          </cell>
          <cell r="N22" t="str">
            <v>Rifap, Rifap, Nitrox</v>
          </cell>
          <cell r="O22" t="str">
            <v>NE</v>
          </cell>
          <cell r="Q22" t="str">
            <v>N</v>
          </cell>
          <cell r="R22" t="str">
            <v>N3</v>
          </cell>
          <cell r="T22" t="str">
            <v/>
          </cell>
          <cell r="U22">
            <v>41</v>
          </cell>
          <cell r="V22" t="str">
            <v>Validé</v>
          </cell>
          <cell r="X22">
            <v>45495</v>
          </cell>
          <cell r="Y22" t="str">
            <v>Ok</v>
          </cell>
          <cell r="Z22" t="str">
            <v>Marion Creusvaux</v>
          </cell>
          <cell r="AA22" t="str">
            <v>06 09 93 47 03</v>
          </cell>
          <cell r="AC22" t="str">
            <v>PE20</v>
          </cell>
          <cell r="AD22">
            <v>20</v>
          </cell>
          <cell r="AK22" t="str">
            <v>PICAUD Thierry</v>
          </cell>
        </row>
        <row r="23">
          <cell r="A23" t="str">
            <v>DA SILVA Anna</v>
          </cell>
          <cell r="B23">
            <v>102086247</v>
          </cell>
          <cell r="C23" t="str">
            <v>DA SILVA</v>
          </cell>
          <cell r="D23" t="str">
            <v>Anna</v>
          </cell>
          <cell r="E23" t="str">
            <v>papillonvertbleu2@gmail.com</v>
          </cell>
          <cell r="F23">
            <v>662143455</v>
          </cell>
          <cell r="I23">
            <v>27454</v>
          </cell>
          <cell r="J23" t="str">
            <v>A-24-1041631</v>
          </cell>
          <cell r="K23" t="str">
            <v>Plongeur</v>
          </cell>
          <cell r="L23" t="str">
            <v>N1</v>
          </cell>
          <cell r="M23" t="str">
            <v>PN2</v>
          </cell>
          <cell r="P23" t="str">
            <v>pN2</v>
          </cell>
          <cell r="Q23" t="str">
            <v>N</v>
          </cell>
          <cell r="R23" t="str">
            <v>N1</v>
          </cell>
          <cell r="T23" t="str">
            <v/>
          </cell>
          <cell r="U23">
            <v>50</v>
          </cell>
          <cell r="V23" t="str">
            <v>Validé</v>
          </cell>
          <cell r="X23">
            <v>45540</v>
          </cell>
          <cell r="Y23" t="str">
            <v>Ok</v>
          </cell>
          <cell r="Z23" t="str">
            <v>Da Silva Stéphane</v>
          </cell>
          <cell r="AA23" t="str">
            <v>06 95 37 75 71</v>
          </cell>
          <cell r="AC23" t="str">
            <v>PE20</v>
          </cell>
          <cell r="AD23">
            <v>21</v>
          </cell>
          <cell r="AK23" t="str">
            <v>ROY Gérard</v>
          </cell>
        </row>
        <row r="24">
          <cell r="A24" t="str">
            <v>DEVAUX-RIVIERE Isabelle</v>
          </cell>
          <cell r="B24">
            <v>101564421</v>
          </cell>
          <cell r="C24" t="str">
            <v>DEVAUX-RIVIERE</v>
          </cell>
          <cell r="D24" t="str">
            <v>Isabelle</v>
          </cell>
          <cell r="E24" t="str">
            <v>devaux.riviere@orange.fr</v>
          </cell>
          <cell r="F24">
            <v>683483895</v>
          </cell>
          <cell r="I24">
            <v>23989</v>
          </cell>
          <cell r="J24" t="str">
            <v>A-12-560620</v>
          </cell>
          <cell r="K24" t="str">
            <v>Moniteur</v>
          </cell>
          <cell r="L24" t="str">
            <v>E3</v>
          </cell>
          <cell r="M24" t="str">
            <v>Encadrant</v>
          </cell>
          <cell r="N24" t="str">
            <v>RIFAP</v>
          </cell>
          <cell r="Q24" t="str">
            <v>N</v>
          </cell>
          <cell r="R24" t="str">
            <v>MF1</v>
          </cell>
          <cell r="T24" t="str">
            <v/>
          </cell>
          <cell r="U24">
            <v>60</v>
          </cell>
          <cell r="V24" t="str">
            <v>Validé</v>
          </cell>
          <cell r="X24">
            <v>45533</v>
          </cell>
          <cell r="Y24" t="str">
            <v>Ok</v>
          </cell>
          <cell r="Z24" t="str">
            <v>Christian DEVAUX</v>
          </cell>
          <cell r="AA24" t="str">
            <v>, 06 08 93 192</v>
          </cell>
          <cell r="AC24" t="str">
            <v>E3</v>
          </cell>
          <cell r="AD24">
            <v>22</v>
          </cell>
          <cell r="AK24" t="str">
            <v>STERNIAK Julien</v>
          </cell>
        </row>
        <row r="25">
          <cell r="A25" t="str">
            <v>DOUTRELOUX Isée</v>
          </cell>
          <cell r="B25">
            <v>105995462</v>
          </cell>
          <cell r="C25" t="str">
            <v>DOUTRELOUX</v>
          </cell>
          <cell r="D25" t="str">
            <v>Isée</v>
          </cell>
          <cell r="E25" t="str">
            <v>isee33@hotmail.fr</v>
          </cell>
          <cell r="F25">
            <v>642945992</v>
          </cell>
          <cell r="I25">
            <v>35964</v>
          </cell>
          <cell r="J25" t="str">
            <v>A-25-4272493</v>
          </cell>
          <cell r="K25" t="str">
            <v>Plongeur</v>
          </cell>
          <cell r="L25" t="str">
            <v>Déb.</v>
          </cell>
          <cell r="M25" t="str">
            <v>PN1</v>
          </cell>
          <cell r="P25" t="str">
            <v>pN1</v>
          </cell>
          <cell r="Q25" t="str">
            <v>N</v>
          </cell>
          <cell r="R25" t="str">
            <v>PE12</v>
          </cell>
          <cell r="T25" t="str">
            <v/>
          </cell>
          <cell r="U25">
            <v>27</v>
          </cell>
          <cell r="V25" t="str">
            <v>Validé</v>
          </cell>
          <cell r="X25">
            <v>45575</v>
          </cell>
          <cell r="Y25" t="str">
            <v>Ok</v>
          </cell>
          <cell r="Z25" t="str">
            <v>Marie-Laurence PRINCE</v>
          </cell>
          <cell r="AA25" t="str">
            <v>06 21 42 67 67</v>
          </cell>
          <cell r="AC25" t="str">
            <v>PE20</v>
          </cell>
          <cell r="AD25">
            <v>23</v>
          </cell>
          <cell r="AK25" t="str">
            <v>TENDRON Anthony</v>
          </cell>
        </row>
        <row r="26">
          <cell r="A26" t="str">
            <v>DUQUESNE Xavier</v>
          </cell>
          <cell r="B26">
            <v>101000346</v>
          </cell>
          <cell r="C26" t="str">
            <v>DUQUESNE</v>
          </cell>
          <cell r="D26" t="str">
            <v>Xavier</v>
          </cell>
          <cell r="E26" t="str">
            <v>duquesne.xavier.13@gmail.com</v>
          </cell>
          <cell r="F26">
            <v>650928296</v>
          </cell>
          <cell r="I26">
            <v>34995</v>
          </cell>
          <cell r="J26" t="str">
            <v>A-21-950390</v>
          </cell>
          <cell r="K26" t="str">
            <v>Plongeur</v>
          </cell>
          <cell r="L26" t="str">
            <v>N2</v>
          </cell>
          <cell r="M26" t="str">
            <v>PN3</v>
          </cell>
          <cell r="P26" t="str">
            <v>pN3</v>
          </cell>
          <cell r="Q26" t="str">
            <v>N</v>
          </cell>
          <cell r="R26" t="str">
            <v>N2</v>
          </cell>
          <cell r="T26" t="str">
            <v/>
          </cell>
          <cell r="U26">
            <v>29</v>
          </cell>
          <cell r="V26" t="str">
            <v>Validé</v>
          </cell>
          <cell r="X26">
            <v>45540</v>
          </cell>
          <cell r="Y26" t="str">
            <v>Ok</v>
          </cell>
          <cell r="Z26" t="str">
            <v>VENEL Françoise</v>
          </cell>
          <cell r="AA26" t="str">
            <v>06 98 47 54 21</v>
          </cell>
          <cell r="AC26" t="str">
            <v>PE20</v>
          </cell>
          <cell r="AD26">
            <v>24</v>
          </cell>
          <cell r="AK26" t="str">
            <v>FLORENT Christophe</v>
          </cell>
        </row>
        <row r="27">
          <cell r="A27" t="str">
            <v>FOREST Nathalie</v>
          </cell>
          <cell r="B27">
            <v>99455428</v>
          </cell>
          <cell r="C27" t="str">
            <v>FOREST</v>
          </cell>
          <cell r="D27" t="str">
            <v>Nathalie</v>
          </cell>
          <cell r="E27" t="str">
            <v>nforest95@yahoo.fr</v>
          </cell>
          <cell r="F27">
            <v>610054972</v>
          </cell>
          <cell r="I27">
            <v>25425</v>
          </cell>
          <cell r="J27" t="str">
            <v>A-12-578907</v>
          </cell>
          <cell r="K27" t="str">
            <v>Moniteur</v>
          </cell>
          <cell r="L27" t="str">
            <v>E3-EH2</v>
          </cell>
          <cell r="M27" t="str">
            <v>Encadrant</v>
          </cell>
          <cell r="N27" t="str">
            <v>FB2, EH2, Nx confirmé, TIV,</v>
          </cell>
          <cell r="O27" t="str">
            <v>MNC, EH2</v>
          </cell>
          <cell r="Q27" t="str">
            <v>N</v>
          </cell>
          <cell r="R27" t="str">
            <v>MF1</v>
          </cell>
          <cell r="T27" t="str">
            <v/>
          </cell>
          <cell r="U27">
            <v>56</v>
          </cell>
          <cell r="V27" t="str">
            <v>Validé</v>
          </cell>
          <cell r="X27">
            <v>45446</v>
          </cell>
          <cell r="Y27" t="str">
            <v>Ok</v>
          </cell>
          <cell r="Z27" t="str">
            <v>Chloé GUERIN - fille majeure</v>
          </cell>
          <cell r="AA27" t="str">
            <v>06 13 48 11 46</v>
          </cell>
          <cell r="AC27" t="str">
            <v>E3</v>
          </cell>
          <cell r="AD27">
            <v>25</v>
          </cell>
          <cell r="AK27" t="str">
            <v>MALPIECE Sandrine</v>
          </cell>
        </row>
        <row r="28">
          <cell r="A28" t="str">
            <v>GENDRON François</v>
          </cell>
          <cell r="B28">
            <v>105545010</v>
          </cell>
          <cell r="C28" t="str">
            <v>GENDRON</v>
          </cell>
          <cell r="D28" t="str">
            <v>François</v>
          </cell>
          <cell r="E28" t="str">
            <v>francois.gendron@mnhn.fr</v>
          </cell>
          <cell r="F28">
            <v>609366904</v>
          </cell>
          <cell r="I28">
            <v>22718</v>
          </cell>
          <cell r="J28" t="str">
            <v>A-03-053150</v>
          </cell>
          <cell r="K28" t="str">
            <v>Moniteur</v>
          </cell>
          <cell r="L28" t="str">
            <v>N4</v>
          </cell>
          <cell r="M28" t="str">
            <v>N3C</v>
          </cell>
          <cell r="N28" t="str">
            <v>Rifap, CAH IIBb,</v>
          </cell>
          <cell r="Q28" t="str">
            <v>N</v>
          </cell>
          <cell r="R28" t="str">
            <v>PA60</v>
          </cell>
          <cell r="T28" t="str">
            <v/>
          </cell>
          <cell r="U28">
            <v>63</v>
          </cell>
          <cell r="V28" t="str">
            <v>Validé</v>
          </cell>
          <cell r="X28">
            <v>45574</v>
          </cell>
          <cell r="Y28" t="str">
            <v>Ok</v>
          </cell>
          <cell r="Z28" t="str">
            <v>Jaqueline Ortega Jara</v>
          </cell>
          <cell r="AA28" t="str">
            <v>06 11 80 37 28</v>
          </cell>
          <cell r="AC28" t="str">
            <v>PE20</v>
          </cell>
          <cell r="AD28">
            <v>26</v>
          </cell>
          <cell r="AK28" t="str">
            <v>MARECHAL Henti</v>
          </cell>
        </row>
        <row r="29">
          <cell r="A29" t="str">
            <v>GOURAUD Yves</v>
          </cell>
          <cell r="B29">
            <v>100893975</v>
          </cell>
          <cell r="C29" t="str">
            <v>GOURAUD</v>
          </cell>
          <cell r="D29" t="str">
            <v>Yves</v>
          </cell>
          <cell r="E29" t="str">
            <v>yvesgouraud@laposte.net</v>
          </cell>
          <cell r="F29">
            <v>666642109</v>
          </cell>
          <cell r="I29">
            <v>17919</v>
          </cell>
          <cell r="J29" t="str">
            <v>A 03 070302</v>
          </cell>
          <cell r="K29" t="str">
            <v>Plongeur</v>
          </cell>
          <cell r="L29" t="str">
            <v>N3</v>
          </cell>
          <cell r="M29" t="str">
            <v>N3C</v>
          </cell>
          <cell r="N29" t="str">
            <v>NITROX</v>
          </cell>
          <cell r="O29" t="str">
            <v>NE</v>
          </cell>
          <cell r="Q29" t="str">
            <v>N</v>
          </cell>
          <cell r="R29" t="str">
            <v>N3</v>
          </cell>
          <cell r="T29" t="str">
            <v/>
          </cell>
          <cell r="U29">
            <v>76</v>
          </cell>
          <cell r="V29" t="str">
            <v>Validé</v>
          </cell>
          <cell r="X29">
            <v>45540</v>
          </cell>
          <cell r="Y29" t="str">
            <v>Ok</v>
          </cell>
          <cell r="Z29" t="str">
            <v>GOURAUD ANNIE</v>
          </cell>
          <cell r="AA29" t="str">
            <v>06 18 24 58 08</v>
          </cell>
          <cell r="AC29" t="str">
            <v>PE20</v>
          </cell>
          <cell r="AD29">
            <v>27</v>
          </cell>
        </row>
        <row r="30">
          <cell r="A30" t="str">
            <v>GRIMAUD Matthieu</v>
          </cell>
          <cell r="B30">
            <v>100721558</v>
          </cell>
          <cell r="C30" t="str">
            <v>GRIMAUD</v>
          </cell>
          <cell r="D30" t="str">
            <v>Matthieu</v>
          </cell>
          <cell r="E30" t="str">
            <v>grimaud.matthieu@me.com</v>
          </cell>
          <cell r="F30">
            <v>641918205</v>
          </cell>
          <cell r="I30">
            <v>26545</v>
          </cell>
          <cell r="J30" t="str">
            <v>A-22-979780</v>
          </cell>
          <cell r="K30" t="str">
            <v>Plongeur</v>
          </cell>
          <cell r="L30" t="str">
            <v>N3</v>
          </cell>
          <cell r="M30" t="str">
            <v>N3C</v>
          </cell>
          <cell r="Q30" t="str">
            <v>N</v>
          </cell>
          <cell r="R30" t="str">
            <v>N3</v>
          </cell>
          <cell r="T30" t="str">
            <v/>
          </cell>
          <cell r="U30">
            <v>53</v>
          </cell>
          <cell r="V30" t="str">
            <v>Validé</v>
          </cell>
          <cell r="X30">
            <v>45538</v>
          </cell>
          <cell r="Y30" t="str">
            <v>Ok</v>
          </cell>
          <cell r="Z30" t="str">
            <v>Grimaud-Pescher Caroline</v>
          </cell>
          <cell r="AA30" t="str">
            <v>06 61 50 35 77</v>
          </cell>
          <cell r="AC30" t="str">
            <v>PE20</v>
          </cell>
          <cell r="AD30">
            <v>28</v>
          </cell>
        </row>
        <row r="31">
          <cell r="A31" t="str">
            <v>GRIMAUD PESCHER Caroline</v>
          </cell>
          <cell r="B31">
            <v>105604623</v>
          </cell>
          <cell r="C31" t="str">
            <v>GRIMAUD PESCHER</v>
          </cell>
          <cell r="D31" t="str">
            <v>Caroline</v>
          </cell>
          <cell r="E31" t="str">
            <v>pescher.caroline@gmail.com</v>
          </cell>
          <cell r="F31">
            <v>661503577</v>
          </cell>
          <cell r="I31">
            <v>29407</v>
          </cell>
          <cell r="J31" t="str">
            <v>A-22-976829</v>
          </cell>
          <cell r="K31" t="str">
            <v>Plongeur</v>
          </cell>
          <cell r="L31" t="str">
            <v>N2</v>
          </cell>
          <cell r="M31" t="str">
            <v>PN3</v>
          </cell>
          <cell r="P31" t="str">
            <v>pN3</v>
          </cell>
          <cell r="Q31" t="str">
            <v>N</v>
          </cell>
          <cell r="R31" t="str">
            <v>N2</v>
          </cell>
          <cell r="T31" t="str">
            <v/>
          </cell>
          <cell r="U31">
            <v>45</v>
          </cell>
          <cell r="V31" t="str">
            <v>Validé</v>
          </cell>
          <cell r="X31">
            <v>45546</v>
          </cell>
          <cell r="Y31" t="str">
            <v>Ok</v>
          </cell>
          <cell r="Z31" t="str">
            <v>Pescher Jocelyne</v>
          </cell>
          <cell r="AA31" t="str">
            <v>06 60 58 49 64</v>
          </cell>
          <cell r="AC31" t="str">
            <v>PE20</v>
          </cell>
          <cell r="AD31">
            <v>29</v>
          </cell>
        </row>
        <row r="32">
          <cell r="A32" t="str">
            <v>HAMAIDE Didier</v>
          </cell>
          <cell r="B32">
            <v>102191471</v>
          </cell>
          <cell r="C32" t="str">
            <v>HAMAIDE</v>
          </cell>
          <cell r="D32" t="str">
            <v>Didier</v>
          </cell>
          <cell r="E32" t="str">
            <v>did.hamaide@gmail.com</v>
          </cell>
          <cell r="F32">
            <v>607980037</v>
          </cell>
          <cell r="I32">
            <v>20773</v>
          </cell>
          <cell r="J32" t="str">
            <v>A-06-290531</v>
          </cell>
          <cell r="K32" t="str">
            <v>Moniteur</v>
          </cell>
          <cell r="L32" t="str">
            <v>E1</v>
          </cell>
          <cell r="M32" t="str">
            <v>Encadrant</v>
          </cell>
          <cell r="N32" t="str">
            <v>N3, RIFAP , Nitrox confirmé, PADI Rescue Diver</v>
          </cell>
          <cell r="O32" t="str">
            <v>NC</v>
          </cell>
          <cell r="Q32" t="str">
            <v>N</v>
          </cell>
          <cell r="R32" t="str">
            <v>N3</v>
          </cell>
          <cell r="T32" t="str">
            <v/>
          </cell>
          <cell r="U32">
            <v>68</v>
          </cell>
          <cell r="V32" t="str">
            <v>Validé</v>
          </cell>
          <cell r="X32">
            <v>45548</v>
          </cell>
          <cell r="Y32" t="str">
            <v>Ok</v>
          </cell>
          <cell r="Z32" t="str">
            <v>Sylvie-Laurence HAMAIDE
Epouse</v>
          </cell>
          <cell r="AA32" t="str">
            <v>06 11 72 86 44</v>
          </cell>
          <cell r="AC32" t="str">
            <v>E1</v>
          </cell>
          <cell r="AD32">
            <v>30</v>
          </cell>
        </row>
        <row r="33">
          <cell r="A33" t="str">
            <v>HENNION Jean Baptiste</v>
          </cell>
          <cell r="B33">
            <v>106111126</v>
          </cell>
          <cell r="C33" t="str">
            <v>HENNION</v>
          </cell>
          <cell r="D33" t="str">
            <v>Jean Baptiste</v>
          </cell>
          <cell r="E33" t="str">
            <v>jb.hennion@gmail.com</v>
          </cell>
          <cell r="F33">
            <v>613126358</v>
          </cell>
          <cell r="I33">
            <v>27804</v>
          </cell>
          <cell r="J33" t="str">
            <v>A-25-4272494</v>
          </cell>
          <cell r="K33" t="str">
            <v>Plongeur</v>
          </cell>
          <cell r="L33" t="str">
            <v>Déb.</v>
          </cell>
          <cell r="M33" t="str">
            <v>PN1</v>
          </cell>
          <cell r="N33" t="str">
            <v>Néant</v>
          </cell>
          <cell r="P33" t="str">
            <v>pN1</v>
          </cell>
          <cell r="Q33" t="str">
            <v>N</v>
          </cell>
          <cell r="R33" t="str">
            <v>PE12</v>
          </cell>
          <cell r="T33" t="str">
            <v/>
          </cell>
          <cell r="U33">
            <v>49</v>
          </cell>
          <cell r="V33" t="str">
            <v>Validé</v>
          </cell>
          <cell r="W33" t="str">
            <v>MF - Médecin Fédéral</v>
          </cell>
          <cell r="X33">
            <v>45576</v>
          </cell>
          <cell r="Y33" t="str">
            <v>Ok</v>
          </cell>
          <cell r="Z33" t="str">
            <v>Manseur Naciba</v>
          </cell>
          <cell r="AA33" t="str">
            <v>06 51 53 82 71</v>
          </cell>
          <cell r="AC33" t="str">
            <v>PE12</v>
          </cell>
          <cell r="AD33">
            <v>31</v>
          </cell>
        </row>
        <row r="34">
          <cell r="A34" t="str">
            <v>HUET Karim</v>
          </cell>
          <cell r="B34">
            <v>99654847</v>
          </cell>
          <cell r="C34" t="str">
            <v>HUET</v>
          </cell>
          <cell r="D34" t="str">
            <v>Karim</v>
          </cell>
          <cell r="E34" t="str">
            <v>karimhuet@gmail.com</v>
          </cell>
          <cell r="F34">
            <v>764240267</v>
          </cell>
          <cell r="I34">
            <v>29207</v>
          </cell>
          <cell r="J34" t="str">
            <v>A-21-948763</v>
          </cell>
          <cell r="K34" t="str">
            <v>Plongeur</v>
          </cell>
          <cell r="L34" t="str">
            <v>N3</v>
          </cell>
          <cell r="M34" t="str">
            <v>N3C</v>
          </cell>
          <cell r="Q34" t="str">
            <v>N</v>
          </cell>
          <cell r="R34" t="str">
            <v>N3</v>
          </cell>
          <cell r="T34" t="str">
            <v/>
          </cell>
          <cell r="U34">
            <v>45</v>
          </cell>
          <cell r="V34" t="str">
            <v>Validé</v>
          </cell>
          <cell r="X34">
            <v>45527</v>
          </cell>
          <cell r="Y34" t="str">
            <v>Ok</v>
          </cell>
          <cell r="Z34" t="str">
            <v>Noyalet, Gael</v>
          </cell>
          <cell r="AA34" t="str">
            <v>06 16 94 85 19</v>
          </cell>
          <cell r="AC34" t="str">
            <v>PE20</v>
          </cell>
          <cell r="AD34">
            <v>32</v>
          </cell>
          <cell r="AK34" t="str">
            <v>AUTONOMIE</v>
          </cell>
        </row>
        <row r="35">
          <cell r="A35" t="str">
            <v>ISSOLAH Abderrahmane</v>
          </cell>
          <cell r="B35">
            <v>107305764</v>
          </cell>
          <cell r="C35" t="str">
            <v>ISSOLAH</v>
          </cell>
          <cell r="D35" t="str">
            <v>Abderrahmane</v>
          </cell>
          <cell r="E35" t="str">
            <v>ab.issolah@gmail.com</v>
          </cell>
          <cell r="F35">
            <v>695933922</v>
          </cell>
          <cell r="I35">
            <v>32484</v>
          </cell>
          <cell r="J35" t="str">
            <v>A-22-976569</v>
          </cell>
          <cell r="K35" t="str">
            <v>Plongeur</v>
          </cell>
          <cell r="L35" t="str">
            <v>N3</v>
          </cell>
          <cell r="M35" t="str">
            <v>N3C</v>
          </cell>
          <cell r="N35" t="str">
            <v>RIFAP</v>
          </cell>
          <cell r="Q35" t="str">
            <v>N</v>
          </cell>
          <cell r="R35" t="str">
            <v>N3</v>
          </cell>
          <cell r="T35" t="str">
            <v/>
          </cell>
          <cell r="U35">
            <v>36</v>
          </cell>
          <cell r="V35" t="str">
            <v>Validé</v>
          </cell>
          <cell r="W35" t="str">
            <v>MF - Médecin Fédéral</v>
          </cell>
          <cell r="X35">
            <v>45518</v>
          </cell>
          <cell r="Y35" t="str">
            <v>Ok</v>
          </cell>
          <cell r="Z35" t="str">
            <v>EL TAYAR Sarah</v>
          </cell>
          <cell r="AA35" t="str">
            <v>07 87 78 16 89</v>
          </cell>
          <cell r="AC35" t="str">
            <v>PE20</v>
          </cell>
          <cell r="AD35">
            <v>33</v>
          </cell>
        </row>
        <row r="36">
          <cell r="A36" t="str">
            <v>KERMARREC Edith</v>
          </cell>
          <cell r="B36">
            <v>99982097</v>
          </cell>
          <cell r="C36" t="str">
            <v>KERMARREC</v>
          </cell>
          <cell r="D36" t="str">
            <v>Edith</v>
          </cell>
          <cell r="E36" t="str">
            <v>Edithlefrapper@yahoo.fr</v>
          </cell>
          <cell r="F36">
            <v>670461212</v>
          </cell>
          <cell r="I36">
            <v>28434</v>
          </cell>
          <cell r="J36" t="str">
            <v>A-10-475033</v>
          </cell>
          <cell r="K36" t="str">
            <v>Moniteur</v>
          </cell>
          <cell r="L36" t="str">
            <v>E2</v>
          </cell>
          <cell r="M36" t="str">
            <v>Encadrant</v>
          </cell>
          <cell r="Q36" t="str">
            <v>N</v>
          </cell>
          <cell r="R36" t="str">
            <v>GP4-E2</v>
          </cell>
          <cell r="T36" t="str">
            <v/>
          </cell>
          <cell r="U36">
            <v>47</v>
          </cell>
          <cell r="V36" t="str">
            <v>Validé</v>
          </cell>
          <cell r="X36">
            <v>45454</v>
          </cell>
          <cell r="Y36" t="str">
            <v>Ok</v>
          </cell>
          <cell r="Z36" t="str">
            <v>Emmanuel</v>
          </cell>
          <cell r="AA36" t="str">
            <v>06 07 17 78 01</v>
          </cell>
          <cell r="AC36" t="str">
            <v>E2</v>
          </cell>
          <cell r="AD36">
            <v>34</v>
          </cell>
        </row>
        <row r="37">
          <cell r="A37" t="str">
            <v>KERMARREC Emmanuel</v>
          </cell>
          <cell r="B37">
            <v>99982097</v>
          </cell>
          <cell r="C37" t="str">
            <v>KERMARREC</v>
          </cell>
          <cell r="D37" t="str">
            <v>Emmanuel</v>
          </cell>
          <cell r="E37" t="str">
            <v>ekermarr@yahoo.fr</v>
          </cell>
          <cell r="F37">
            <v>607177801</v>
          </cell>
          <cell r="I37">
            <v>28151</v>
          </cell>
          <cell r="J37" t="str">
            <v>A-05-225693</v>
          </cell>
          <cell r="K37" t="str">
            <v>Moniteur</v>
          </cell>
          <cell r="L37" t="str">
            <v>E2</v>
          </cell>
          <cell r="M37" t="str">
            <v>Encadrant</v>
          </cell>
          <cell r="Q37" t="str">
            <v>N</v>
          </cell>
          <cell r="R37" t="str">
            <v>GP4-E2</v>
          </cell>
          <cell r="T37" t="str">
            <v/>
          </cell>
          <cell r="U37">
            <v>48</v>
          </cell>
          <cell r="V37" t="str">
            <v>Validé</v>
          </cell>
          <cell r="X37">
            <v>45454</v>
          </cell>
          <cell r="Y37" t="str">
            <v>Ok</v>
          </cell>
          <cell r="Z37" t="str">
            <v>Emmanuel</v>
          </cell>
          <cell r="AA37" t="str">
            <v>06 07 17 78 01</v>
          </cell>
          <cell r="AC37" t="str">
            <v>E2</v>
          </cell>
          <cell r="AD37">
            <v>35</v>
          </cell>
        </row>
        <row r="38">
          <cell r="A38" t="str">
            <v>KHALIL Julie</v>
          </cell>
          <cell r="B38">
            <v>104404152</v>
          </cell>
          <cell r="C38" t="str">
            <v>KHALIL</v>
          </cell>
          <cell r="D38" t="str">
            <v>Julie</v>
          </cell>
          <cell r="E38" t="str">
            <v>khaliljulie@icloud.com</v>
          </cell>
          <cell r="F38">
            <v>617585951</v>
          </cell>
          <cell r="I38">
            <v>28834</v>
          </cell>
          <cell r="J38" t="str">
            <v>A-11-541314</v>
          </cell>
          <cell r="K38" t="str">
            <v>Plongeur</v>
          </cell>
          <cell r="L38" t="str">
            <v>N1</v>
          </cell>
          <cell r="M38" t="str">
            <v>PN1</v>
          </cell>
          <cell r="P38" t="str">
            <v>pN1</v>
          </cell>
          <cell r="Q38" t="str">
            <v>N</v>
          </cell>
          <cell r="R38" t="str">
            <v>N1</v>
          </cell>
          <cell r="T38" t="str">
            <v/>
          </cell>
          <cell r="U38">
            <v>46</v>
          </cell>
          <cell r="V38" t="str">
            <v>Validé</v>
          </cell>
          <cell r="X38">
            <v>45545</v>
          </cell>
          <cell r="Y38" t="str">
            <v>Ok</v>
          </cell>
          <cell r="Z38" t="str">
            <v>MUHLBACH David</v>
          </cell>
          <cell r="AA38" t="str">
            <v>06 33 93 79 90</v>
          </cell>
          <cell r="AC38" t="str">
            <v>PE20</v>
          </cell>
          <cell r="AD38">
            <v>36</v>
          </cell>
        </row>
        <row r="39">
          <cell r="A39" t="str">
            <v>LAURANT Katia Catherine</v>
          </cell>
          <cell r="B39">
            <v>98428611</v>
          </cell>
          <cell r="C39" t="str">
            <v>LAURANT</v>
          </cell>
          <cell r="D39" t="str">
            <v>Katia Catherine</v>
          </cell>
          <cell r="E39" t="str">
            <v>katia.laurant@gmail.com</v>
          </cell>
          <cell r="F39">
            <v>660225928</v>
          </cell>
          <cell r="I39">
            <v>25320</v>
          </cell>
          <cell r="J39" t="str">
            <v>A-24-1042282</v>
          </cell>
          <cell r="K39" t="str">
            <v>Plongeur</v>
          </cell>
          <cell r="L39" t="str">
            <v>N1</v>
          </cell>
          <cell r="M39" t="str">
            <v>PN2</v>
          </cell>
          <cell r="P39" t="str">
            <v>pN2</v>
          </cell>
          <cell r="Q39" t="str">
            <v>N</v>
          </cell>
          <cell r="R39" t="str">
            <v>N1</v>
          </cell>
          <cell r="T39" t="str">
            <v/>
          </cell>
          <cell r="U39">
            <v>56</v>
          </cell>
          <cell r="V39" t="str">
            <v>Validé</v>
          </cell>
          <cell r="X39">
            <v>45456</v>
          </cell>
          <cell r="Y39" t="str">
            <v>Ok</v>
          </cell>
          <cell r="Z39" t="str">
            <v>Morgane le Deist</v>
          </cell>
          <cell r="AA39" t="str">
            <v>06 64 48 91 62</v>
          </cell>
          <cell r="AC39" t="str">
            <v>PE20</v>
          </cell>
          <cell r="AD39">
            <v>37</v>
          </cell>
        </row>
        <row r="40">
          <cell r="A40" t="str">
            <v>LEDOS Christine</v>
          </cell>
          <cell r="B40">
            <v>101323799</v>
          </cell>
          <cell r="C40" t="str">
            <v>LEDOS</v>
          </cell>
          <cell r="D40" t="str">
            <v>Christine</v>
          </cell>
          <cell r="E40" t="str">
            <v>christine.ledos@orange.fr</v>
          </cell>
          <cell r="F40">
            <v>665854704</v>
          </cell>
          <cell r="I40">
            <v>22547</v>
          </cell>
          <cell r="J40" t="str">
            <v>A-11-528144</v>
          </cell>
          <cell r="K40" t="str">
            <v>Plongeur</v>
          </cell>
          <cell r="L40" t="str">
            <v>N2</v>
          </cell>
          <cell r="M40" t="str">
            <v>PN3</v>
          </cell>
          <cell r="N40" t="str">
            <v>RIFAP, Nitrox</v>
          </cell>
          <cell r="O40" t="str">
            <v>NE</v>
          </cell>
          <cell r="P40" t="str">
            <v>pN3</v>
          </cell>
          <cell r="Q40" t="str">
            <v>N</v>
          </cell>
          <cell r="R40" t="str">
            <v>N2</v>
          </cell>
          <cell r="T40" t="str">
            <v/>
          </cell>
          <cell r="U40">
            <v>63</v>
          </cell>
          <cell r="V40" t="str">
            <v>Validé</v>
          </cell>
          <cell r="X40">
            <v>45544</v>
          </cell>
          <cell r="Y40" t="str">
            <v>Ok</v>
          </cell>
          <cell r="Z40" t="str">
            <v>Pichard Vincent</v>
          </cell>
          <cell r="AA40" t="str">
            <v>06 42 11 03 10</v>
          </cell>
          <cell r="AC40" t="str">
            <v>PE20</v>
          </cell>
          <cell r="AD40">
            <v>38</v>
          </cell>
        </row>
        <row r="41">
          <cell r="A41" t="str">
            <v>LEFEBVRE Clémentine</v>
          </cell>
          <cell r="B41">
            <v>103787105</v>
          </cell>
          <cell r="C41" t="str">
            <v>LEFEBVRE</v>
          </cell>
          <cell r="D41" t="str">
            <v>Clémentine</v>
          </cell>
          <cell r="E41" t="str">
            <v>clementine.lefebvre@gmail.com</v>
          </cell>
          <cell r="F41">
            <v>618520060</v>
          </cell>
          <cell r="I41">
            <v>34524</v>
          </cell>
          <cell r="J41" t="str">
            <v>A-24-1047174</v>
          </cell>
          <cell r="K41" t="str">
            <v>Plongeur</v>
          </cell>
          <cell r="L41" t="str">
            <v>N1</v>
          </cell>
          <cell r="M41" t="str">
            <v>PN2</v>
          </cell>
          <cell r="P41" t="str">
            <v>pN2</v>
          </cell>
          <cell r="Q41" t="str">
            <v>N</v>
          </cell>
          <cell r="R41" t="str">
            <v>N1</v>
          </cell>
          <cell r="T41" t="str">
            <v/>
          </cell>
          <cell r="U41">
            <v>31</v>
          </cell>
          <cell r="V41" t="str">
            <v>Validé</v>
          </cell>
          <cell r="X41">
            <v>45546</v>
          </cell>
          <cell r="Y41" t="str">
            <v>Ok</v>
          </cell>
          <cell r="Z41" t="str">
            <v>Réau Jim</v>
          </cell>
          <cell r="AA41" t="str">
            <v>06 01 42 64 29</v>
          </cell>
          <cell r="AC41" t="str">
            <v>PE20</v>
          </cell>
          <cell r="AD41">
            <v>39</v>
          </cell>
        </row>
        <row r="42">
          <cell r="A42" t="str">
            <v>LELUT Olivier</v>
          </cell>
          <cell r="B42">
            <v>99981523</v>
          </cell>
          <cell r="C42" t="str">
            <v>LELUT</v>
          </cell>
          <cell r="D42" t="str">
            <v>Olivier</v>
          </cell>
          <cell r="E42" t="str">
            <v>olivier.lelut@orange.fr</v>
          </cell>
          <cell r="F42">
            <v>663079529</v>
          </cell>
          <cell r="I42">
            <v>22821</v>
          </cell>
          <cell r="J42" t="str">
            <v>A-19-840453</v>
          </cell>
          <cell r="K42" t="str">
            <v>Plongeur</v>
          </cell>
          <cell r="L42" t="str">
            <v>N3</v>
          </cell>
          <cell r="M42" t="str">
            <v>N3C</v>
          </cell>
          <cell r="N42" t="str">
            <v>RIFAP</v>
          </cell>
          <cell r="Q42" t="str">
            <v>N</v>
          </cell>
          <cell r="R42" t="str">
            <v>N3</v>
          </cell>
          <cell r="T42" t="str">
            <v/>
          </cell>
          <cell r="U42">
            <v>63</v>
          </cell>
          <cell r="V42" t="str">
            <v>Validé</v>
          </cell>
          <cell r="X42">
            <v>45475</v>
          </cell>
          <cell r="Y42" t="str">
            <v>Ok</v>
          </cell>
          <cell r="Z42" t="str">
            <v>MARTINI CHRISTINE</v>
          </cell>
          <cell r="AA42" t="str">
            <v>06 79 37 69 39</v>
          </cell>
          <cell r="AC42" t="str">
            <v>PE20</v>
          </cell>
          <cell r="AD42">
            <v>40</v>
          </cell>
        </row>
        <row r="43">
          <cell r="A43" t="str">
            <v>LIU Fei</v>
          </cell>
          <cell r="B43">
            <v>103856544</v>
          </cell>
          <cell r="C43" t="str">
            <v>LIU</v>
          </cell>
          <cell r="D43" t="str">
            <v>Fei</v>
          </cell>
          <cell r="E43" t="str">
            <v>feyu.liu@gmail.com</v>
          </cell>
          <cell r="F43">
            <v>632074522</v>
          </cell>
          <cell r="I43">
            <v>30318</v>
          </cell>
          <cell r="J43" t="str">
            <v>A-22-965737</v>
          </cell>
          <cell r="K43" t="str">
            <v>Plongeur</v>
          </cell>
          <cell r="L43" t="str">
            <v>N1</v>
          </cell>
          <cell r="M43" t="str">
            <v>PN2</v>
          </cell>
          <cell r="P43" t="str">
            <v>pN2</v>
          </cell>
          <cell r="Q43" t="str">
            <v>N</v>
          </cell>
          <cell r="R43" t="str">
            <v>N1</v>
          </cell>
          <cell r="T43" t="str">
            <v/>
          </cell>
          <cell r="U43">
            <v>42</v>
          </cell>
          <cell r="V43" t="str">
            <v>Validé</v>
          </cell>
          <cell r="X43">
            <v>45539</v>
          </cell>
          <cell r="Y43" t="str">
            <v>Ok</v>
          </cell>
          <cell r="Z43" t="str">
            <v>ROY, Michel</v>
          </cell>
          <cell r="AA43" t="str">
            <v>07 85 17 97 03</v>
          </cell>
          <cell r="AC43" t="str">
            <v>PE20</v>
          </cell>
          <cell r="AD43">
            <v>41</v>
          </cell>
        </row>
        <row r="44">
          <cell r="A44" t="str">
            <v>LOTZ Jean-Pierre</v>
          </cell>
          <cell r="B44">
            <v>100955183</v>
          </cell>
          <cell r="C44" t="str">
            <v>LOTZ</v>
          </cell>
          <cell r="D44" t="str">
            <v>Jean-Pierre</v>
          </cell>
          <cell r="E44" t="str">
            <v>jeanpierrelotz@gmail.com</v>
          </cell>
          <cell r="F44">
            <v>660062960</v>
          </cell>
          <cell r="I44">
            <v>21187</v>
          </cell>
          <cell r="J44" t="str">
            <v>A-03-053154</v>
          </cell>
          <cell r="K44" t="str">
            <v>Moniteur</v>
          </cell>
          <cell r="L44" t="str">
            <v>E2</v>
          </cell>
          <cell r="M44" t="str">
            <v>Encadrant</v>
          </cell>
          <cell r="N44" t="str">
            <v>RIFAP, NITROX</v>
          </cell>
          <cell r="O44" t="str">
            <v>NE</v>
          </cell>
          <cell r="Q44" t="str">
            <v>N</v>
          </cell>
          <cell r="R44" t="str">
            <v>GP4-E2</v>
          </cell>
          <cell r="T44" t="str">
            <v/>
          </cell>
          <cell r="U44">
            <v>67</v>
          </cell>
          <cell r="V44" t="str">
            <v>Validé</v>
          </cell>
          <cell r="X44">
            <v>45540</v>
          </cell>
          <cell r="Y44" t="str">
            <v>Ok</v>
          </cell>
          <cell r="Z44" t="str">
            <v>VERONIQUE LOTZ</v>
          </cell>
          <cell r="AA44" t="str">
            <v>06 62 33 01 30</v>
          </cell>
          <cell r="AC44" t="str">
            <v>E2</v>
          </cell>
          <cell r="AD44">
            <v>42</v>
          </cell>
        </row>
        <row r="45">
          <cell r="A45" t="str">
            <v>LOTZ Sébastien</v>
          </cell>
          <cell r="B45">
            <v>117378402</v>
          </cell>
          <cell r="C45" t="str">
            <v>LOTZ</v>
          </cell>
          <cell r="D45" t="str">
            <v>Sébastien</v>
          </cell>
          <cell r="E45" t="str">
            <v>sebastienlotz@gmail.com</v>
          </cell>
          <cell r="F45">
            <v>660179080</v>
          </cell>
          <cell r="I45">
            <v>32342</v>
          </cell>
          <cell r="J45" t="str">
            <v>A-05-257364</v>
          </cell>
          <cell r="K45" t="str">
            <v>Moniteur</v>
          </cell>
          <cell r="L45" t="str">
            <v>E1</v>
          </cell>
          <cell r="M45" t="str">
            <v>Encadrant</v>
          </cell>
          <cell r="N45" t="str">
            <v>Nitrox, RIFAP,</v>
          </cell>
          <cell r="O45" t="str">
            <v>NE</v>
          </cell>
          <cell r="Q45" t="str">
            <v>N</v>
          </cell>
          <cell r="R45" t="str">
            <v>N3</v>
          </cell>
          <cell r="T45" t="str">
            <v/>
          </cell>
          <cell r="U45">
            <v>37</v>
          </cell>
          <cell r="V45" t="str">
            <v>Validé</v>
          </cell>
          <cell r="W45" t="str">
            <v>MF - Médecin Fédéral</v>
          </cell>
          <cell r="X45">
            <v>45679</v>
          </cell>
          <cell r="Y45" t="str">
            <v>Ok</v>
          </cell>
          <cell r="Z45" t="str">
            <v>Lotz Jean Pierre</v>
          </cell>
          <cell r="AA45" t="str">
            <v>06 60 06 29 60</v>
          </cell>
          <cell r="AC45" t="str">
            <v>E1</v>
          </cell>
          <cell r="AD45">
            <v>43</v>
          </cell>
        </row>
        <row r="46">
          <cell r="A46" t="str">
            <v>LOTZ Véronique</v>
          </cell>
          <cell r="B46">
            <v>100957236</v>
          </cell>
          <cell r="C46" t="str">
            <v>LOTZ</v>
          </cell>
          <cell r="D46" t="str">
            <v>Véronique</v>
          </cell>
          <cell r="E46" t="str">
            <v>verolotz@yahoo.fr</v>
          </cell>
          <cell r="F46">
            <v>662330130</v>
          </cell>
          <cell r="I46">
            <v>21064</v>
          </cell>
          <cell r="J46" t="str">
            <v>A-03-053154</v>
          </cell>
          <cell r="K46" t="str">
            <v>Plongeur</v>
          </cell>
          <cell r="L46" t="str">
            <v>N3</v>
          </cell>
          <cell r="M46" t="str">
            <v>N3C</v>
          </cell>
          <cell r="N46" t="str">
            <v>RIFAP NITROX</v>
          </cell>
          <cell r="O46" t="str">
            <v>NE</v>
          </cell>
          <cell r="Q46" t="str">
            <v>N</v>
          </cell>
          <cell r="R46" t="str">
            <v>N3</v>
          </cell>
          <cell r="T46" t="str">
            <v/>
          </cell>
          <cell r="U46">
            <v>68</v>
          </cell>
          <cell r="V46" t="str">
            <v>Validé</v>
          </cell>
          <cell r="X46">
            <v>45540</v>
          </cell>
          <cell r="Y46" t="str">
            <v>Ok</v>
          </cell>
          <cell r="Z46" t="str">
            <v>jean pierre lotz</v>
          </cell>
          <cell r="AA46" t="str">
            <v>06 60 06 29 60</v>
          </cell>
          <cell r="AC46" t="str">
            <v>PE20</v>
          </cell>
          <cell r="AD46">
            <v>44</v>
          </cell>
        </row>
        <row r="47">
          <cell r="A47" t="str">
            <v>MARÉCHAL Yann</v>
          </cell>
          <cell r="B47">
            <v>102849482</v>
          </cell>
          <cell r="C47" t="str">
            <v>MARÉCHAL</v>
          </cell>
          <cell r="D47" t="str">
            <v>Yann</v>
          </cell>
          <cell r="E47" t="str">
            <v>Yann.marechal@gmail.com</v>
          </cell>
          <cell r="F47">
            <v>645839474</v>
          </cell>
          <cell r="I47">
            <v>31577</v>
          </cell>
          <cell r="J47" t="str">
            <v>A-03-072243</v>
          </cell>
          <cell r="K47" t="str">
            <v>Moniteur</v>
          </cell>
          <cell r="L47" t="str">
            <v>E3</v>
          </cell>
          <cell r="M47" t="str">
            <v>Encadrant</v>
          </cell>
          <cell r="N47" t="str">
            <v>Rifap, nitrox confirmé, tiv</v>
          </cell>
          <cell r="O47" t="str">
            <v>MNC</v>
          </cell>
          <cell r="Q47" t="str">
            <v>N</v>
          </cell>
          <cell r="R47" t="str">
            <v>MF1</v>
          </cell>
          <cell r="T47" t="str">
            <v/>
          </cell>
          <cell r="U47">
            <v>39</v>
          </cell>
          <cell r="V47" t="str">
            <v>Validé</v>
          </cell>
          <cell r="X47">
            <v>45548</v>
          </cell>
          <cell r="Y47" t="str">
            <v>Ok</v>
          </cell>
          <cell r="Z47" t="str">
            <v>Elsa Maréchal</v>
          </cell>
          <cell r="AA47" t="str">
            <v>06 79 80 14 10</v>
          </cell>
          <cell r="AC47" t="str">
            <v>E3</v>
          </cell>
          <cell r="AD47">
            <v>45</v>
          </cell>
        </row>
        <row r="48">
          <cell r="A48" t="str">
            <v>MARTINI Christine</v>
          </cell>
          <cell r="B48">
            <v>105357555</v>
          </cell>
          <cell r="C48" t="str">
            <v>MARTINI</v>
          </cell>
          <cell r="D48" t="str">
            <v>Christine</v>
          </cell>
          <cell r="E48" t="str">
            <v>cmartinou@gmail.com</v>
          </cell>
          <cell r="F48">
            <v>679376939</v>
          </cell>
          <cell r="I48">
            <v>21638</v>
          </cell>
          <cell r="J48" t="str">
            <v>A-09-415173</v>
          </cell>
          <cell r="K48" t="str">
            <v>Plongeur</v>
          </cell>
          <cell r="L48" t="str">
            <v>N1</v>
          </cell>
          <cell r="M48" t="str">
            <v>PN2</v>
          </cell>
          <cell r="P48" t="str">
            <v>pN2</v>
          </cell>
          <cell r="Q48" t="str">
            <v>O</v>
          </cell>
          <cell r="R48" t="str">
            <v>N1</v>
          </cell>
          <cell r="T48" t="str">
            <v/>
          </cell>
          <cell r="U48">
            <v>66</v>
          </cell>
          <cell r="V48" t="str">
            <v>Validé</v>
          </cell>
          <cell r="X48">
            <v>45532</v>
          </cell>
          <cell r="Y48" t="str">
            <v>Ok</v>
          </cell>
          <cell r="Z48" t="str">
            <v>Dimberton Chiara (fille)</v>
          </cell>
          <cell r="AA48" t="str">
            <v>06 73 94 04 65</v>
          </cell>
          <cell r="AB48" t="str">
            <v>1 plongée/jour limitée à 20m</v>
          </cell>
          <cell r="AC48" t="str">
            <v>PE20</v>
          </cell>
          <cell r="AD48">
            <v>46</v>
          </cell>
        </row>
        <row r="49">
          <cell r="A49" t="str">
            <v>MBOUENDA NOTEMI Martin</v>
          </cell>
          <cell r="B49">
            <v>106210755</v>
          </cell>
          <cell r="C49" t="str">
            <v>MBOUENDA NOTEMI</v>
          </cell>
          <cell r="D49" t="str">
            <v>Martin</v>
          </cell>
          <cell r="E49" t="str">
            <v>martynotemi4@gmail.com</v>
          </cell>
          <cell r="F49">
            <v>744518679</v>
          </cell>
          <cell r="I49">
            <v>31348</v>
          </cell>
          <cell r="J49" t="str">
            <v>A-25-4272491</v>
          </cell>
          <cell r="K49" t="str">
            <v>Plongeur</v>
          </cell>
          <cell r="L49" t="str">
            <v>Déb.</v>
          </cell>
          <cell r="M49" t="str">
            <v>PN1</v>
          </cell>
          <cell r="P49" t="str">
            <v>pN1</v>
          </cell>
          <cell r="Q49" t="str">
            <v>N</v>
          </cell>
          <cell r="R49" t="str">
            <v>PE12</v>
          </cell>
          <cell r="T49" t="str">
            <v/>
          </cell>
          <cell r="U49">
            <v>39</v>
          </cell>
          <cell r="V49" t="str">
            <v>Validé</v>
          </cell>
          <cell r="W49" t="str">
            <v>MF - Médecin Fédéral</v>
          </cell>
          <cell r="X49">
            <v>45517</v>
          </cell>
          <cell r="Y49" t="str">
            <v>Ok</v>
          </cell>
          <cell r="Z49" t="str">
            <v>SIGNE  Jean-Pierre</v>
          </cell>
          <cell r="AA49" t="str">
            <v>06 99 67 44 95</v>
          </cell>
          <cell r="AC49" t="str">
            <v>PE20</v>
          </cell>
          <cell r="AD49">
            <v>47</v>
          </cell>
        </row>
        <row r="50">
          <cell r="A50" t="str">
            <v>MICHEL Marie-Noëlle</v>
          </cell>
          <cell r="B50">
            <v>104529442</v>
          </cell>
          <cell r="C50" t="str">
            <v>MICHEL</v>
          </cell>
          <cell r="D50" t="str">
            <v>Marie-Noëlle</v>
          </cell>
          <cell r="E50" t="str">
            <v>mnm@mnmichel.fr</v>
          </cell>
          <cell r="F50">
            <v>622487782</v>
          </cell>
          <cell r="I50">
            <v>24082</v>
          </cell>
          <cell r="J50" t="str">
            <v>A-03-064523</v>
          </cell>
          <cell r="K50" t="str">
            <v>Plongeur</v>
          </cell>
          <cell r="L50" t="str">
            <v>N2</v>
          </cell>
          <cell r="M50" t="str">
            <v>PN3</v>
          </cell>
          <cell r="N50" t="str">
            <v>Nitrox</v>
          </cell>
          <cell r="O50" t="str">
            <v>NE</v>
          </cell>
          <cell r="P50" t="str">
            <v>pN3</v>
          </cell>
          <cell r="Q50" t="str">
            <v>N</v>
          </cell>
          <cell r="R50" t="str">
            <v>N2</v>
          </cell>
          <cell r="T50" t="str">
            <v/>
          </cell>
          <cell r="U50">
            <v>59</v>
          </cell>
          <cell r="V50" t="str">
            <v>Validé</v>
          </cell>
          <cell r="X50">
            <v>45545</v>
          </cell>
          <cell r="Y50" t="str">
            <v>Ok</v>
          </cell>
          <cell r="Z50" t="str">
            <v>MICHEL, Jean-Luc</v>
          </cell>
          <cell r="AA50" t="str">
            <v>06 08 63 40 99</v>
          </cell>
          <cell r="AC50" t="str">
            <v>PE20</v>
          </cell>
          <cell r="AD50">
            <v>48</v>
          </cell>
        </row>
        <row r="51">
          <cell r="A51" t="str">
            <v>MONNIER Jesse</v>
          </cell>
          <cell r="B51">
            <v>107214100</v>
          </cell>
          <cell r="C51" t="str">
            <v>MONNIER</v>
          </cell>
          <cell r="D51" t="str">
            <v>Jesse</v>
          </cell>
          <cell r="E51" t="str">
            <v>Jmonnier1525@gmail.com</v>
          </cell>
          <cell r="F51">
            <v>648148395</v>
          </cell>
          <cell r="I51">
            <v>34967</v>
          </cell>
          <cell r="J51" t="str">
            <v>A-24-1043280</v>
          </cell>
          <cell r="K51" t="str">
            <v>Plongeur</v>
          </cell>
          <cell r="L51" t="str">
            <v>N1</v>
          </cell>
          <cell r="M51" t="str">
            <v>PN2</v>
          </cell>
          <cell r="P51" t="str">
            <v>pN2</v>
          </cell>
          <cell r="Q51" t="str">
            <v>N</v>
          </cell>
          <cell r="R51" t="str">
            <v>N1</v>
          </cell>
          <cell r="T51" t="str">
            <v/>
          </cell>
          <cell r="U51">
            <v>29</v>
          </cell>
          <cell r="V51" t="str">
            <v>Validé</v>
          </cell>
          <cell r="W51" t="str">
            <v>MF - Médecin Fédéral</v>
          </cell>
          <cell r="X51">
            <v>45540</v>
          </cell>
          <cell r="Y51" t="str">
            <v>Ok</v>
          </cell>
          <cell r="Z51" t="str">
            <v>Wilma Monnier</v>
          </cell>
          <cell r="AA51" t="str">
            <v>06 83 03 54 42</v>
          </cell>
          <cell r="AC51" t="str">
            <v>PE20</v>
          </cell>
          <cell r="AD51">
            <v>49</v>
          </cell>
        </row>
        <row r="52">
          <cell r="A52" t="str">
            <v>MORET Jean-Marc</v>
          </cell>
          <cell r="B52">
            <v>116872641</v>
          </cell>
          <cell r="C52" t="str">
            <v>MORET</v>
          </cell>
          <cell r="D52" t="str">
            <v>Jean-Marc</v>
          </cell>
          <cell r="E52" t="str">
            <v>jmcatherinemoret@wanadoo.fr</v>
          </cell>
          <cell r="F52">
            <v>608616362</v>
          </cell>
          <cell r="I52">
            <v>21779</v>
          </cell>
          <cell r="J52" t="str">
            <v>A-10-488091</v>
          </cell>
          <cell r="K52" t="str">
            <v>Plongeur</v>
          </cell>
          <cell r="L52" t="str">
            <v>N3</v>
          </cell>
          <cell r="M52" t="str">
            <v>N3C</v>
          </cell>
          <cell r="N52" t="str">
            <v>RIFAP NITROX</v>
          </cell>
          <cell r="O52" t="str">
            <v>NE</v>
          </cell>
          <cell r="Q52" t="str">
            <v>N</v>
          </cell>
          <cell r="R52" t="str">
            <v>N3</v>
          </cell>
          <cell r="T52" t="str">
            <v/>
          </cell>
          <cell r="U52">
            <v>66</v>
          </cell>
          <cell r="V52" t="str">
            <v>Validé</v>
          </cell>
          <cell r="W52" t="str">
            <v>MD - Médecin Divers</v>
          </cell>
          <cell r="X52">
            <v>45478</v>
          </cell>
          <cell r="Y52" t="str">
            <v>Ok</v>
          </cell>
          <cell r="Z52" t="str">
            <v>Stéphane Moret</v>
          </cell>
          <cell r="AA52" t="str">
            <v>06 15 07 37 29</v>
          </cell>
          <cell r="AC52" t="str">
            <v>PE20</v>
          </cell>
          <cell r="AD52">
            <v>50</v>
          </cell>
        </row>
        <row r="53">
          <cell r="A53" t="str">
            <v>NEDEY-RABIL Isabelle</v>
          </cell>
          <cell r="B53">
            <v>102988735</v>
          </cell>
          <cell r="C53" t="str">
            <v>NEDEY-RABIL</v>
          </cell>
          <cell r="D53" t="str">
            <v>Isabelle</v>
          </cell>
          <cell r="E53" t="str">
            <v>isabelle.nedeyrabil@gmail.com</v>
          </cell>
          <cell r="F53">
            <v>649871620</v>
          </cell>
          <cell r="I53">
            <v>28282</v>
          </cell>
          <cell r="J53" t="str">
            <v>A-21-951490</v>
          </cell>
          <cell r="K53" t="str">
            <v>Plongeur</v>
          </cell>
          <cell r="L53" t="str">
            <v>N1</v>
          </cell>
          <cell r="M53" t="str">
            <v>PN2</v>
          </cell>
          <cell r="P53" t="str">
            <v>pN2</v>
          </cell>
          <cell r="Q53" t="str">
            <v>N</v>
          </cell>
          <cell r="R53" t="str">
            <v>N1</v>
          </cell>
          <cell r="T53" t="str">
            <v/>
          </cell>
          <cell r="U53">
            <v>48</v>
          </cell>
          <cell r="V53" t="str">
            <v>Validé</v>
          </cell>
          <cell r="X53">
            <v>45538</v>
          </cell>
          <cell r="Y53" t="str">
            <v>Ok</v>
          </cell>
          <cell r="Z53" t="str">
            <v>Rabil pascal</v>
          </cell>
          <cell r="AA53" t="str">
            <v>06 77 17 30 74</v>
          </cell>
          <cell r="AC53" t="str">
            <v>PE20</v>
          </cell>
          <cell r="AD53">
            <v>51</v>
          </cell>
        </row>
        <row r="54">
          <cell r="A54" t="str">
            <v>PARIS Olivier</v>
          </cell>
          <cell r="B54">
            <v>106314769</v>
          </cell>
          <cell r="C54" t="str">
            <v>PARIS</v>
          </cell>
          <cell r="D54" t="str">
            <v>Olivier</v>
          </cell>
          <cell r="E54" t="str">
            <v>olivier.paris.yvt@gmail.com</v>
          </cell>
          <cell r="F54">
            <v>645130617</v>
          </cell>
          <cell r="I54">
            <v>24669</v>
          </cell>
          <cell r="J54" t="str">
            <v>A-16-730341</v>
          </cell>
          <cell r="K54" t="str">
            <v>Moniteur</v>
          </cell>
          <cell r="L54" t="str">
            <v>E3</v>
          </cell>
          <cell r="M54" t="str">
            <v>Encadrant</v>
          </cell>
          <cell r="N54" t="str">
            <v>Rifap / Nitrox confirmé / étanche</v>
          </cell>
          <cell r="O54" t="str">
            <v>MNC</v>
          </cell>
          <cell r="Q54" t="str">
            <v>N</v>
          </cell>
          <cell r="R54" t="str">
            <v>MF1</v>
          </cell>
          <cell r="T54" t="str">
            <v/>
          </cell>
          <cell r="U54">
            <v>58</v>
          </cell>
          <cell r="V54" t="str">
            <v>Validé</v>
          </cell>
          <cell r="W54" t="str">
            <v>MG - Médecin Général</v>
          </cell>
          <cell r="X54">
            <v>45510</v>
          </cell>
          <cell r="Y54" t="str">
            <v>Ok</v>
          </cell>
          <cell r="Z54" t="str">
            <v>Alexandre PARIS</v>
          </cell>
          <cell r="AA54" t="str">
            <v>07 82 00 20 75</v>
          </cell>
          <cell r="AC54" t="str">
            <v>E3</v>
          </cell>
          <cell r="AD54">
            <v>52</v>
          </cell>
        </row>
        <row r="55">
          <cell r="A55" t="str">
            <v>PESTRIMAUX MAFFEI Valérie</v>
          </cell>
          <cell r="B55">
            <v>102388394</v>
          </cell>
          <cell r="C55" t="str">
            <v>PESTRIMAUX MAFFEI</v>
          </cell>
          <cell r="D55" t="str">
            <v>Valérie</v>
          </cell>
          <cell r="E55" t="str">
            <v>valerie-pestrimaux@orange.fr</v>
          </cell>
          <cell r="F55">
            <v>789230309</v>
          </cell>
          <cell r="I55">
            <v>23604</v>
          </cell>
          <cell r="J55" t="str">
            <v>A-24-1051203</v>
          </cell>
          <cell r="K55" t="str">
            <v>Plongeur</v>
          </cell>
          <cell r="L55" t="str">
            <v>Déb.</v>
          </cell>
          <cell r="M55" t="str">
            <v>PN1</v>
          </cell>
          <cell r="N55">
            <v>0</v>
          </cell>
          <cell r="P55" t="str">
            <v>pN1</v>
          </cell>
          <cell r="Q55" t="str">
            <v>N</v>
          </cell>
          <cell r="R55" t="str">
            <v>PE12</v>
          </cell>
          <cell r="T55" t="str">
            <v/>
          </cell>
          <cell r="U55">
            <v>61</v>
          </cell>
          <cell r="V55" t="str">
            <v>Validé</v>
          </cell>
          <cell r="X55">
            <v>45537</v>
          </cell>
          <cell r="Y55" t="str">
            <v>Ok</v>
          </cell>
          <cell r="Z55" t="str">
            <v>Vincent PESTRIMAUX</v>
          </cell>
          <cell r="AA55" t="str">
            <v>06 87 37 61 87</v>
          </cell>
          <cell r="AC55" t="str">
            <v>PE12</v>
          </cell>
          <cell r="AD55">
            <v>53</v>
          </cell>
        </row>
        <row r="56">
          <cell r="A56" t="str">
            <v>PHILIPPE Marie Antoinette</v>
          </cell>
          <cell r="B56">
            <v>108112778</v>
          </cell>
          <cell r="C56" t="str">
            <v>PHILIPPE</v>
          </cell>
          <cell r="D56" t="str">
            <v>Marie Antoinette</v>
          </cell>
          <cell r="E56" t="str">
            <v>tanape6499@gmail.com</v>
          </cell>
          <cell r="F56">
            <v>677108651</v>
          </cell>
          <cell r="I56">
            <v>23493</v>
          </cell>
          <cell r="J56" t="str">
            <v>A-25-4274736</v>
          </cell>
          <cell r="K56" t="str">
            <v>Plongeur</v>
          </cell>
          <cell r="L56" t="str">
            <v>Déb.</v>
          </cell>
          <cell r="M56" t="str">
            <v>PN1</v>
          </cell>
          <cell r="N56" t="str">
            <v>NEANT</v>
          </cell>
          <cell r="P56" t="str">
            <v>pN1</v>
          </cell>
          <cell r="Q56" t="str">
            <v>N</v>
          </cell>
          <cell r="R56" t="str">
            <v>PE12</v>
          </cell>
          <cell r="T56" t="str">
            <v/>
          </cell>
          <cell r="U56">
            <v>61</v>
          </cell>
          <cell r="V56" t="str">
            <v>Validé</v>
          </cell>
          <cell r="W56" t="str">
            <v>MF - Médecin Fédéral</v>
          </cell>
          <cell r="X56">
            <v>45581</v>
          </cell>
          <cell r="Y56" t="str">
            <v>Ok</v>
          </cell>
          <cell r="Z56" t="str">
            <v>PHILIPPE  Eros (Fils)</v>
          </cell>
          <cell r="AA56" t="str">
            <v>07.61.43.45.13</v>
          </cell>
          <cell r="AC56" t="str">
            <v>PE12</v>
          </cell>
          <cell r="AD56">
            <v>54</v>
          </cell>
        </row>
        <row r="57">
          <cell r="A57" t="str">
            <v>PIAU Yannick</v>
          </cell>
          <cell r="B57">
            <v>113712478</v>
          </cell>
          <cell r="C57" t="str">
            <v>PIAU</v>
          </cell>
          <cell r="D57" t="str">
            <v>Yannick</v>
          </cell>
          <cell r="E57" t="str">
            <v>yannick.piau@gmail.com</v>
          </cell>
          <cell r="F57">
            <v>684818585</v>
          </cell>
          <cell r="I57">
            <v>22773</v>
          </cell>
          <cell r="J57" t="str">
            <v>A-11-508442</v>
          </cell>
          <cell r="K57" t="str">
            <v>Plongeur</v>
          </cell>
          <cell r="L57" t="str">
            <v>N3</v>
          </cell>
          <cell r="M57" t="str">
            <v>N3C</v>
          </cell>
          <cell r="N57" t="str">
            <v>Rifap Nitrox1</v>
          </cell>
          <cell r="O57" t="str">
            <v>NE</v>
          </cell>
          <cell r="Q57" t="str">
            <v>N</v>
          </cell>
          <cell r="R57" t="str">
            <v>N3</v>
          </cell>
          <cell r="T57" t="str">
            <v/>
          </cell>
          <cell r="U57">
            <v>63</v>
          </cell>
          <cell r="V57" t="str">
            <v>Validé</v>
          </cell>
          <cell r="W57" t="str">
            <v>MF - Médecin Fédéral</v>
          </cell>
          <cell r="X57">
            <v>45371</v>
          </cell>
          <cell r="Y57" t="str">
            <v>Ok</v>
          </cell>
          <cell r="Z57" t="str">
            <v>pascal rioual</v>
          </cell>
          <cell r="AA57" t="str">
            <v>06 86 05 94 02 ou 06 07 99 86 65</v>
          </cell>
          <cell r="AC57" t="str">
            <v>PE20</v>
          </cell>
          <cell r="AD57">
            <v>55</v>
          </cell>
        </row>
        <row r="58">
          <cell r="A58" t="str">
            <v>PICAUD Thierry</v>
          </cell>
          <cell r="B58">
            <v>100404058</v>
          </cell>
          <cell r="C58" t="str">
            <v>PICAUD</v>
          </cell>
          <cell r="D58" t="str">
            <v>Thierry</v>
          </cell>
          <cell r="E58" t="str">
            <v>tpicaud@free.fr</v>
          </cell>
          <cell r="F58">
            <v>688563571</v>
          </cell>
          <cell r="I58">
            <v>20016</v>
          </cell>
          <cell r="J58" t="str">
            <v>A-03-062850</v>
          </cell>
          <cell r="K58" t="str">
            <v>Moniteur</v>
          </cell>
          <cell r="L58" t="str">
            <v>E2</v>
          </cell>
          <cell r="M58" t="str">
            <v>Encadrant</v>
          </cell>
          <cell r="N58" t="str">
            <v>rifap nitrox</v>
          </cell>
          <cell r="O58" t="str">
            <v>NE</v>
          </cell>
          <cell r="Q58" t="str">
            <v>N</v>
          </cell>
          <cell r="R58" t="str">
            <v>GP4-E2</v>
          </cell>
          <cell r="T58" t="str">
            <v/>
          </cell>
          <cell r="U58">
            <v>70</v>
          </cell>
          <cell r="V58" t="str">
            <v>Validé</v>
          </cell>
          <cell r="X58">
            <v>45537</v>
          </cell>
          <cell r="Y58" t="str">
            <v>Ok</v>
          </cell>
          <cell r="Z58" t="str">
            <v>Muriel PICAUD</v>
          </cell>
          <cell r="AA58" t="str">
            <v>06 77 78 48 37</v>
          </cell>
          <cell r="AC58" t="str">
            <v>E2</v>
          </cell>
          <cell r="AD58">
            <v>56</v>
          </cell>
        </row>
        <row r="59">
          <cell r="A59" t="str">
            <v>PICHARD Vincent</v>
          </cell>
          <cell r="B59">
            <v>101323799</v>
          </cell>
          <cell r="C59" t="str">
            <v>PICHARD</v>
          </cell>
          <cell r="D59" t="str">
            <v>Vincent</v>
          </cell>
          <cell r="E59" t="str">
            <v>vincent.pichard@pfandbriefbank.com</v>
          </cell>
          <cell r="F59">
            <v>642110310</v>
          </cell>
          <cell r="I59">
            <v>27424</v>
          </cell>
          <cell r="J59" t="str">
            <v>A-11-528143</v>
          </cell>
          <cell r="K59" t="str">
            <v>Plongeur</v>
          </cell>
          <cell r="L59" t="str">
            <v>N3</v>
          </cell>
          <cell r="M59" t="str">
            <v>PN3</v>
          </cell>
          <cell r="N59" t="str">
            <v>RIFPA, Nitrox</v>
          </cell>
          <cell r="O59" t="str">
            <v>NE</v>
          </cell>
          <cell r="P59" t="str">
            <v>pN3</v>
          </cell>
          <cell r="Q59" t="str">
            <v>N</v>
          </cell>
          <cell r="R59" t="str">
            <v>N3</v>
          </cell>
          <cell r="T59" t="str">
            <v/>
          </cell>
          <cell r="U59">
            <v>50</v>
          </cell>
          <cell r="V59" t="str">
            <v>Validé</v>
          </cell>
          <cell r="X59">
            <v>45544</v>
          </cell>
          <cell r="Y59" t="str">
            <v>Ok</v>
          </cell>
          <cell r="Z59" t="str">
            <v>Pichard Vincent</v>
          </cell>
          <cell r="AA59" t="str">
            <v>06 42 11 03 10</v>
          </cell>
          <cell r="AC59" t="str">
            <v>PE20</v>
          </cell>
          <cell r="AD59">
            <v>57</v>
          </cell>
        </row>
        <row r="60">
          <cell r="A60" t="str">
            <v>POGGIONOVO Valérie</v>
          </cell>
          <cell r="B60">
            <v>100453200</v>
          </cell>
          <cell r="C60" t="str">
            <v>POGGIONOVO</v>
          </cell>
          <cell r="D60" t="str">
            <v>Valérie</v>
          </cell>
          <cell r="E60" t="str">
            <v>poggiovalerie@hotmail.com</v>
          </cell>
          <cell r="F60">
            <v>627840354</v>
          </cell>
          <cell r="I60">
            <v>22931</v>
          </cell>
          <cell r="J60" t="str">
            <v>A-24-1042283</v>
          </cell>
          <cell r="K60" t="str">
            <v>Plongeur</v>
          </cell>
          <cell r="L60" t="str">
            <v>Déb.</v>
          </cell>
          <cell r="M60" t="str">
            <v>PN1</v>
          </cell>
          <cell r="P60" t="str">
            <v>pN1</v>
          </cell>
          <cell r="Q60" t="str">
            <v>N</v>
          </cell>
          <cell r="R60" t="str">
            <v>PE12</v>
          </cell>
          <cell r="T60" t="str">
            <v/>
          </cell>
          <cell r="U60">
            <v>62</v>
          </cell>
          <cell r="V60" t="str">
            <v>Validé</v>
          </cell>
          <cell r="X60">
            <v>45476</v>
          </cell>
          <cell r="Y60" t="str">
            <v>Ok</v>
          </cell>
          <cell r="Z60" t="str">
            <v>AGNES Brigitte</v>
          </cell>
          <cell r="AA60" t="str">
            <v>06 11 83 04 15</v>
          </cell>
          <cell r="AC60" t="str">
            <v>PE12</v>
          </cell>
          <cell r="AD60">
            <v>58</v>
          </cell>
        </row>
        <row r="61">
          <cell r="A61" t="str">
            <v>PRESTAT Pascale</v>
          </cell>
          <cell r="B61">
            <v>107884145</v>
          </cell>
          <cell r="C61" t="str">
            <v>PRESTAT</v>
          </cell>
          <cell r="D61" t="str">
            <v>Pascale</v>
          </cell>
          <cell r="E61" t="str">
            <v>pascale.prestat@gmail.com</v>
          </cell>
          <cell r="F61">
            <v>671922271</v>
          </cell>
          <cell r="I61">
            <v>23397</v>
          </cell>
          <cell r="J61" t="str">
            <v>A-24-1051204</v>
          </cell>
          <cell r="K61" t="str">
            <v>Plongeur</v>
          </cell>
          <cell r="L61" t="str">
            <v>Déb.</v>
          </cell>
          <cell r="M61" t="str">
            <v>PN1</v>
          </cell>
          <cell r="P61" t="str">
            <v>pN1</v>
          </cell>
          <cell r="Q61" t="str">
            <v>N</v>
          </cell>
          <cell r="R61" t="str">
            <v>PE12</v>
          </cell>
          <cell r="T61" t="str">
            <v/>
          </cell>
          <cell r="U61">
            <v>61</v>
          </cell>
          <cell r="V61" t="str">
            <v>Validé</v>
          </cell>
          <cell r="W61" t="str">
            <v>MF - Médecin Fédéral</v>
          </cell>
          <cell r="X61">
            <v>45591</v>
          </cell>
          <cell r="Y61" t="str">
            <v>Ok</v>
          </cell>
          <cell r="Z61" t="str">
            <v>Patricia Prestat</v>
          </cell>
          <cell r="AA61" t="str">
            <v>06 21 09 80 60</v>
          </cell>
          <cell r="AC61" t="str">
            <v>PE12</v>
          </cell>
          <cell r="AD61">
            <v>59</v>
          </cell>
        </row>
        <row r="62">
          <cell r="A62" t="str">
            <v>RÉAU Jim</v>
          </cell>
          <cell r="B62">
            <v>104985821</v>
          </cell>
          <cell r="C62" t="str">
            <v>RÉAU</v>
          </cell>
          <cell r="D62" t="str">
            <v>Jim</v>
          </cell>
          <cell r="E62" t="str">
            <v>jim.reau@gmail.com</v>
          </cell>
          <cell r="F62">
            <v>601426429</v>
          </cell>
          <cell r="I62">
            <v>34027</v>
          </cell>
          <cell r="J62" t="str">
            <v>A-24-1059512</v>
          </cell>
          <cell r="K62" t="str">
            <v>Plongeur</v>
          </cell>
          <cell r="L62" t="str">
            <v>N1</v>
          </cell>
          <cell r="M62" t="str">
            <v>PN2</v>
          </cell>
          <cell r="P62" t="str">
            <v>pN2</v>
          </cell>
          <cell r="Q62" t="str">
            <v>N</v>
          </cell>
          <cell r="R62" t="str">
            <v>N1</v>
          </cell>
          <cell r="T62" t="str">
            <v/>
          </cell>
          <cell r="U62">
            <v>32</v>
          </cell>
          <cell r="V62" t="str">
            <v>Validé</v>
          </cell>
          <cell r="X62">
            <v>45568</v>
          </cell>
          <cell r="Y62" t="str">
            <v>Ok</v>
          </cell>
          <cell r="Z62" t="str">
            <v>Clémentine Lefebvre</v>
          </cell>
          <cell r="AA62" t="str">
            <v>06 18 52 00 60</v>
          </cell>
          <cell r="AC62" t="str">
            <v>PE20</v>
          </cell>
          <cell r="AD62">
            <v>60</v>
          </cell>
        </row>
        <row r="63">
          <cell r="A63" t="str">
            <v>REGUIMI Sophia</v>
          </cell>
          <cell r="B63">
            <v>105700869</v>
          </cell>
          <cell r="C63" t="str">
            <v>REGUIMI</v>
          </cell>
          <cell r="D63" t="str">
            <v>Sophia</v>
          </cell>
          <cell r="E63" t="str">
            <v>Sophia_r@live.fr</v>
          </cell>
          <cell r="F63">
            <v>695223178</v>
          </cell>
          <cell r="I63">
            <v>33948</v>
          </cell>
          <cell r="J63" t="str">
            <v>A-24-1044384</v>
          </cell>
          <cell r="K63" t="str">
            <v>Plongeur</v>
          </cell>
          <cell r="L63" t="str">
            <v>N1</v>
          </cell>
          <cell r="M63" t="str">
            <v>PN2</v>
          </cell>
          <cell r="P63" t="str">
            <v>pN2</v>
          </cell>
          <cell r="Q63" t="str">
            <v>N</v>
          </cell>
          <cell r="R63" t="str">
            <v>N1</v>
          </cell>
          <cell r="T63" t="str">
            <v/>
          </cell>
          <cell r="U63">
            <v>32</v>
          </cell>
          <cell r="V63" t="str">
            <v>Validé</v>
          </cell>
          <cell r="X63">
            <v>45574</v>
          </cell>
          <cell r="Y63" t="str">
            <v>Ok</v>
          </cell>
          <cell r="Z63" t="str">
            <v>Nathalie REGUIMI, Mareil Marly ou
Fawzi REGUIMI</v>
          </cell>
          <cell r="AA63" t="str">
            <v>06 38 68 98 02 ou 06 70 07 73 62</v>
          </cell>
          <cell r="AC63" t="str">
            <v>PE20</v>
          </cell>
          <cell r="AD63">
            <v>61</v>
          </cell>
        </row>
        <row r="64">
          <cell r="A64" t="str">
            <v>RIFFARD Sandrine</v>
          </cell>
          <cell r="B64">
            <v>106021117</v>
          </cell>
          <cell r="C64" t="str">
            <v>RIFFARD</v>
          </cell>
          <cell r="D64" t="str">
            <v>Sandrine</v>
          </cell>
          <cell r="E64" t="str">
            <v>sandrineriffard@yahoo.fr</v>
          </cell>
          <cell r="F64">
            <v>644039525</v>
          </cell>
          <cell r="I64">
            <v>27290</v>
          </cell>
          <cell r="J64" t="str">
            <v>A-24-1044383</v>
          </cell>
          <cell r="K64" t="str">
            <v>Plongeur</v>
          </cell>
          <cell r="L64" t="str">
            <v>N1</v>
          </cell>
          <cell r="M64" t="str">
            <v>PN2</v>
          </cell>
          <cell r="P64" t="str">
            <v>pN2</v>
          </cell>
          <cell r="Q64" t="str">
            <v>N</v>
          </cell>
          <cell r="R64" t="str">
            <v>N1</v>
          </cell>
          <cell r="T64" t="str">
            <v/>
          </cell>
          <cell r="U64">
            <v>50</v>
          </cell>
          <cell r="V64" t="str">
            <v>Validé</v>
          </cell>
          <cell r="W64" t="str">
            <v>MG - Médecin Général</v>
          </cell>
          <cell r="X64">
            <v>45576</v>
          </cell>
          <cell r="Y64" t="str">
            <v>Ok</v>
          </cell>
          <cell r="Z64" t="str">
            <v>Kam'sa N'diaye (ma fille aînée)</v>
          </cell>
          <cell r="AA64" t="str">
            <v>06 52 65 66 21</v>
          </cell>
          <cell r="AC64" t="str">
            <v>PE20</v>
          </cell>
          <cell r="AD64">
            <v>62</v>
          </cell>
        </row>
        <row r="65">
          <cell r="A65" t="str">
            <v>RIGOUT Stéphanie</v>
          </cell>
          <cell r="B65">
            <v>105563873</v>
          </cell>
          <cell r="C65" t="str">
            <v>RIGOUT</v>
          </cell>
          <cell r="D65" t="str">
            <v>Stéphanie</v>
          </cell>
          <cell r="E65" t="str">
            <v>stephanierigout@gmail.com</v>
          </cell>
          <cell r="F65">
            <v>612723429</v>
          </cell>
          <cell r="I65">
            <v>27541</v>
          </cell>
          <cell r="J65" t="str">
            <v>A-25-4270166</v>
          </cell>
          <cell r="K65" t="str">
            <v>Plongeur</v>
          </cell>
          <cell r="L65" t="str">
            <v>Déb.</v>
          </cell>
          <cell r="M65" t="str">
            <v>PN1</v>
          </cell>
          <cell r="P65" t="str">
            <v>pN1</v>
          </cell>
          <cell r="Q65" t="str">
            <v>N</v>
          </cell>
          <cell r="R65" t="str">
            <v>PE12</v>
          </cell>
          <cell r="T65" t="str">
            <v/>
          </cell>
          <cell r="U65">
            <v>50</v>
          </cell>
          <cell r="V65" t="str">
            <v>Validé</v>
          </cell>
          <cell r="X65">
            <v>45572</v>
          </cell>
          <cell r="Y65" t="str">
            <v>Ok</v>
          </cell>
          <cell r="Z65" t="str">
            <v>Louis Leterme (fils)</v>
          </cell>
          <cell r="AA65" t="str">
            <v>06 51 12 12 75</v>
          </cell>
          <cell r="AC65" t="str">
            <v>PE20</v>
          </cell>
          <cell r="AD65">
            <v>63</v>
          </cell>
        </row>
        <row r="66">
          <cell r="A66" t="str">
            <v>ROY Gérard</v>
          </cell>
          <cell r="B66">
            <v>105696691</v>
          </cell>
          <cell r="C66" t="str">
            <v>ROY</v>
          </cell>
          <cell r="D66" t="str">
            <v>Gérard</v>
          </cell>
          <cell r="E66" t="str">
            <v>gerard.roy11@gmail.comil.com</v>
          </cell>
          <cell r="F66">
            <v>662262459</v>
          </cell>
          <cell r="I66">
            <v>20146</v>
          </cell>
          <cell r="J66" t="str">
            <v>A-03-069091</v>
          </cell>
          <cell r="K66" t="str">
            <v>Moniteur</v>
          </cell>
          <cell r="L66" t="str">
            <v>E1-EH1</v>
          </cell>
          <cell r="M66" t="str">
            <v>Encadrant</v>
          </cell>
          <cell r="N66" t="str">
            <v>Rifap,nitrox, EH1, rifa,intiateur niveau1,</v>
          </cell>
          <cell r="O66" t="str">
            <v>NC, EH1</v>
          </cell>
          <cell r="Q66" t="str">
            <v>N</v>
          </cell>
          <cell r="R66" t="str">
            <v>N3</v>
          </cell>
          <cell r="T66" t="str">
            <v/>
          </cell>
          <cell r="U66">
            <v>70</v>
          </cell>
          <cell r="V66" t="str">
            <v>Validé</v>
          </cell>
          <cell r="X66">
            <v>45559</v>
          </cell>
          <cell r="Y66" t="str">
            <v>Ok</v>
          </cell>
          <cell r="Z66" t="str">
            <v>Mde Burghoffer</v>
          </cell>
          <cell r="AA66" t="str">
            <v>06 63 60 24 59</v>
          </cell>
          <cell r="AC66" t="str">
            <v>E1</v>
          </cell>
          <cell r="AD66">
            <v>64</v>
          </cell>
        </row>
        <row r="67">
          <cell r="A67" t="str">
            <v>SEVILLA MARTIN Claire</v>
          </cell>
          <cell r="B67">
            <v>98981558</v>
          </cell>
          <cell r="C67" t="str">
            <v>SEVILLA MARTIN</v>
          </cell>
          <cell r="D67" t="str">
            <v>Claire</v>
          </cell>
          <cell r="E67" t="str">
            <v>clr.sevilla@gmail.com</v>
          </cell>
          <cell r="F67">
            <v>668104893</v>
          </cell>
          <cell r="I67">
            <v>21907</v>
          </cell>
          <cell r="J67" t="str">
            <v>A-13-611713</v>
          </cell>
          <cell r="K67" t="str">
            <v>Plongeur</v>
          </cell>
          <cell r="L67" t="str">
            <v>N2</v>
          </cell>
          <cell r="M67" t="str">
            <v>PN3</v>
          </cell>
          <cell r="N67" t="str">
            <v>RIFAP; NITROX; BIOLOLGIE1; PADI Deep Diver</v>
          </cell>
          <cell r="O67" t="str">
            <v>NE</v>
          </cell>
          <cell r="P67" t="str">
            <v>pN3</v>
          </cell>
          <cell r="Q67" t="str">
            <v>N</v>
          </cell>
          <cell r="R67" t="str">
            <v>N2</v>
          </cell>
          <cell r="T67" t="str">
            <v/>
          </cell>
          <cell r="U67">
            <v>65</v>
          </cell>
          <cell r="V67" t="str">
            <v>Validé</v>
          </cell>
          <cell r="X67">
            <v>45518</v>
          </cell>
          <cell r="Y67" t="str">
            <v>Ok</v>
          </cell>
          <cell r="Z67" t="str">
            <v>Marina SEVILLA</v>
          </cell>
          <cell r="AA67" t="str">
            <v>06 03 27 73 70</v>
          </cell>
          <cell r="AC67" t="str">
            <v>PE20</v>
          </cell>
          <cell r="AD67">
            <v>65</v>
          </cell>
        </row>
        <row r="68">
          <cell r="A68" t="str">
            <v>STEFANESCU Dan</v>
          </cell>
          <cell r="B68">
            <v>98920796</v>
          </cell>
          <cell r="C68" t="str">
            <v>STEFANESCU</v>
          </cell>
          <cell r="D68" t="str">
            <v>Dan</v>
          </cell>
          <cell r="E68" t="str">
            <v>docteurstefanescu@wanadoo.fr</v>
          </cell>
          <cell r="F68">
            <v>678519571</v>
          </cell>
          <cell r="I68">
            <v>25398</v>
          </cell>
          <cell r="J68" t="str">
            <v>A-10-477049</v>
          </cell>
          <cell r="K68" t="str">
            <v>Plongeur</v>
          </cell>
          <cell r="L68" t="str">
            <v>N3</v>
          </cell>
          <cell r="M68" t="str">
            <v>N3C</v>
          </cell>
          <cell r="N68" t="str">
            <v>RIFAP, Nitrox élémentaire</v>
          </cell>
          <cell r="O68" t="str">
            <v>NE</v>
          </cell>
          <cell r="Q68" t="str">
            <v>N</v>
          </cell>
          <cell r="R68" t="str">
            <v>N3</v>
          </cell>
          <cell r="T68" t="str">
            <v/>
          </cell>
          <cell r="U68">
            <v>56</v>
          </cell>
          <cell r="V68" t="str">
            <v>Validé</v>
          </cell>
          <cell r="X68">
            <v>45517</v>
          </cell>
          <cell r="Y68" t="str">
            <v>Ok</v>
          </cell>
          <cell r="Z68" t="str">
            <v>Anne Stefanescu</v>
          </cell>
          <cell r="AA68" t="str">
            <v>06 62 00 20 62</v>
          </cell>
          <cell r="AC68" t="str">
            <v>PE20</v>
          </cell>
          <cell r="AD68">
            <v>66</v>
          </cell>
        </row>
        <row r="69">
          <cell r="A69" t="str">
            <v>STERNIAK Julien</v>
          </cell>
          <cell r="B69">
            <v>115208375</v>
          </cell>
          <cell r="C69" t="str">
            <v>STERNIAK</v>
          </cell>
          <cell r="D69" t="str">
            <v>Julien</v>
          </cell>
          <cell r="E69" t="str">
            <v>julien.sterniak@gmail.com</v>
          </cell>
          <cell r="F69">
            <v>631741912</v>
          </cell>
          <cell r="I69">
            <v>26169</v>
          </cell>
          <cell r="J69" t="str">
            <v>A-03-027189</v>
          </cell>
          <cell r="K69" t="str">
            <v>Moniteur</v>
          </cell>
          <cell r="L69" t="str">
            <v>E2</v>
          </cell>
          <cell r="M69" t="str">
            <v>Encadrant</v>
          </cell>
          <cell r="N69" t="str">
            <v>RIFAP/ANTEOR/TIV</v>
          </cell>
          <cell r="O69" t="str">
            <v>ANT</v>
          </cell>
          <cell r="Q69" t="str">
            <v>N</v>
          </cell>
          <cell r="R69" t="str">
            <v>GP4-E2</v>
          </cell>
          <cell r="T69" t="str">
            <v/>
          </cell>
          <cell r="U69">
            <v>54</v>
          </cell>
          <cell r="V69" t="str">
            <v>Validé</v>
          </cell>
          <cell r="W69" t="str">
            <v>MF - Médecin Fédéral</v>
          </cell>
          <cell r="X69">
            <v>45455</v>
          </cell>
          <cell r="Y69" t="str">
            <v>Ok</v>
          </cell>
          <cell r="Z69" t="str">
            <v>Séverine STERNIAK - Epouse</v>
          </cell>
          <cell r="AA69" t="str">
            <v>06 07 51 12 66</v>
          </cell>
          <cell r="AC69" t="str">
            <v>E2</v>
          </cell>
          <cell r="AD69">
            <v>67</v>
          </cell>
        </row>
        <row r="70">
          <cell r="A70" t="str">
            <v>TARON Capucine</v>
          </cell>
          <cell r="C70" t="str">
            <v>TARON</v>
          </cell>
          <cell r="D70" t="str">
            <v>Capucine</v>
          </cell>
          <cell r="E70" t="str">
            <v>capucine.taron@gmail.com</v>
          </cell>
          <cell r="F70">
            <v>666971471</v>
          </cell>
          <cell r="I70">
            <v>32529</v>
          </cell>
          <cell r="J70" t="str">
            <v>A-23-1010586</v>
          </cell>
          <cell r="K70" t="str">
            <v>Plongeur</v>
          </cell>
          <cell r="L70" t="str">
            <v>PE20</v>
          </cell>
          <cell r="M70" t="str">
            <v>PN1</v>
          </cell>
          <cell r="P70" t="str">
            <v>pN1</v>
          </cell>
          <cell r="Q70" t="str">
            <v>O</v>
          </cell>
          <cell r="R70" t="str">
            <v>PE20</v>
          </cell>
          <cell r="T70" t="str">
            <v/>
          </cell>
          <cell r="U70">
            <v>36</v>
          </cell>
          <cell r="V70" t="str">
            <v>Validé</v>
          </cell>
          <cell r="W70" t="str">
            <v>MF - Médecin Fédéral</v>
          </cell>
          <cell r="X70">
            <v>45636</v>
          </cell>
          <cell r="Y70" t="str">
            <v>Ok</v>
          </cell>
          <cell r="AB70" t="str">
            <v>1 plongée/jour, eau chaude</v>
          </cell>
          <cell r="AC70" t="str">
            <v>PE20</v>
          </cell>
          <cell r="AD70">
            <v>68</v>
          </cell>
        </row>
        <row r="71">
          <cell r="A71" t="str">
            <v>TENDRON Anthony</v>
          </cell>
          <cell r="C71" t="str">
            <v>TENDRON</v>
          </cell>
          <cell r="D71" t="str">
            <v>Anthony</v>
          </cell>
          <cell r="E71" t="str">
            <v>tendron.anthony@gmail.com</v>
          </cell>
          <cell r="F71">
            <v>614661708</v>
          </cell>
          <cell r="I71">
            <v>27838</v>
          </cell>
          <cell r="J71" t="str">
            <v>A-08-374790</v>
          </cell>
          <cell r="K71" t="str">
            <v>Moniteur</v>
          </cell>
          <cell r="L71" t="str">
            <v>E2-SPMF1</v>
          </cell>
          <cell r="M71" t="str">
            <v>Encadrant</v>
          </cell>
          <cell r="P71" t="str">
            <v>pMF1</v>
          </cell>
          <cell r="Q71" t="str">
            <v>N</v>
          </cell>
          <cell r="R71" t="str">
            <v>GP4-E2</v>
          </cell>
          <cell r="T71" t="str">
            <v/>
          </cell>
          <cell r="U71">
            <v>49</v>
          </cell>
          <cell r="V71" t="str">
            <v>Extérieur</v>
          </cell>
          <cell r="W71" t="str">
            <v>MF - Médecin Fédéral</v>
          </cell>
          <cell r="X71">
            <v>45603</v>
          </cell>
          <cell r="Y71" t="str">
            <v>Ok</v>
          </cell>
          <cell r="AC71" t="str">
            <v>E2</v>
          </cell>
          <cell r="AD71">
            <v>69</v>
          </cell>
        </row>
        <row r="72">
          <cell r="A72" t="str">
            <v>THOMANN Eric</v>
          </cell>
          <cell r="B72">
            <v>111048454</v>
          </cell>
          <cell r="C72" t="str">
            <v>THOMANN</v>
          </cell>
          <cell r="D72" t="str">
            <v>Eric</v>
          </cell>
          <cell r="E72" t="str">
            <v>e.thomann@laposte.net</v>
          </cell>
          <cell r="F72">
            <v>631189301</v>
          </cell>
          <cell r="I72">
            <v>33126</v>
          </cell>
          <cell r="J72" t="str">
            <v>A-22-977178</v>
          </cell>
          <cell r="K72" t="str">
            <v>Plongeur</v>
          </cell>
          <cell r="L72" t="str">
            <v>N1</v>
          </cell>
          <cell r="M72" t="str">
            <v>PN2</v>
          </cell>
          <cell r="P72" t="str">
            <v>pN2</v>
          </cell>
          <cell r="Q72" t="str">
            <v>N</v>
          </cell>
          <cell r="R72" t="str">
            <v>N1</v>
          </cell>
          <cell r="T72" t="str">
            <v/>
          </cell>
          <cell r="U72">
            <v>34</v>
          </cell>
          <cell r="V72" t="str">
            <v>Validé</v>
          </cell>
          <cell r="W72" t="str">
            <v>MG - Médecin Général</v>
          </cell>
          <cell r="X72">
            <v>45596</v>
          </cell>
          <cell r="Y72" t="str">
            <v>Ok</v>
          </cell>
          <cell r="Z72" t="str">
            <v>THOMANN Ermeline</v>
          </cell>
          <cell r="AA72" t="str">
            <v>06 21 81 95 48</v>
          </cell>
          <cell r="AC72" t="str">
            <v>PE20</v>
          </cell>
          <cell r="AD72">
            <v>70</v>
          </cell>
        </row>
        <row r="73">
          <cell r="A73" t="str">
            <v>TOUBAL Nathalie</v>
          </cell>
          <cell r="B73">
            <v>98742222</v>
          </cell>
          <cell r="C73" t="str">
            <v>TOUBAL</v>
          </cell>
          <cell r="D73" t="str">
            <v>Nathalie</v>
          </cell>
          <cell r="E73" t="str">
            <v>nathalietou@yahoo.fr</v>
          </cell>
          <cell r="F73">
            <v>628041721</v>
          </cell>
          <cell r="I73">
            <v>22681</v>
          </cell>
          <cell r="J73" t="str">
            <v>A-18-801540</v>
          </cell>
          <cell r="K73" t="str">
            <v>Plongeur</v>
          </cell>
          <cell r="L73" t="str">
            <v>N2</v>
          </cell>
          <cell r="M73" t="str">
            <v>PN3</v>
          </cell>
          <cell r="P73" t="str">
            <v>pN3</v>
          </cell>
          <cell r="Q73" t="str">
            <v>N</v>
          </cell>
          <cell r="R73" t="str">
            <v>N2</v>
          </cell>
          <cell r="T73" t="str">
            <v/>
          </cell>
          <cell r="U73">
            <v>63</v>
          </cell>
          <cell r="V73" t="str">
            <v>Validé</v>
          </cell>
          <cell r="X73">
            <v>45512</v>
          </cell>
          <cell r="Y73" t="str">
            <v>Ok</v>
          </cell>
          <cell r="Z73" t="str">
            <v>Mr TOUBAL</v>
          </cell>
          <cell r="AA73" t="str">
            <v>06 28 04 17 21</v>
          </cell>
          <cell r="AC73" t="str">
            <v>PE20</v>
          </cell>
          <cell r="AD73">
            <v>71</v>
          </cell>
        </row>
        <row r="74">
          <cell r="A74" t="str">
            <v>TREMEAU Bertrand</v>
          </cell>
          <cell r="B74">
            <v>103958122</v>
          </cell>
          <cell r="C74" t="str">
            <v>TREMEAU</v>
          </cell>
          <cell r="D74" t="str">
            <v>Bertrand</v>
          </cell>
          <cell r="E74" t="str">
            <v>bertrand.tremeau@orange.fr</v>
          </cell>
          <cell r="F74">
            <v>698578733</v>
          </cell>
          <cell r="I74">
            <v>25541</v>
          </cell>
          <cell r="J74" t="str">
            <v>A-20-927502</v>
          </cell>
          <cell r="K74" t="str">
            <v>Plongeur</v>
          </cell>
          <cell r="L74" t="str">
            <v>N2</v>
          </cell>
          <cell r="M74" t="str">
            <v>PN3</v>
          </cell>
          <cell r="P74" t="str">
            <v>pN3</v>
          </cell>
          <cell r="Q74" t="str">
            <v>N</v>
          </cell>
          <cell r="R74" t="str">
            <v>N2</v>
          </cell>
          <cell r="T74" t="str">
            <v/>
          </cell>
          <cell r="U74">
            <v>55</v>
          </cell>
          <cell r="V74" t="str">
            <v>Validé</v>
          </cell>
          <cell r="X74">
            <v>45560</v>
          </cell>
          <cell r="Y74" t="str">
            <v>Ok</v>
          </cell>
          <cell r="Z74" t="str">
            <v>TREMEAU DOMINIQUE ( EPOUSE)</v>
          </cell>
          <cell r="AA74" t="str">
            <v>06 24 92 28 85</v>
          </cell>
          <cell r="AC74" t="str">
            <v>PE20</v>
          </cell>
          <cell r="AD74">
            <v>72</v>
          </cell>
        </row>
        <row r="75">
          <cell r="A75" t="str">
            <v>VERNEYRE Fanny</v>
          </cell>
          <cell r="B75">
            <v>100451162</v>
          </cell>
          <cell r="C75" t="str">
            <v>VERNEYRE</v>
          </cell>
          <cell r="D75" t="str">
            <v>Fanny</v>
          </cell>
          <cell r="E75" t="str">
            <v>fannyverneyre@yahoo.fr</v>
          </cell>
          <cell r="F75">
            <v>665548162</v>
          </cell>
          <cell r="I75">
            <v>28912</v>
          </cell>
          <cell r="J75" t="str">
            <v>A-23-1021786</v>
          </cell>
          <cell r="K75" t="str">
            <v>Plongeur</v>
          </cell>
          <cell r="L75" t="str">
            <v>N2</v>
          </cell>
          <cell r="M75" t="str">
            <v>PN3</v>
          </cell>
          <cell r="N75" t="str">
            <v>RIFAP, NITROX</v>
          </cell>
          <cell r="O75" t="str">
            <v>NE</v>
          </cell>
          <cell r="P75" t="str">
            <v>pN3</v>
          </cell>
          <cell r="Q75" t="str">
            <v>N</v>
          </cell>
          <cell r="R75" t="str">
            <v>N2</v>
          </cell>
          <cell r="T75" t="str">
            <v/>
          </cell>
          <cell r="U75">
            <v>46</v>
          </cell>
          <cell r="V75" t="str">
            <v>Validé</v>
          </cell>
          <cell r="X75">
            <v>45537</v>
          </cell>
          <cell r="Y75" t="str">
            <v>Ok</v>
          </cell>
          <cell r="Z75" t="str">
            <v>Julia Hungler</v>
          </cell>
          <cell r="AA75" t="str">
            <v>06 32 16 37 80</v>
          </cell>
          <cell r="AC75" t="str">
            <v>PE20</v>
          </cell>
          <cell r="AD75">
            <v>73</v>
          </cell>
        </row>
        <row r="76">
          <cell r="A76" t="str">
            <v>FLORENT Christophe</v>
          </cell>
          <cell r="C76" t="str">
            <v>FLORENT</v>
          </cell>
          <cell r="D76" t="str">
            <v>Christophe</v>
          </cell>
          <cell r="I76">
            <v>28708</v>
          </cell>
          <cell r="J76" t="str">
            <v>A-13-631782</v>
          </cell>
          <cell r="K76" t="str">
            <v>Moniteur</v>
          </cell>
          <cell r="L76" t="str">
            <v>E3</v>
          </cell>
          <cell r="N76" t="str">
            <v>RIFAP, RIFAA, TIV, Moniteur Nitrox</v>
          </cell>
          <cell r="O76" t="str">
            <v>MNC</v>
          </cell>
          <cell r="Q76" t="str">
            <v>N</v>
          </cell>
          <cell r="R76" t="str">
            <v>MF1</v>
          </cell>
          <cell r="T76" t="str">
            <v/>
          </cell>
          <cell r="U76">
            <v>47</v>
          </cell>
          <cell r="V76" t="str">
            <v>Extérieur</v>
          </cell>
          <cell r="W76" t="str">
            <v>MG - Médecin Général</v>
          </cell>
          <cell r="X76">
            <v>45557</v>
          </cell>
          <cell r="Y76" t="str">
            <v>Ok</v>
          </cell>
          <cell r="AC76" t="str">
            <v>E3</v>
          </cell>
          <cell r="AD76">
            <v>74</v>
          </cell>
        </row>
        <row r="77">
          <cell r="A77" t="str">
            <v>MALPIECE Sandrine</v>
          </cell>
          <cell r="C77" t="str">
            <v>MALPIECE</v>
          </cell>
          <cell r="D77" t="str">
            <v>Sandrine</v>
          </cell>
          <cell r="E77" t="str">
            <v>sandrine.malpiece@free.fr</v>
          </cell>
          <cell r="I77">
            <v>25672</v>
          </cell>
          <cell r="J77" t="str">
            <v>A-03-065511</v>
          </cell>
          <cell r="K77" t="str">
            <v>Moniteur</v>
          </cell>
          <cell r="L77" t="str">
            <v>E4</v>
          </cell>
          <cell r="N77" t="str">
            <v>RIFAP, RIFAA, TIV, Moniteur Nitrox, Initiateur Entraineur Apnée Niv1</v>
          </cell>
          <cell r="O77" t="str">
            <v>MNC</v>
          </cell>
          <cell r="Q77" t="str">
            <v>N</v>
          </cell>
          <cell r="R77" t="str">
            <v>MF2</v>
          </cell>
          <cell r="T77" t="str">
            <v/>
          </cell>
          <cell r="U77">
            <v>55</v>
          </cell>
          <cell r="V77" t="str">
            <v>Extérieur</v>
          </cell>
          <cell r="Y77" t="str">
            <v/>
          </cell>
          <cell r="AC77" t="str">
            <v>E4</v>
          </cell>
          <cell r="AD77">
            <v>75</v>
          </cell>
        </row>
        <row r="78">
          <cell r="A78" t="str">
            <v>MARECHAL Henti</v>
          </cell>
          <cell r="C78" t="str">
            <v>MARECHAL</v>
          </cell>
          <cell r="D78" t="str">
            <v>Henti</v>
          </cell>
          <cell r="E78" t="str">
            <v>marechal.henri@free.fr</v>
          </cell>
          <cell r="F78">
            <v>666130671</v>
          </cell>
          <cell r="I78">
            <v>22392</v>
          </cell>
          <cell r="J78" t="str">
            <v>A-03-072241</v>
          </cell>
          <cell r="K78" t="str">
            <v>Moniteur</v>
          </cell>
          <cell r="L78" t="str">
            <v>E3</v>
          </cell>
          <cell r="N78" t="str">
            <v>RIFAA, Initiateur Entraineur Apnée Niv1, TIV, ANTEOR, MNC,</v>
          </cell>
          <cell r="O78" t="str">
            <v>MNC</v>
          </cell>
          <cell r="Q78" t="str">
            <v>N</v>
          </cell>
          <cell r="R78" t="str">
            <v>MF1</v>
          </cell>
          <cell r="T78" t="str">
            <v/>
          </cell>
          <cell r="U78">
            <v>64</v>
          </cell>
          <cell r="V78" t="str">
            <v>Extérieur</v>
          </cell>
          <cell r="W78" t="str">
            <v>MG - Médecin Général</v>
          </cell>
          <cell r="X78">
            <v>45534</v>
          </cell>
          <cell r="Y78" t="str">
            <v>Ok</v>
          </cell>
          <cell r="AC78" t="str">
            <v>E3</v>
          </cell>
          <cell r="AD78">
            <v>76</v>
          </cell>
        </row>
        <row r="79">
          <cell r="A79" t="str">
            <v xml:space="preserve"> </v>
          </cell>
          <cell r="T79" t="str">
            <v/>
          </cell>
          <cell r="U79" t="str">
            <v/>
          </cell>
          <cell r="Y79" t="str">
            <v/>
          </cell>
          <cell r="AD79">
            <v>77</v>
          </cell>
        </row>
        <row r="80">
          <cell r="A80" t="str">
            <v xml:space="preserve"> </v>
          </cell>
          <cell r="T80" t="str">
            <v/>
          </cell>
          <cell r="U80" t="str">
            <v/>
          </cell>
          <cell r="Y80" t="str">
            <v/>
          </cell>
          <cell r="AD80">
            <v>78</v>
          </cell>
        </row>
        <row r="81">
          <cell r="A81" t="str">
            <v xml:space="preserve"> </v>
          </cell>
          <cell r="T81" t="str">
            <v/>
          </cell>
          <cell r="U81" t="str">
            <v/>
          </cell>
          <cell r="Y81" t="str">
            <v/>
          </cell>
          <cell r="AD81">
            <v>79</v>
          </cell>
        </row>
        <row r="82">
          <cell r="A82" t="str">
            <v xml:space="preserve"> </v>
          </cell>
          <cell r="T82" t="str">
            <v/>
          </cell>
          <cell r="U82" t="str">
            <v/>
          </cell>
          <cell r="Y82" t="str">
            <v/>
          </cell>
          <cell r="AD82">
            <v>80</v>
          </cell>
        </row>
        <row r="83">
          <cell r="A83" t="str">
            <v xml:space="preserve"> </v>
          </cell>
          <cell r="T83" t="str">
            <v/>
          </cell>
          <cell r="U83" t="str">
            <v/>
          </cell>
          <cell r="Y83" t="str">
            <v/>
          </cell>
          <cell r="AD83">
            <v>81</v>
          </cell>
        </row>
        <row r="84">
          <cell r="A84" t="str">
            <v xml:space="preserve"> </v>
          </cell>
          <cell r="T84" t="str">
            <v/>
          </cell>
          <cell r="U84" t="str">
            <v/>
          </cell>
          <cell r="Y84" t="str">
            <v/>
          </cell>
          <cell r="AD84">
            <v>82</v>
          </cell>
        </row>
        <row r="85">
          <cell r="A85" t="str">
            <v xml:space="preserve"> </v>
          </cell>
          <cell r="T85" t="str">
            <v/>
          </cell>
          <cell r="U85" t="str">
            <v/>
          </cell>
          <cell r="Y85" t="str">
            <v/>
          </cell>
          <cell r="AD85">
            <v>83</v>
          </cell>
        </row>
        <row r="86">
          <cell r="A86" t="str">
            <v xml:space="preserve"> </v>
          </cell>
          <cell r="T86" t="str">
            <v/>
          </cell>
          <cell r="U86" t="str">
            <v/>
          </cell>
          <cell r="Y86" t="str">
            <v/>
          </cell>
          <cell r="AD86">
            <v>84</v>
          </cell>
        </row>
        <row r="87">
          <cell r="A87" t="str">
            <v xml:space="preserve"> </v>
          </cell>
          <cell r="T87" t="str">
            <v/>
          </cell>
          <cell r="U87" t="str">
            <v/>
          </cell>
          <cell r="Y87" t="str">
            <v/>
          </cell>
          <cell r="AD87">
            <v>85</v>
          </cell>
        </row>
        <row r="88">
          <cell r="A88" t="str">
            <v xml:space="preserve"> </v>
          </cell>
          <cell r="T88" t="str">
            <v/>
          </cell>
          <cell r="U88" t="str">
            <v/>
          </cell>
          <cell r="Y88" t="str">
            <v/>
          </cell>
          <cell r="AD88">
            <v>86</v>
          </cell>
        </row>
        <row r="89">
          <cell r="A89" t="str">
            <v xml:space="preserve"> </v>
          </cell>
          <cell r="T89" t="str">
            <v/>
          </cell>
          <cell r="U89" t="str">
            <v/>
          </cell>
          <cell r="Y89" t="str">
            <v/>
          </cell>
          <cell r="AD89">
            <v>87</v>
          </cell>
        </row>
        <row r="90">
          <cell r="A90" t="str">
            <v xml:space="preserve"> </v>
          </cell>
          <cell r="T90" t="str">
            <v/>
          </cell>
          <cell r="U90" t="str">
            <v/>
          </cell>
          <cell r="Y90" t="str">
            <v/>
          </cell>
          <cell r="AD90">
            <v>88</v>
          </cell>
        </row>
        <row r="91">
          <cell r="A91" t="str">
            <v xml:space="preserve"> </v>
          </cell>
          <cell r="T91" t="str">
            <v/>
          </cell>
          <cell r="U91" t="str">
            <v/>
          </cell>
          <cell r="Y91" t="str">
            <v/>
          </cell>
          <cell r="AD91">
            <v>89</v>
          </cell>
        </row>
        <row r="92">
          <cell r="A92" t="str">
            <v xml:space="preserve"> </v>
          </cell>
          <cell r="T92" t="str">
            <v/>
          </cell>
          <cell r="U92" t="str">
            <v/>
          </cell>
          <cell r="Y92" t="str">
            <v/>
          </cell>
          <cell r="AD92">
            <v>90</v>
          </cell>
        </row>
        <row r="93">
          <cell r="A93" t="str">
            <v xml:space="preserve"> </v>
          </cell>
          <cell r="T93" t="str">
            <v/>
          </cell>
          <cell r="U93" t="str">
            <v/>
          </cell>
          <cell r="Y93" t="str">
            <v/>
          </cell>
          <cell r="AD93">
            <v>91</v>
          </cell>
        </row>
        <row r="94">
          <cell r="A94" t="str">
            <v xml:space="preserve"> </v>
          </cell>
          <cell r="T94" t="str">
            <v/>
          </cell>
          <cell r="U94" t="str">
            <v/>
          </cell>
          <cell r="Y94" t="str">
            <v/>
          </cell>
          <cell r="AD94">
            <v>92</v>
          </cell>
        </row>
        <row r="95">
          <cell r="A95" t="str">
            <v xml:space="preserve"> </v>
          </cell>
          <cell r="T95" t="str">
            <v/>
          </cell>
          <cell r="U95" t="str">
            <v/>
          </cell>
          <cell r="Y95" t="str">
            <v/>
          </cell>
          <cell r="AD95">
            <v>93</v>
          </cell>
        </row>
        <row r="96">
          <cell r="A96" t="str">
            <v xml:space="preserve"> </v>
          </cell>
          <cell r="T96" t="str">
            <v/>
          </cell>
          <cell r="U96" t="str">
            <v/>
          </cell>
          <cell r="Y96" t="str">
            <v/>
          </cell>
          <cell r="AD96">
            <v>94</v>
          </cell>
        </row>
        <row r="97">
          <cell r="A97" t="str">
            <v xml:space="preserve"> </v>
          </cell>
          <cell r="T97" t="str">
            <v/>
          </cell>
          <cell r="U97" t="str">
            <v/>
          </cell>
          <cell r="Y97" t="str">
            <v/>
          </cell>
          <cell r="AD97">
            <v>95</v>
          </cell>
        </row>
        <row r="98">
          <cell r="A98" t="str">
            <v xml:space="preserve"> </v>
          </cell>
          <cell r="T98" t="str">
            <v/>
          </cell>
          <cell r="U98" t="str">
            <v/>
          </cell>
          <cell r="Y98" t="str">
            <v/>
          </cell>
          <cell r="AD98">
            <v>96</v>
          </cell>
        </row>
        <row r="99">
          <cell r="A99" t="str">
            <v xml:space="preserve"> </v>
          </cell>
          <cell r="T99" t="str">
            <v/>
          </cell>
          <cell r="U99" t="str">
            <v/>
          </cell>
          <cell r="Y99" t="str">
            <v/>
          </cell>
          <cell r="AD99">
            <v>97</v>
          </cell>
        </row>
        <row r="100">
          <cell r="A100" t="str">
            <v xml:space="preserve"> </v>
          </cell>
          <cell r="T100" t="str">
            <v/>
          </cell>
          <cell r="U100" t="str">
            <v/>
          </cell>
          <cell r="Y100" t="str">
            <v/>
          </cell>
          <cell r="AD100">
            <v>98</v>
          </cell>
        </row>
        <row r="101">
          <cell r="A101" t="str">
            <v xml:space="preserve"> </v>
          </cell>
          <cell r="T101" t="str">
            <v/>
          </cell>
          <cell r="U101" t="str">
            <v/>
          </cell>
          <cell r="Y101" t="str">
            <v/>
          </cell>
          <cell r="AD101">
            <v>99</v>
          </cell>
        </row>
        <row r="102">
          <cell r="A102" t="str">
            <v xml:space="preserve"> </v>
          </cell>
          <cell r="T102" t="str">
            <v/>
          </cell>
          <cell r="U102" t="str">
            <v/>
          </cell>
          <cell r="Y102" t="str">
            <v/>
          </cell>
          <cell r="AD102">
            <v>100</v>
          </cell>
        </row>
        <row r="103">
          <cell r="A103" t="str">
            <v xml:space="preserve"> </v>
          </cell>
          <cell r="T103" t="str">
            <v/>
          </cell>
          <cell r="U103" t="str">
            <v/>
          </cell>
          <cell r="Y103" t="str">
            <v/>
          </cell>
          <cell r="AD103">
            <v>101</v>
          </cell>
        </row>
        <row r="104">
          <cell r="A104" t="str">
            <v xml:space="preserve"> </v>
          </cell>
          <cell r="T104" t="str">
            <v/>
          </cell>
          <cell r="U104" t="str">
            <v/>
          </cell>
          <cell r="Y104" t="str">
            <v/>
          </cell>
          <cell r="AD104">
            <v>102</v>
          </cell>
        </row>
        <row r="105">
          <cell r="A105" t="str">
            <v xml:space="preserve"> </v>
          </cell>
          <cell r="T105" t="str">
            <v/>
          </cell>
          <cell r="U105" t="str">
            <v/>
          </cell>
          <cell r="Y105" t="str">
            <v/>
          </cell>
          <cell r="AC105" t="str">
            <v/>
          </cell>
          <cell r="AD105">
            <v>103</v>
          </cell>
        </row>
        <row r="106">
          <cell r="A106" t="str">
            <v xml:space="preserve"> </v>
          </cell>
          <cell r="T106" t="str">
            <v/>
          </cell>
          <cell r="U106" t="str">
            <v/>
          </cell>
          <cell r="Y106" t="str">
            <v/>
          </cell>
          <cell r="AC106" t="str">
            <v/>
          </cell>
          <cell r="AD106">
            <v>104</v>
          </cell>
        </row>
        <row r="107">
          <cell r="A107" t="str">
            <v xml:space="preserve"> </v>
          </cell>
          <cell r="T107" t="str">
            <v/>
          </cell>
          <cell r="U107" t="str">
            <v/>
          </cell>
          <cell r="Y107" t="str">
            <v/>
          </cell>
          <cell r="AC107" t="str">
            <v/>
          </cell>
          <cell r="AD107">
            <v>105</v>
          </cell>
        </row>
        <row r="108">
          <cell r="A108" t="str">
            <v xml:space="preserve"> </v>
          </cell>
          <cell r="T108" t="str">
            <v/>
          </cell>
          <cell r="U108" t="str">
            <v/>
          </cell>
          <cell r="Y108" t="str">
            <v/>
          </cell>
          <cell r="AC108" t="str">
            <v/>
          </cell>
          <cell r="AD108">
            <v>106</v>
          </cell>
        </row>
        <row r="109">
          <cell r="A109" t="str">
            <v xml:space="preserve"> </v>
          </cell>
          <cell r="T109" t="str">
            <v/>
          </cell>
          <cell r="U109" t="str">
            <v/>
          </cell>
          <cell r="Y109" t="str">
            <v/>
          </cell>
          <cell r="AC109" t="str">
            <v/>
          </cell>
          <cell r="AD109">
            <v>107</v>
          </cell>
        </row>
        <row r="110">
          <cell r="A110" t="str">
            <v xml:space="preserve"> </v>
          </cell>
          <cell r="T110" t="str">
            <v/>
          </cell>
          <cell r="U110" t="str">
            <v/>
          </cell>
          <cell r="Y110" t="str">
            <v/>
          </cell>
          <cell r="AC110" t="str">
            <v/>
          </cell>
          <cell r="AD110">
            <v>108</v>
          </cell>
        </row>
        <row r="111">
          <cell r="A111" t="str">
            <v xml:space="preserve"> </v>
          </cell>
          <cell r="T111" t="str">
            <v/>
          </cell>
          <cell r="U111" t="str">
            <v/>
          </cell>
          <cell r="Y111" t="str">
            <v/>
          </cell>
          <cell r="AC111" t="str">
            <v/>
          </cell>
          <cell r="AD111">
            <v>109</v>
          </cell>
        </row>
        <row r="112">
          <cell r="A112" t="str">
            <v xml:space="preserve"> </v>
          </cell>
          <cell r="T112" t="str">
            <v/>
          </cell>
          <cell r="U112" t="str">
            <v/>
          </cell>
          <cell r="Y112" t="str">
            <v/>
          </cell>
          <cell r="AC112" t="str">
            <v/>
          </cell>
          <cell r="AD112">
            <v>110</v>
          </cell>
        </row>
        <row r="113">
          <cell r="A113" t="str">
            <v xml:space="preserve"> </v>
          </cell>
          <cell r="T113" t="str">
            <v/>
          </cell>
          <cell r="U113" t="str">
            <v/>
          </cell>
          <cell r="Y113" t="str">
            <v/>
          </cell>
          <cell r="AC113" t="str">
            <v/>
          </cell>
          <cell r="AD113">
            <v>111</v>
          </cell>
        </row>
        <row r="114">
          <cell r="A114" t="str">
            <v xml:space="preserve"> </v>
          </cell>
          <cell r="F114">
            <v>6</v>
          </cell>
          <cell r="G114">
            <v>7</v>
          </cell>
          <cell r="H114">
            <v>8</v>
          </cell>
          <cell r="I114">
            <v>9</v>
          </cell>
          <cell r="J114">
            <v>10</v>
          </cell>
          <cell r="K114">
            <v>11</v>
          </cell>
          <cell r="L114">
            <v>12</v>
          </cell>
          <cell r="M114">
            <v>13</v>
          </cell>
          <cell r="N114">
            <v>14</v>
          </cell>
          <cell r="O114">
            <v>15</v>
          </cell>
          <cell r="P114">
            <v>16</v>
          </cell>
          <cell r="Q114">
            <v>17</v>
          </cell>
          <cell r="R114">
            <v>18</v>
          </cell>
          <cell r="S114">
            <v>19</v>
          </cell>
          <cell r="T114">
            <v>20</v>
          </cell>
          <cell r="U114">
            <v>21</v>
          </cell>
          <cell r="V114">
            <v>22</v>
          </cell>
          <cell r="W114">
            <v>23</v>
          </cell>
          <cell r="X114">
            <v>24</v>
          </cell>
          <cell r="Y114">
            <v>25</v>
          </cell>
          <cell r="Z114">
            <v>26</v>
          </cell>
          <cell r="AA114">
            <v>27</v>
          </cell>
          <cell r="AB114">
            <v>28</v>
          </cell>
          <cell r="AC114">
            <v>29</v>
          </cell>
        </row>
        <row r="115">
          <cell r="A115" t="str">
            <v xml:space="preserve"> </v>
          </cell>
        </row>
      </sheetData>
      <sheetData sheetId="7">
        <row r="2">
          <cell r="A2" t="str">
            <v>pBR (8-14 ans)</v>
          </cell>
          <cell r="C2">
            <v>6</v>
          </cell>
          <cell r="I2" t="str">
            <v>VLG - UCPA - Aqua Hauts-de-Seine</v>
          </cell>
          <cell r="J2" t="str">
            <v>VLG</v>
          </cell>
          <cell r="K2" t="str">
            <v>UCPA - Aqua Hauts-de-Seine</v>
          </cell>
          <cell r="L2" t="str">
            <v>119 boulevard Charles de Gaulle - 92390 Villeneuve-la-Garenne</v>
          </cell>
          <cell r="M2">
            <v>20</v>
          </cell>
        </row>
        <row r="3">
          <cell r="A3" t="str">
            <v>BR (8-14 ans)</v>
          </cell>
          <cell r="C3">
            <v>6</v>
          </cell>
          <cell r="I3" t="str">
            <v>VSG - Piscine Villeneuve St Georges</v>
          </cell>
          <cell r="J3" t="str">
            <v>VSG</v>
          </cell>
          <cell r="K3" t="str">
            <v>Piscine Villeneuve St Georges</v>
          </cell>
          <cell r="L3" t="str">
            <v>18-20 Av. de l'Europe, 94190 Villeneuve-Saint-Georges</v>
          </cell>
          <cell r="M3">
            <v>20</v>
          </cell>
        </row>
        <row r="4">
          <cell r="A4" t="str">
            <v>pAR (8-14 ans)</v>
          </cell>
          <cell r="C4">
            <v>6</v>
          </cell>
          <cell r="I4" t="str">
            <v>Antony - Centre aquatique Pajeaud</v>
          </cell>
          <cell r="J4" t="str">
            <v>Antony</v>
          </cell>
          <cell r="K4" t="str">
            <v>Centre aquatique Pajeaud</v>
          </cell>
          <cell r="L4" t="str">
            <v>104, rue Adolphe-Pajeaud - 92161 Antony Cedex</v>
          </cell>
          <cell r="M4">
            <v>20</v>
          </cell>
        </row>
        <row r="5">
          <cell r="A5" t="str">
            <v>AR (8-14 ans)</v>
          </cell>
          <cell r="C5">
            <v>6</v>
          </cell>
          <cell r="I5" t="str">
            <v>Chartres - L'Odyssée</v>
          </cell>
          <cell r="J5" t="str">
            <v>Chartres</v>
          </cell>
          <cell r="K5" t="str">
            <v>L'Odyssée</v>
          </cell>
          <cell r="L5" t="str">
            <v>Rue du Médecin Général Beynes - 28000 Chartres</v>
          </cell>
          <cell r="M5">
            <v>20</v>
          </cell>
        </row>
        <row r="6">
          <cell r="A6" t="str">
            <v>pOR (10-12 ans)</v>
          </cell>
          <cell r="C6">
            <v>12</v>
          </cell>
          <cell r="I6" t="str">
            <v>Roussay - Du coté de Roussay</v>
          </cell>
          <cell r="J6" t="str">
            <v>Roussay</v>
          </cell>
          <cell r="K6" t="str">
            <v>Du coté de Roussay</v>
          </cell>
          <cell r="L6" t="str">
            <v>L'Anjougerie - 49450 Roussay</v>
          </cell>
          <cell r="M6">
            <v>60</v>
          </cell>
        </row>
        <row r="7">
          <cell r="A7" t="str">
            <v>OR (10-12 ans)</v>
          </cell>
          <cell r="C7">
            <v>12</v>
          </cell>
          <cell r="I7" t="str">
            <v>Bécon les Granits - Maïtai bécon Plongée</v>
          </cell>
          <cell r="J7" t="str">
            <v>Bécon les Granits</v>
          </cell>
          <cell r="K7" t="str">
            <v>Maïtai bécon Plongée</v>
          </cell>
          <cell r="L7" t="str">
            <v>Chemin des Coteaux, 49370 Bécon-les-Granits</v>
          </cell>
          <cell r="M7">
            <v>60</v>
          </cell>
        </row>
        <row r="8">
          <cell r="A8" t="str">
            <v>pOR (12-14 ans)</v>
          </cell>
          <cell r="C8">
            <v>20</v>
          </cell>
          <cell r="I8" t="str">
            <v xml:space="preserve">Egypte - </v>
          </cell>
          <cell r="J8" t="str">
            <v>Egypte</v>
          </cell>
          <cell r="M8">
            <v>60</v>
          </cell>
        </row>
        <row r="9">
          <cell r="A9" t="str">
            <v>OR (12-14 ans)</v>
          </cell>
          <cell r="C9">
            <v>20</v>
          </cell>
          <cell r="I9" t="str">
            <v xml:space="preserve"> - </v>
          </cell>
        </row>
        <row r="10">
          <cell r="A10" t="str">
            <v>pN1 (12-18 ans)</v>
          </cell>
          <cell r="C10">
            <v>20</v>
          </cell>
          <cell r="I10" t="str">
            <v xml:space="preserve"> - </v>
          </cell>
        </row>
        <row r="11">
          <cell r="A11" t="str">
            <v>pN1</v>
          </cell>
          <cell r="C11">
            <v>20</v>
          </cell>
          <cell r="I11" t="str">
            <v xml:space="preserve"> - </v>
          </cell>
        </row>
        <row r="12">
          <cell r="A12" t="str">
            <v>N1</v>
          </cell>
          <cell r="C12">
            <v>20</v>
          </cell>
          <cell r="I12" t="str">
            <v xml:space="preserve"> - </v>
          </cell>
        </row>
        <row r="13">
          <cell r="A13" t="str">
            <v>pN2 (14-18 ans)</v>
          </cell>
          <cell r="C13">
            <v>40</v>
          </cell>
        </row>
        <row r="14">
          <cell r="A14" t="str">
            <v>N2 (14-18 ans)</v>
          </cell>
          <cell r="C14">
            <v>40</v>
          </cell>
        </row>
        <row r="15">
          <cell r="A15" t="str">
            <v>N2 (16-18 ans)</v>
          </cell>
          <cell r="C15">
            <v>20</v>
          </cell>
        </row>
        <row r="16">
          <cell r="A16" t="str">
            <v>N2</v>
          </cell>
          <cell r="C16">
            <v>40</v>
          </cell>
        </row>
        <row r="17">
          <cell r="A17" t="str">
            <v>pN2</v>
          </cell>
          <cell r="C17">
            <v>40</v>
          </cell>
        </row>
        <row r="18">
          <cell r="A18" t="str">
            <v>N2-PInit.</v>
          </cell>
          <cell r="B18">
            <v>20</v>
          </cell>
          <cell r="C18">
            <v>20</v>
          </cell>
        </row>
        <row r="19">
          <cell r="A19" t="str">
            <v>E1-N2</v>
          </cell>
          <cell r="B19">
            <v>6</v>
          </cell>
          <cell r="C19">
            <v>40</v>
          </cell>
          <cell r="I19" t="str">
            <v>Exploration</v>
          </cell>
        </row>
        <row r="20">
          <cell r="A20" t="str">
            <v>pN3</v>
          </cell>
          <cell r="C20">
            <v>60</v>
          </cell>
          <cell r="I20" t="str">
            <v>Technique</v>
          </cell>
        </row>
        <row r="21">
          <cell r="A21" t="str">
            <v>N3</v>
          </cell>
          <cell r="C21">
            <v>60</v>
          </cell>
          <cell r="I21" t="str">
            <v>Apnée</v>
          </cell>
        </row>
        <row r="22">
          <cell r="A22" t="str">
            <v>N3-PInit.</v>
          </cell>
          <cell r="B22">
            <v>6</v>
          </cell>
          <cell r="C22">
            <v>6</v>
          </cell>
          <cell r="I22" t="str">
            <v>Enseignement</v>
          </cell>
        </row>
        <row r="23">
          <cell r="A23" t="str">
            <v>E1</v>
          </cell>
          <cell r="B23">
            <v>6</v>
          </cell>
          <cell r="C23">
            <v>6</v>
          </cell>
        </row>
        <row r="24">
          <cell r="A24" t="str">
            <v>E1-EH1</v>
          </cell>
          <cell r="B24">
            <v>6</v>
          </cell>
          <cell r="C24">
            <v>6</v>
          </cell>
        </row>
        <row r="25">
          <cell r="A25" t="str">
            <v>pN4</v>
          </cell>
          <cell r="C25">
            <v>60</v>
          </cell>
        </row>
        <row r="26">
          <cell r="A26" t="str">
            <v>GP4</v>
          </cell>
          <cell r="B26">
            <v>20</v>
          </cell>
          <cell r="C26">
            <v>60</v>
          </cell>
        </row>
        <row r="27">
          <cell r="A27" t="str">
            <v>GP4-E2</v>
          </cell>
          <cell r="B27">
            <v>20</v>
          </cell>
          <cell r="C27">
            <v>60</v>
          </cell>
        </row>
        <row r="28">
          <cell r="A28" t="str">
            <v>E2</v>
          </cell>
          <cell r="B28">
            <v>20</v>
          </cell>
          <cell r="C28">
            <v>60</v>
          </cell>
        </row>
        <row r="29">
          <cell r="A29" t="str">
            <v>E2-EH1</v>
          </cell>
          <cell r="B29">
            <v>20</v>
          </cell>
          <cell r="C29">
            <v>60</v>
          </cell>
        </row>
        <row r="30">
          <cell r="A30" t="str">
            <v>PE12</v>
          </cell>
          <cell r="C30">
            <v>12</v>
          </cell>
        </row>
        <row r="31">
          <cell r="A31" t="str">
            <v>PE20</v>
          </cell>
          <cell r="C31">
            <v>20</v>
          </cell>
        </row>
        <row r="32">
          <cell r="A32" t="str">
            <v>PE40</v>
          </cell>
          <cell r="C32">
            <v>40</v>
          </cell>
        </row>
        <row r="33">
          <cell r="A33" t="str">
            <v>PA12</v>
          </cell>
          <cell r="C33">
            <v>12</v>
          </cell>
        </row>
        <row r="34">
          <cell r="A34" t="str">
            <v>PA20</v>
          </cell>
          <cell r="C34">
            <v>20</v>
          </cell>
        </row>
        <row r="35">
          <cell r="A35" t="str">
            <v>PA40</v>
          </cell>
          <cell r="C35">
            <v>40</v>
          </cell>
        </row>
        <row r="36">
          <cell r="A36" t="str">
            <v>PA60</v>
          </cell>
          <cell r="C36">
            <v>60</v>
          </cell>
        </row>
        <row r="37">
          <cell r="A37" t="str">
            <v>E1-N3</v>
          </cell>
          <cell r="B37">
            <v>6</v>
          </cell>
          <cell r="C37">
            <v>60</v>
          </cell>
        </row>
        <row r="38">
          <cell r="A38" t="str">
            <v>GP4-PInit.</v>
          </cell>
          <cell r="B38">
            <v>20</v>
          </cell>
          <cell r="C38">
            <v>60</v>
          </cell>
        </row>
        <row r="39">
          <cell r="A39" t="str">
            <v>E2</v>
          </cell>
          <cell r="B39">
            <v>20</v>
          </cell>
          <cell r="C39">
            <v>40</v>
          </cell>
        </row>
        <row r="40">
          <cell r="A40" t="str">
            <v>E3</v>
          </cell>
          <cell r="B40">
            <v>40</v>
          </cell>
          <cell r="C40">
            <v>60</v>
          </cell>
        </row>
        <row r="41">
          <cell r="A41" t="str">
            <v>E4</v>
          </cell>
          <cell r="B41">
            <v>60</v>
          </cell>
          <cell r="C41">
            <v>60</v>
          </cell>
        </row>
        <row r="42">
          <cell r="A42" t="str">
            <v>MF1</v>
          </cell>
          <cell r="B42">
            <v>40</v>
          </cell>
          <cell r="C42">
            <v>60</v>
          </cell>
        </row>
        <row r="43">
          <cell r="A43" t="str">
            <v>E3-EH1</v>
          </cell>
          <cell r="B43">
            <v>40</v>
          </cell>
          <cell r="C43">
            <v>60</v>
          </cell>
        </row>
        <row r="44">
          <cell r="A44" t="str">
            <v>E3-EH2</v>
          </cell>
          <cell r="B44">
            <v>40</v>
          </cell>
          <cell r="C44">
            <v>60</v>
          </cell>
        </row>
        <row r="45">
          <cell r="A45" t="str">
            <v>MF2</v>
          </cell>
          <cell r="B45">
            <v>60</v>
          </cell>
          <cell r="C45">
            <v>60</v>
          </cell>
        </row>
        <row r="46">
          <cell r="A46" t="str">
            <v>E4-EH1</v>
          </cell>
          <cell r="B46">
            <v>60</v>
          </cell>
          <cell r="C46">
            <v>60</v>
          </cell>
        </row>
        <row r="47">
          <cell r="A47" t="str">
            <v>E4-EH2</v>
          </cell>
          <cell r="B47">
            <v>60</v>
          </cell>
          <cell r="C47">
            <v>60</v>
          </cell>
        </row>
        <row r="48">
          <cell r="A48" t="str">
            <v>E4-MFEH1</v>
          </cell>
          <cell r="B48">
            <v>60</v>
          </cell>
          <cell r="C48">
            <v>60</v>
          </cell>
        </row>
        <row r="49">
          <cell r="A49" t="str">
            <v>E2-SPMF1</v>
          </cell>
          <cell r="B49">
            <v>40</v>
          </cell>
          <cell r="C49">
            <v>60</v>
          </cell>
        </row>
        <row r="50">
          <cell r="A50" t="str">
            <v>SPMF1</v>
          </cell>
          <cell r="B50">
            <v>40</v>
          </cell>
          <cell r="C50">
            <v>60</v>
          </cell>
        </row>
        <row r="51">
          <cell r="A51" t="str">
            <v>Déb.</v>
          </cell>
          <cell r="B51">
            <v>6</v>
          </cell>
          <cell r="C51">
            <v>6</v>
          </cell>
        </row>
        <row r="52">
          <cell r="A52" t="str">
            <v>Bapt.(8-10 ans)</v>
          </cell>
          <cell r="B52">
            <v>2</v>
          </cell>
          <cell r="C52">
            <v>2</v>
          </cell>
        </row>
        <row r="53">
          <cell r="A53" t="str">
            <v>Bapt.(10-14 ans)</v>
          </cell>
          <cell r="B53">
            <v>3</v>
          </cell>
          <cell r="C53">
            <v>3</v>
          </cell>
        </row>
        <row r="54">
          <cell r="A54" t="str">
            <v>Bapt.</v>
          </cell>
          <cell r="B54">
            <v>6</v>
          </cell>
          <cell r="C54">
            <v>6</v>
          </cell>
        </row>
        <row r="55">
          <cell r="A55" t="str">
            <v>PESH 6</v>
          </cell>
          <cell r="B55">
            <v>6</v>
          </cell>
          <cell r="C55">
            <v>6</v>
          </cell>
        </row>
        <row r="56">
          <cell r="A56" t="str">
            <v>PESH 12</v>
          </cell>
          <cell r="B56">
            <v>12</v>
          </cell>
          <cell r="C56">
            <v>12</v>
          </cell>
        </row>
        <row r="57">
          <cell r="A57" t="str">
            <v>PESH 20</v>
          </cell>
          <cell r="B57">
            <v>20</v>
          </cell>
          <cell r="C57">
            <v>20</v>
          </cell>
        </row>
        <row r="58">
          <cell r="A58" t="str">
            <v>PESH 40</v>
          </cell>
          <cell r="B58">
            <v>40</v>
          </cell>
          <cell r="C58">
            <v>40</v>
          </cell>
        </row>
        <row r="64">
          <cell r="C64" t="str">
            <v>Niveau plongeur</v>
          </cell>
        </row>
        <row r="65">
          <cell r="C65" t="str">
            <v>Bapt.</v>
          </cell>
          <cell r="E65" t="str">
            <v>pN1</v>
          </cell>
        </row>
        <row r="66">
          <cell r="C66" t="str">
            <v>Bapt.(Min.)</v>
          </cell>
          <cell r="E66" t="str">
            <v>pN2</v>
          </cell>
        </row>
        <row r="67">
          <cell r="C67" t="str">
            <v>Déb.</v>
          </cell>
          <cell r="E67" t="str">
            <v>pN3</v>
          </cell>
        </row>
        <row r="68">
          <cell r="C68" t="str">
            <v>pN1</v>
          </cell>
          <cell r="E68" t="str">
            <v>pN4</v>
          </cell>
        </row>
        <row r="69">
          <cell r="C69" t="str">
            <v>N1</v>
          </cell>
          <cell r="E69" t="str">
            <v>p.Init</v>
          </cell>
        </row>
        <row r="70">
          <cell r="C70" t="str">
            <v>pN2</v>
          </cell>
          <cell r="E70" t="str">
            <v>SPMF1</v>
          </cell>
        </row>
        <row r="71">
          <cell r="C71" t="str">
            <v>N2</v>
          </cell>
          <cell r="E71" t="str">
            <v>PE12</v>
          </cell>
        </row>
        <row r="72">
          <cell r="C72" t="str">
            <v>pN3</v>
          </cell>
          <cell r="E72" t="str">
            <v>PE20</v>
          </cell>
        </row>
        <row r="73">
          <cell r="C73" t="str">
            <v>N3</v>
          </cell>
          <cell r="E73" t="str">
            <v>PE40</v>
          </cell>
        </row>
        <row r="74">
          <cell r="C74" t="str">
            <v>PE12</v>
          </cell>
          <cell r="E74" t="str">
            <v>PA12</v>
          </cell>
        </row>
        <row r="75">
          <cell r="C75" t="str">
            <v>PE20</v>
          </cell>
          <cell r="E75" t="str">
            <v>PA20</v>
          </cell>
        </row>
        <row r="76">
          <cell r="A76" t="str">
            <v>E1</v>
          </cell>
          <cell r="C76" t="str">
            <v>PE40</v>
          </cell>
          <cell r="E76" t="str">
            <v>PA40</v>
          </cell>
        </row>
        <row r="77">
          <cell r="A77" t="str">
            <v>E2</v>
          </cell>
          <cell r="C77" t="str">
            <v>PA12</v>
          </cell>
          <cell r="E77" t="str">
            <v>PA60</v>
          </cell>
        </row>
        <row r="78">
          <cell r="A78" t="str">
            <v>E3</v>
          </cell>
          <cell r="C78" t="str">
            <v>PA20</v>
          </cell>
          <cell r="E78" t="str">
            <v>GP4</v>
          </cell>
        </row>
        <row r="79">
          <cell r="A79" t="str">
            <v>E4</v>
          </cell>
          <cell r="C79" t="str">
            <v>PA40</v>
          </cell>
          <cell r="E79" t="str">
            <v>Pré.AR</v>
          </cell>
        </row>
        <row r="80">
          <cell r="A80" t="str">
            <v>GP</v>
          </cell>
          <cell r="C80" t="str">
            <v>PA60</v>
          </cell>
          <cell r="E80" t="str">
            <v>Pré.BR</v>
          </cell>
        </row>
        <row r="81">
          <cell r="C81" t="str">
            <v>GP4</v>
          </cell>
          <cell r="E81" t="str">
            <v>Pré.OR</v>
          </cell>
        </row>
        <row r="82">
          <cell r="C82" t="str">
            <v>MF1</v>
          </cell>
          <cell r="E82" t="str">
            <v>SPMF1</v>
          </cell>
        </row>
        <row r="83">
          <cell r="C83" t="str">
            <v>MF2</v>
          </cell>
          <cell r="E83" t="str">
            <v>SPMF2</v>
          </cell>
        </row>
        <row r="84">
          <cell r="C84" t="str">
            <v>BR</v>
          </cell>
          <cell r="E84" t="str">
            <v>PESH 6</v>
          </cell>
        </row>
        <row r="85">
          <cell r="A85" t="str">
            <v>MG - Médecin Général</v>
          </cell>
          <cell r="C85" t="str">
            <v>AR</v>
          </cell>
          <cell r="E85" t="str">
            <v>PESH 12</v>
          </cell>
        </row>
        <row r="86">
          <cell r="A86" t="str">
            <v>MF - Médecin Fédéral</v>
          </cell>
          <cell r="C86" t="str">
            <v>OR</v>
          </cell>
          <cell r="E86" t="str">
            <v>PESH 20</v>
          </cell>
        </row>
        <row r="87">
          <cell r="A87" t="str">
            <v>MD - Médecin Divers</v>
          </cell>
          <cell r="C87" t="str">
            <v>Pré.AR</v>
          </cell>
          <cell r="E87" t="str">
            <v>PESH 40</v>
          </cell>
        </row>
        <row r="88">
          <cell r="A88" t="str">
            <v>MS - Médecin du Sport</v>
          </cell>
          <cell r="C88" t="str">
            <v>Pré.BR</v>
          </cell>
        </row>
        <row r="89">
          <cell r="C89" t="str">
            <v>Pré.OR</v>
          </cell>
        </row>
        <row r="90">
          <cell r="C90" t="str">
            <v>pN4</v>
          </cell>
        </row>
        <row r="91">
          <cell r="C91" t="str">
            <v>SPMF1</v>
          </cell>
        </row>
        <row r="92">
          <cell r="C92" t="str">
            <v>SPMF2</v>
          </cell>
        </row>
        <row r="93">
          <cell r="C93" t="str">
            <v>PESH 6</v>
          </cell>
        </row>
        <row r="94">
          <cell r="C94" t="str">
            <v>PESH 12</v>
          </cell>
        </row>
        <row r="95">
          <cell r="C95" t="str">
            <v>PESH 20</v>
          </cell>
        </row>
        <row r="96">
          <cell r="C96" t="str">
            <v>PESH 40</v>
          </cell>
        </row>
      </sheetData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rbereau Philippe" id="{25C4AC01-AA88-43FF-9D2A-88DCBD4EF44B}" userId="S::Philippe.Barbereau@Tdf.Fr::affc49b2-1b1d-4999-927b-efaf8e2bc10d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ena/Dropbox/06_PLONGEE/01_AQUADEMIE/00_ADMINISTRATIF/FICHE%20DE%20SECURITE/Fiche_s&#233;curit&#233;_5.2.1/FS_Aquad&#233;mie_Matrice_v5.2.1.xlsm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277777" createdVersion="4" refreshedVersion="8" minRefreshableVersion="3" recordCount="72" xr:uid="{4B629DD2-FCEB-4A25-BFC2-AFF89C2E5340}">
  <cacheSource type="worksheet">
    <worksheetSource ref="AS12:AS84" sheet="Saisie_Palanquée" r:id="rId2"/>
  </cacheSource>
  <cacheFields count="1">
    <cacheField name="I" numFmtId="0">
      <sharedItems count="24">
        <s v=""/>
        <s v="PESTRIMAUX MAFFEI Valérie " u="1"/>
        <s v="POGGIONOVO Valérie " u="1"/>
        <s v="BOURGOIN Jean-Marc " u="1"/>
        <s v="RIFFARD Sandrine " u="1"/>
        <s v="REGUIMI Sophia " u="1"/>
        <s v="RIGOUT  Stéphanie  " u="1"/>
        <s v="ROY Gérard " u="1"/>
        <s v="MARTINI Christine " u="1"/>
        <s v="MBOUENDA NOTEMI Martin  " u="1"/>
        <s v="MICHEL Marie-Noëlle " u="1"/>
        <s v="MONNIER  Jesse  " u="1"/>
        <s v="PIAU Yannick " u="1"/>
        <s v="PICAUD thierry " u="1"/>
        <s v="PICHARD Vincent " u="1"/>
        <e v="#N/A" u="1"/>
        <s v="Saintot Marc  - " u="1"/>
        <s v="Coffin Chrystelle  - N2" u="1"/>
        <s v="Saintot Marc  - N3" u="1"/>
        <s v="Bouteillon Pierre  - N4" u="1"/>
        <s v="Favard Jean-Sébastien  - déb" u="1"/>
        <s v="Bouteillon Pierre  - " u="1"/>
        <s v="Brar Renaud  - E4" u="1"/>
        <s v="Alleau Frederic  - N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393516" createdVersion="3" refreshedVersion="8" minRefreshableVersion="3" recordCount="72" xr:uid="{019E22D0-8209-423A-8B84-3B864E474501}">
  <cacheSource type="worksheet">
    <worksheetSource ref="AP12:AP84" sheet="Saisie_Palanquée" r:id="rId2"/>
  </cacheSource>
  <cacheFields count="1">
    <cacheField name="F" numFmtId="0">
      <sharedItems count="36">
        <s v=""/>
        <s v="GENDRON François " u="1"/>
        <s v="GRIMAUD Matthieu " u="1"/>
        <s v="THOMANN Eric " u="1"/>
        <s v="BECHET Gilles " u="1"/>
        <s v="BIRBE SÁNCHEZ  Nuria  " u="1"/>
        <s v="PIAU Yannick " u="1"/>
        <s v="GOURAUD Yves " u="1"/>
        <s v="DEVAUX-RIVIERE Isabelle " u="1"/>
        <s v="GRIMAUD PESCHER Caroline " u="1"/>
        <s v="HAMAIDE Didier " u="1"/>
        <s v="HENNION  Jean Baptiste  " u="1"/>
        <s v="HUET Karim " u="1"/>
        <s v="LIU Fei " u="1"/>
        <s v="LOTZ Véronique " u="1"/>
        <s v="MARÉCHAL Yann " u="1"/>
        <s v="MARTINI Christine " u="1"/>
        <s v="Grebaut Francis  - GP4-E2" u="1"/>
        <s v="Bembaron Suzanne (16 ans) - N1" u="1"/>
        <s v="GREBAUT François - PN3" u="1"/>
        <s v="Bonnaure Guillaume  - " u="1"/>
        <s v="Acknin Clarisse (17 ans) - N1" u="1"/>
        <s v="Plongeur 13 - P.BR (8-14 ans)" u="1"/>
        <s v="Grebaut Francis  - E2" u="1"/>
        <s v="Bedei Elise (17 ans) - N1" u="1"/>
        <s v="Plongeur 14 - P.OR (12-14 ans)" u="1"/>
        <s v="Bonnaure Guillaume  - GP4" u="1"/>
        <e v="#N/A" u="1"/>
        <s v="Queruel Nathan  - N3-E1" u="1"/>
        <s v="Bord Jean-marc  - PN1" u="1"/>
        <s v="Queruel Nathan  - N1" u="1"/>
        <s v="GALAS Catherine  - PN3" u="1"/>
        <s v="Voitichouk Damien  - N3" u="1"/>
        <s v="Lacroix Christophe  - N1" u="1"/>
        <s v="Bourgat Caroline  - N3" u="1"/>
        <s v=" -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162038" createdVersion="3" refreshedVersion="8" minRefreshableVersion="3" recordCount="72" xr:uid="{C706B94A-E676-4CAB-8042-80C92BEAB563}">
  <cacheSource type="worksheet">
    <worksheetSource ref="AK12:AK84" sheet="Saisie_Palanquée" r:id="rId2"/>
  </cacheSource>
  <cacheFields count="1">
    <cacheField name="A" numFmtId="0">
      <sharedItems count="140">
        <s v=""/>
        <s v="AMUSAN Isabelle" u="1"/>
        <e v="#N/A" u="1"/>
        <s v="TARON Capucine " u="1"/>
        <s v="TOUBAL Nathalie " u="1"/>
        <s v="SEVILLA MARTIN Claire " u="1"/>
        <s v="STERNIAK Julien " u="1"/>
        <s v="AMRANI Ouiza " u="1"/>
        <s v="AMUSAN Isabelle " u="1"/>
        <s v="RIFFARD Sandrine " u="1"/>
        <s v="BRECY  Laëtitia  " u="1"/>
        <s v="BRIAN Marie-Hélène " u="1"/>
        <s v="PHILIPPE Marie Antoinette " u="1"/>
        <s v="ROY Gérard " u="1"/>
        <s v="BECHET Frédérique " u="1"/>
        <s v="BECHET Gilles " u="1"/>
        <s v="AMRANI Ouiza (12 ans)" u="1"/>
        <s v="MONNIER  Jesse  " u="1"/>
        <s v="HENNION  Jean Baptiste  " u="1"/>
        <s v="PICAUD thierry " u="1"/>
        <s v="KERMARREC Edith " u="1"/>
        <s v="THOMANN Eric " u="1"/>
        <s v="Lotz Sébastien  " u="1"/>
        <s v="BENADJEMIA  Noura " u="1"/>
        <s v="LOTZ jean pierre " u="1"/>
        <s v="Invité 1 - PhB" u="1"/>
        <s v="Invité 1" u="1"/>
        <s v="Invité   - PhB" u="1"/>
        <s v="BENADJEMIA  Noura  - MNC, EH1, IE2" u="1"/>
        <s v=" Invité  " u="1"/>
        <s v="Invité  - PhB" u="1"/>
        <s v="Invité  " u="1"/>
        <s v="Invité  PhB - " u="1"/>
        <s v="AMRANI Ouiza  - MNC" u="1"/>
        <s v="AMRANI Ouiza  - " u="1"/>
        <s v="Toupin Michel  - GP4" u="1"/>
        <s v="Roger-lemoine Isabelle  - N1" u="1"/>
        <s v="Pommier Yassine  - N2" u="1"/>
        <s v="Rotter Bernhard  - N3" u="1"/>
        <s v="Allain Alix  - " u="1"/>
        <s v="Bouclet Julie (17 ans) - N1" u="1"/>
        <s v="Debois Vincent  - N3-E1" u="1"/>
        <s v="Bourdichon Patrick  - N2" u="1"/>
        <s v="Agnassia Martine  - E2" u="1"/>
        <s v="Acknin Clarisse (15 ans) - N1 (12-18 ans)" u="1"/>
        <s v="Bordarier Eric  - N3" u="1"/>
        <s v="Besnard Benoît  - PN2" u="1"/>
        <s v="Moles Sylvie  - N1" u="1"/>
        <s v="Chevalier Arnaud  - E2" u="1"/>
        <s v="Delacour Christophe  - N2" u="1"/>
        <s v="Bonnet Dominique  - GP4-E2" u="1"/>
        <s v="Bembaron Suzanne (14 ans) - N1" u="1"/>
        <s v="Hucheloup Marine (16 ans) - N1" u="1"/>
        <s v="Plongeur 3 - PN2" u="1"/>
        <s v="Moles Sylvie  - N2" u="1"/>
        <s v="Calinaud Jeremie  - N1" u="1"/>
        <s v="Marcellin Enzo (17 ans) - N1" u="1"/>
        <s v="Delaroche Thibaut (14 ans) - N1" u="1"/>
        <s v="Appert Pascal  - E3" u="1"/>
        <s v="Moles Guillaume  - PESH 6" u="1"/>
        <s v="GOZIAS Nathalie - PN4" u="1"/>
        <s v="Delaroche Thibaut (12 ans) - PN1 (12-18 ans)" u="1"/>
        <s v="Grebaut Victor  - N2" u="1"/>
        <s v="Bouteillon Muriel  - N2" u="1"/>
        <s v="Mathieu Coralie  - GP4" u="1"/>
        <s v="Veran Anne-catherine  - N2" u="1"/>
        <s v="DELAROCHE Thibaut - PN1 (12-18 ans)" u="1"/>
        <s v="(déb. maj. 1)  Dugenou Georgette - déb" u="1"/>
        <s v="(N1 min. 1)  (&lt;18 ans)Petit Mignon - N1" u="1"/>
        <s v="Cherret Pierre-jean  - MF1" u="1"/>
        <s v="Acknin Celine  - " u="1"/>
        <s v="Bonnaure Guillaume  - N2" u="1"/>
        <s v="(déb. majeur #1)   - déb" u="1"/>
        <s v="Bost Gaël (9 ans) - P.BR (8-14 ans)" u="1"/>
        <s v="(N1 mineur #1)  coucou - N1" u="1"/>
        <s v="Acknin Clarisse (15 ans) - N1" u="1"/>
        <s v="Laplaige Cedric  - N1" u="1"/>
        <s v="Grassart Pierre  - SPMF1" u="1"/>
        <s v="Bissiri Sophie  - N2" u="1"/>
        <s v="Béal Julien  - GP4-E2" u="1"/>
        <s v="Huillier Julien  - déb" u="1"/>
        <e v="#REF!" u="1"/>
        <s v="(N1 mineur #1)  (&lt;18 ans) - N1" u="1"/>
        <s v="Bedei Elise (16 ans) - N1" u="1"/>
        <s v="Bonnet Céline (17 ans) - N2" u="1"/>
        <s v="Acknin Clarisse (17 ans) - N2" u="1"/>
        <s v="(N1 min. 1)  (&lt;18)Petit Mignon - N1" u="1"/>
        <s v="Antonov Alexis  - N3" u="1"/>
        <s v="Moles Guillaume  - déb" u="1"/>
        <s v="Détolle Xavier  - N4" u="1"/>
        <s v="(PE40 majeur #2)  coucou - PE40" u="1"/>
        <s v="Bonnet Céline (17 ans) - PE40" u="1"/>
        <s v="JOSSET Ludovic - PN1 (majeur)" u="1"/>
        <s v="Garcia Alain  - E3" u="1"/>
        <s v="Alnot Thierry  - E2" u="1"/>
        <s v="Détolle Rémi (15 ans) - N1" u="1"/>
        <s v="Anglade Richard  - GP4-E2" u="1"/>
        <s v="(déb. majeur #1)  Dugenou Georgette - déb" u="1"/>
        <s v="(N1 mineur #1)  (&lt;18 ans)Petit Mignon - N1" u="1"/>
        <s v="Morel Christian  - N3" u="1"/>
        <s v="Varastet Frédéric  - E2-SPMF1" u="1"/>
        <s v="Vieille Nicolas  - " u="1"/>
        <s v="Bonnaure Guillaume  - GP4" u="1"/>
        <s v="Alleau Deana  - déb" u="1"/>
        <s v="Bosvieux Alexandra  - N3" u="1"/>
        <s v="Acknin Clarisse (17 ans) - " u="1"/>
        <s v="(GP majeur #1)  coucou - GP4" u="1"/>
        <s v="Tsolenyanu Fo-komla  - " u="1"/>
        <s v="Grebaut Victor Nx32 - N2-E1" u="1"/>
        <s v="Bonnet Céline (17 ans) - N2 (14-18 ans)" u="1"/>
        <s v="Galas Bruno  - PN3" u="1"/>
        <s v="Albares Miguel  - E3" u="1"/>
        <s v="Bord Jean-marc  - PN1" u="1"/>
        <s v="Lenée Murielle  - N3" u="1"/>
        <s v="Grebaut Francis  - N3" u="1"/>
        <s v="Leridon Frédéric  - GP4-E2" u="1"/>
        <s v="VERASDONCK P. - PN4" u="1"/>
        <s v="Barbereau Philippe  - MF2" u="1"/>
        <s v="MARTIN Anne-Marie - N1 (majeur)" u="1"/>
        <s v="Détolle Thomas (17 ans) - N2" u="1"/>
        <s v="Bedei Christian  - N2" u="1"/>
        <s v="(N1 min. 1)  (&lt;18) Petit Mignon - N1" u="1"/>
        <s v="(déb. majeur #2)  coucou - déb" u="1"/>
        <s v="Guillot Gilles  - N3" u="1"/>
        <s v="Perveyrie Sylvie  - MF1" u="1"/>
        <s v="Chevalier Arnaud  - GP4-E2" u="1"/>
        <s v="Plongeur 1 - P.BR (8-14 ans)" u="1"/>
        <s v="Plongeur 3 - P.AR (8-14 ans)" u="1"/>
        <s v="Lenée Murielle  - N1" u="1"/>
        <s v="Ferrand Marie-joelle  - N1" u="1"/>
        <s v="Acknin Celine  - N2" u="1"/>
        <s v="Ducloux Stephanie  - PN3" u="1"/>
        <s v=" - " u="1"/>
        <s v="Chemorin Aline  - N2" u="1"/>
        <s v="Diouane Jade (17 ans) - " u="1"/>
        <s v="Bonnaure Guillaume  - PN3" u="1"/>
        <s v="Saintot Martin (10 ans) - " u="1"/>
        <s v="Appert Pascal  - MF1" u="1"/>
        <s v="Callens Amandine  - PN1" u="1"/>
        <s v="Mateos Léa (12 ans) - P.AR (8-14 an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814815" createdVersion="8" refreshedVersion="8" minRefreshableVersion="3" recordCount="77" xr:uid="{6130D8E8-43C9-435C-906D-BA5E033807D8}">
  <cacheSource type="worksheet">
    <worksheetSource ref="BJ7:BJ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775.661277777777" createdVersion="8" refreshedVersion="8" minRefreshableVersion="3" recordCount="99" xr:uid="{07F4CE5A-4B8A-4E98-9ACB-9309A0AAED1A}">
  <cacheSource type="worksheet">
    <worksheetSource ref="CL13:DA112" sheet="Saisie_Palanquée" r:id="rId2"/>
  </cacheSource>
  <cacheFields count="16">
    <cacheField name="Conca nom prénom" numFmtId="0">
      <sharedItems containsBlank="1" count="40">
        <s v="CETIN Halimé"/>
        <s v="RIFFARD Sandrine"/>
        <s v="BRECY Laetitia"/>
        <s v="BERNARD Clarisse"/>
        <s v="LEFEBVRE Clémentine"/>
        <s v="RÉAU Jim"/>
        <s v="STERNIAK Julien"/>
        <s v="BENADJEMIA Noura"/>
        <s v="MBOUENDA NOTEMI Martin"/>
        <s v="REGUIMI Sophia"/>
        <s v="PARIS Olivier"/>
        <s v="KERMARREC Emmanuel"/>
        <s v="KERMARREC Edith"/>
        <s v="BARBEREAU Caroline"/>
        <s v="BENADJEMIA Mustapha"/>
        <s v="PESTRIMAUX MAFFEI Valérie"/>
        <s v="DA SILVA Anna"/>
        <s v="LOTZ Jean-Pierre"/>
        <s v="RIGOUT Stéphanie"/>
        <s v="TENDRON Anthony"/>
        <s v="BECHET Gilles"/>
        <s v="GRIMAUD Matthieu"/>
        <s v="PRESTAT Pascale"/>
        <s v="POGGIONOVO Valérie"/>
        <s v="HAMAIDE Didier"/>
        <s v="AMRANI Ouiza"/>
        <s v="BOUVIER Florian"/>
        <s v="PICAUD Thierry"/>
        <s v="DOUTRELOUX Isée"/>
        <s v="GRIMAUD PESCHER Caroline"/>
        <s v="KHALIL Julie"/>
        <s v="MARÉCHAL Yann"/>
        <s v="GENDRON François"/>
        <s v="TARON Capucine"/>
        <s v="AMUSAN Isabelle"/>
        <s v="DUQUESNE Xavier"/>
        <s v="ROY Gérard"/>
        <s v="TREMEAU-POCHIC Bertrand"/>
        <s v=" "/>
        <m/>
      </sharedItems>
    </cacheField>
    <cacheField name="Nom Maj" numFmtId="0">
      <sharedItems containsBlank="1"/>
    </cacheField>
    <cacheField name="Nom propre" numFmtId="0">
      <sharedItems containsBlank="1"/>
    </cacheField>
    <cacheField name="Séquentiel" numFmtId="0">
      <sharedItems containsBlank="1"/>
    </cacheField>
    <cacheField name="SID" numFmtId="0">
      <sharedItems containsBlank="1"/>
    </cacheField>
    <cacheField name="Heure de soumission" numFmtId="0">
      <sharedItems containsString="0" containsBlank="1" containsNumber="1" minValue="45745.694062499999" maxValue="45756.604398148003"/>
    </cacheField>
    <cacheField name="Heure de complétion" numFmtId="0">
      <sharedItems containsString="0" containsBlank="1" containsNumber="1" minValue="45745.694062499999" maxValue="45756.604398148003"/>
    </cacheField>
    <cacheField name="Heure de modification" numFmtId="0">
      <sharedItems containsString="0" containsBlank="1" containsNumber="1" minValue="45745.694062499999" maxValue="45756.604398148003"/>
    </cacheField>
    <cacheField name="Brouillon" numFmtId="0">
      <sharedItems containsBlank="1"/>
    </cacheField>
    <cacheField name="Adresse IP" numFmtId="0">
      <sharedItems containsBlank="1"/>
    </cacheField>
    <cacheField name="UID" numFmtId="0">
      <sharedItems containsBlank="1"/>
    </cacheField>
    <cacheField name="Nom d'utilisateur" numFmtId="0">
      <sharedItems containsBlank="1"/>
    </cacheField>
    <cacheField name="Nom" numFmtId="0">
      <sharedItems containsBlank="1"/>
    </cacheField>
    <cacheField name="Prénom" numFmtId="0">
      <sharedItems containsBlank="1"/>
    </cacheField>
    <cacheField name="Ton Adresse mail" numFmtId="0">
      <sharedItems containsBlank="1"/>
    </cacheField>
    <cacheField name="Ton niveau de plongée" numFmtId="0">
      <sharedItems containsBlank="1" count="10">
        <s v="Débutant"/>
        <s v="N1"/>
        <s v="E2"/>
        <s v="E3"/>
        <s v="E1"/>
        <s v="N2"/>
        <s v="N3"/>
        <s v="N4"/>
        <m/>
        <s v="E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162038" createdVersion="3" refreshedVersion="8" minRefreshableVersion="3" recordCount="72" xr:uid="{4D8EF75B-D4E0-41BE-BFDC-EA21280FA8AA}">
  <cacheSource type="worksheet">
    <worksheetSource ref="AV12:AV84" sheet="Saisie_Palanquée" r:id="rId2"/>
  </cacheSource>
  <cacheFields count="1">
    <cacheField name="L" numFmtId="0">
      <sharedItems count="12">
        <s v=""/>
        <s v="RÉAU Jim " u="1"/>
        <s v="REGUIMI Sophia " u="1"/>
        <s v="RIFFARD Sandrine " u="1"/>
        <s v="RIGOUT  Stéphanie  " u="1"/>
        <s v="Delaroche Jerome  - " u="1"/>
        <e v="#N/A" u="1"/>
        <s v="Delaroche Jerome  - N3" u="1"/>
        <s v="Averty-Taraud Laure  - N2" u="1"/>
        <s v="Bournet Jerome  - N3" u="1"/>
        <s v="Chemorin Aline  - N2" u="1"/>
        <s v="Peter Jacquot Matéo (4 ans) - dé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814815" createdVersion="8" refreshedVersion="8" minRefreshableVersion="3" recordCount="77" xr:uid="{A105BF0C-FD18-4CFC-848A-5AA915644DFC}">
  <cacheSource type="worksheet">
    <worksheetSource ref="BI7:BI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699076" createdVersion="8" refreshedVersion="8" minRefreshableVersion="3" recordCount="77" xr:uid="{3302F37C-3A38-4B1B-8A14-26FE5F733DB1}">
  <cacheSource type="worksheet">
    <worksheetSource ref="BO7:BO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814815" createdVersion="8" refreshedVersion="8" minRefreshableVersion="3" recordCount="77" xr:uid="{EC7AD3B6-58B8-41D6-A8A4-9F775E7D8928}">
  <cacheSource type="worksheet">
    <worksheetSource ref="BK7:BK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625" createdVersion="8" refreshedVersion="8" minRefreshableVersion="3" recordCount="90" xr:uid="{14D64542-F2E9-4EF2-947B-A1D1BDFF4EC8}">
  <cacheSource type="worksheet">
    <worksheetSource ref="BX13:CI103" sheet="Saisie_Palanquée" r:id="rId2"/>
  </cacheSource>
  <cacheFields count="12">
    <cacheField name="N° Palanquée" numFmtId="0">
      <sharedItems containsMixedTypes="1" containsNumber="1" containsInteger="1" minValue="1" maxValue="4" count="5">
        <s v=""/>
        <n v="1" u="1"/>
        <n v="2" u="1"/>
        <n v="3" u="1"/>
        <n v="4" u="1"/>
      </sharedItems>
    </cacheField>
    <cacheField name="Statut" numFmtId="0">
      <sharedItems count="3">
        <s v=""/>
        <s v="Moniteur" u="1"/>
        <s v="Plongeur" u="1"/>
      </sharedItems>
    </cacheField>
    <cacheField name="Nom" numFmtId="0">
      <sharedItems count="81">
        <s v=""/>
        <s v="BARBEREAU Philippe" u="1"/>
        <s v="LOTZ Jean-Pierre" u="1"/>
        <s v="KERMARREC Edith" u="1"/>
        <s v="BENADJEMIA Mustapha" u="1"/>
        <s v="AMUSAN Isabelle" u="1"/>
        <s v="BARBEREAU Caroline" u="1"/>
        <s v="DEVAUX-RIVIERE Isabelle" u="1"/>
        <s v="BECHET Frédérique" u="1"/>
        <s v="AMRANI Ouiza" u="1"/>
        <s v="BECHET Gilles" u="1"/>
        <s v="BERNARD Clarisse" u="1"/>
        <s v="BOUVIER Florian" u="1"/>
        <s v="BRECY Laetitia" u="1"/>
        <s v="CETIN Halimé" u="1"/>
        <s v="DA SILVA Anna" u="1"/>
        <s v="DOUTRELOUX Isée" u="1"/>
        <s v="DUQUESNE Xavier" u="1"/>
        <s v="GENDRON François" u="1"/>
        <s v="GRIMAUD Matthieu" u="1"/>
        <s v="GRIMAUD PESCHER Caroline" u="1"/>
        <s v="KHALIL Julie" u="1"/>
        <s v="LEFEBVRE Clémentine" u="1"/>
        <s v="MBOUENDA NOTEMI Martin" u="1"/>
        <s v="PESTRIMAUX MAFFEI Valérie" u="1"/>
        <s v="POGGIONOVO Valérie" u="1"/>
        <s v="PRESTAT Pascale" u="1"/>
        <s v="RÉAU Jim" u="1"/>
        <s v="REGUIMI Sophia" u="1"/>
        <s v="RIFFARD Sandrine" u="1"/>
        <s v="RIGOUT Stéphanie" u="1"/>
        <s v="TARON Capucine" u="1"/>
        <s v="TREMEAU-POCHIC Bertrand" u="1"/>
        <s v="BARBEREAU Caroline " u="1"/>
        <s v="KERMARREC Emmanuel " u="1"/>
        <s v="FOREST Nathalie " u="1"/>
        <s v="TARON Capucine " u="1"/>
        <s v="BOUTIOT Magali " u="1"/>
        <s v="BARBEREAU Philippe " u="1"/>
        <s v="TOUBAL Nathalie " u="1"/>
        <s v="AUTONOMIE" u="1"/>
        <s v="TREMEAU Bertrand " u="1"/>
        <s v="KERMARREC Edith " u="1"/>
        <s v="SEVILLA MARTIN Claire " u="1"/>
        <s v="STERNIAK Julien " u="1"/>
        <s v="BENADJEMIA Mustapha " u="1"/>
        <s v="BENADJEMIA  Noura " u="1"/>
        <s v="LOTZ Jean Pierre " u="1"/>
        <s v="MARÉCHAL Yann " u="1"/>
        <s v="PARIS Olivier " u="1"/>
        <s v="PICAUD Thierry " u="1"/>
        <s v="ROY Gérard " u="1"/>
        <s v="TENDRON Anthony " u="1"/>
        <s v="AMRANI Ouiza " u="1"/>
        <s v="AMUSAN Isabelle " u="1"/>
        <s v="BECHET Gilles " u="1"/>
        <s v="BERNARD Clarisse " u="1"/>
        <s v="BOUVIER Florian " u="1"/>
        <s v="BRECY  Laëtitia  " u="1"/>
        <s v="CETIN Halimé " u="1"/>
        <s v="DA SILVA Anna " u="1"/>
        <s v="DOUTRELOUX Isée " u="1"/>
        <s v="DUQUESNE Xavier " u="1"/>
        <s v="GENDRON François " u="1"/>
        <s v="GRIMAUD Matthieu " u="1"/>
        <s v="GRIMAUD PESCHER Caroline " u="1"/>
        <s v="KHALIL Julie " u="1"/>
        <s v="LEFEBVRE Clémentine " u="1"/>
        <s v="MBOUENDA NOTEMI Martin  " u="1"/>
        <s v="PESTRIMAUX MAFFEI Valérie " u="1"/>
        <s v="POGGIONOVO Valérie " u="1"/>
        <s v="PRESTAT Pascale " u="1"/>
        <s v="RÉAU Jim " u="1"/>
        <s v="REGUIMI Sophia " u="1"/>
        <s v="RIFFARD Sandrine " u="1"/>
        <s v="RIGOUT  Stéphanie  " u="1"/>
        <s v="TOTO Michel " u="1"/>
        <s v="PIAU Yannick " u="1"/>
        <s v="MICHEL Marie-Noëlle " u="1"/>
        <s v="THOMANN Eric " u="1"/>
        <s v="LOTZ Sébastien  " u="1"/>
      </sharedItems>
    </cacheField>
    <cacheField name="Téléphone" numFmtId="0">
      <sharedItems/>
    </cacheField>
    <cacheField name="Personne à prévenir" numFmtId="0">
      <sharedItems/>
    </cacheField>
    <cacheField name="Tél." numFmtId="0">
      <sharedItems/>
    </cacheField>
    <cacheField name="Allergie" numFmtId="0">
      <sharedItems/>
    </cacheField>
    <cacheField name="Licence" numFmtId="0">
      <sharedItems/>
    </cacheField>
    <cacheField name="Date" numFmtId="14">
      <sharedItems containsDate="1" containsMixedTypes="1" minDate="1899-12-30T00:00:00" maxDate="2025-06-16T00:00:00" count="10">
        <s v=""/>
        <d v="2025-06-15T00:00:00" u="1"/>
        <d v="1899-12-30T00:00:00" u="1"/>
        <d v="2025-04-17T00:00:00" u="1"/>
        <d v="2025-04-13T00:00:00" u="1"/>
        <d v="2025-04-12T00:00:00" u="1"/>
        <d v="2025-05-25T00:00:00" u="1"/>
        <d v="2025-04-05T00:00:00" u="1"/>
        <d v="2025-04-07T00:00:00" u="1"/>
        <d v="2025-03-23T00:00:00" u="1"/>
      </sharedItems>
    </cacheField>
    <cacheField name="Créneau" numFmtId="164">
      <sharedItems containsDate="1" containsMixedTypes="1" minDate="1899-12-30T00:00:00" maxDate="1899-12-30T20:30:00" count="6">
        <s v=""/>
        <d v="1899-12-30T20:30:00" u="1"/>
        <d v="1899-12-30T00:00:00" u="1"/>
        <d v="1899-12-30T12:30:00" u="1"/>
        <d v="1899-12-30T11:00:00" u="1"/>
        <d v="1899-12-30T07:30:00" u="1"/>
      </sharedItems>
    </cacheField>
    <cacheField name="Lieu" numFmtId="0">
      <sharedItems containsMixedTypes="1" containsNumber="1" containsInteger="1" minValue="0" maxValue="0" count="2">
        <s v=""/>
        <n v="0" u="1"/>
      </sharedItems>
    </cacheField>
    <cacheField name="Adresse" numFmtId="0">
      <sharedItems count="3">
        <s v=""/>
        <s v="119 boulevard Charles de Gaulle - 92390 Villeneuve-la-Garenne"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162038" createdVersion="8" refreshedVersion="8" minRefreshableVersion="3" recordCount="72" xr:uid="{BCECC037-5CBD-4661-8512-3A5D370EB8B9}">
  <cacheSource type="worksheet">
    <worksheetSource ref="AW12:AW84" sheet="Saisie_Palanquée" r:id="rId2"/>
  </cacheSource>
  <cacheFields count="1">
    <cacheField name="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58333" createdVersion="8" refreshedVersion="8" minRefreshableVersion="3" recordCount="77" xr:uid="{BBE3BB7B-DA74-4EA7-B30C-8E899E330E80}">
  <cacheSource type="worksheet">
    <worksheetSource ref="BP7:BP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930554" createdVersion="8" refreshedVersion="8" minRefreshableVersion="3" recordCount="72" xr:uid="{08CB2A0C-565B-478C-B976-3512A7BCC1D0}">
  <cacheSource type="worksheet">
    <worksheetSource ref="BB12:BB84" sheet="Saisie_Palanquée" r:id="rId2"/>
  </cacheSource>
  <cacheFields count="1">
    <cacheField name="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625" createdVersion="8" refreshedVersion="8" minRefreshableVersion="3" recordCount="77" xr:uid="{0814574F-FF0D-4BDD-8922-535DD10CD628}">
  <cacheSource type="worksheet">
    <worksheetSource ref="BD7:BD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393516" createdVersion="3" refreshedVersion="8" minRefreshableVersion="3" recordCount="72" xr:uid="{2D384DC5-E586-4952-8559-4166FB1E49F6}">
  <cacheSource type="worksheet">
    <worksheetSource ref="AO12:AO84" sheet="Saisie_Palanquée" r:id="rId2"/>
  </cacheSource>
  <cacheFields count="1">
    <cacheField name="E" numFmtId="0">
      <sharedItems count="37">
        <s v=""/>
        <s v="DOUTRELOUX Isée " u="1"/>
        <s v="DUQUESNE Xavier " u="1"/>
        <s v="MICHEL Marie-Noëlle " u="1"/>
        <s v="BARBEREAU Caroline " u="1"/>
        <s v="BECHET Frédérique " u="1"/>
        <s v="BLAZY Nicolas " u="1"/>
        <s v="DA SILVA Anna " u="1"/>
        <s v="GRIMAUD Matthieu " u="1"/>
        <s v="GENDRON François " u="1"/>
        <s v="GOURAUD Yves " u="1"/>
        <s v="LAURANT Katia Catherine  " u="1"/>
        <s v="LEDOS Christine " u="1"/>
        <s v="LEFEBVRE Clémentine " u="1"/>
        <s v="LELUT OLIVIER " u="1"/>
        <s v="Invité 2 - Toto" u="1"/>
        <s v="Invité 2" u="1"/>
        <s v="Invité   - Toto" u="1"/>
        <s v="Moles Sylvie  - N1" u="1"/>
        <s v="DELAROCHE Thibaut - PN1 (12-18 ans)" u="1"/>
        <s v="Lainé Claire  - N1" u="1"/>
        <s v="Plongeur 9 - PN1" u="1"/>
        <s v="MARTIN Anne-Marie - N1" u="1"/>
        <s v="Berger Aurélia  - " u="1"/>
        <s v="Giordana Alain  - N3-E1" u="1"/>
        <s v="Plongeur 10 - N1" u="1"/>
        <s v="Peter jacquot Laetitia (10 ans) - P.OR (10-12 ans)" u="1"/>
        <s v="Bonnaure Guillaume  - GP4" u="1"/>
        <s v="Beaumont Guillaume  - PN1" u="1"/>
        <e v="#N/A" u="1"/>
        <s v="Berger Aurélia  - N1" u="1"/>
        <s v="MARTIN Anne-Marie - N1 (majeur)" u="1"/>
        <s v="Bedei Christian  - N2" u="1"/>
        <s v="Plongeur 11 - N2" u="1"/>
        <s v="Delaroche Thibaut (13 ans) - N1 (12-18 ans)" u="1"/>
        <s v="Lenée Murielle  - N1" u="1"/>
        <s v="Voitichouk Damien  - N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351853" createdVersion="8" refreshedVersion="8" minRefreshableVersion="3" recordCount="77" xr:uid="{3F9BF4EA-23BC-4CF4-8AF3-4E5954B87EA2}">
  <cacheSource type="worksheet">
    <worksheetSource ref="BU7:BU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467592" createdVersion="8" refreshedVersion="8" minRefreshableVersion="3" recordCount="77" xr:uid="{71374052-DF8E-40A9-AF0F-570435640855}">
  <cacheSource type="worksheet">
    <worksheetSource ref="BS7:BS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58333" createdVersion="8" refreshedVersion="8" minRefreshableVersion="3" recordCount="77" xr:uid="{B05898AA-3187-44A3-838E-2A925619CC28}">
  <cacheSource type="worksheet">
    <worksheetSource ref="BQ7:BQ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699076" createdVersion="8" refreshedVersion="8" minRefreshableVersion="3" recordCount="77" xr:uid="{9895001F-D51B-4E51-9CF4-85C0680D942A}">
  <cacheSource type="worksheet">
    <worksheetSource ref="BN7:BN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930554" createdVersion="8" refreshedVersion="8" minRefreshableVersion="3" recordCount="77" xr:uid="{FE539652-5E5A-4B7C-9439-539BABC1C30A}">
  <cacheSource type="worksheet">
    <worksheetSource ref="BF7:BF84" sheet="Saisie_Palanquée" r:id="rId2"/>
  </cacheSource>
  <cacheFields count="1">
    <cacheField name="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509262" createdVersion="3" refreshedVersion="8" minRefreshableVersion="3" recordCount="72" xr:uid="{33767C39-B393-4C8D-81C4-E0814BC59EA4}">
  <cacheSource type="worksheet">
    <worksheetSource ref="AN12:AN84" sheet="Saisie_Palanquée" r:id="rId2"/>
  </cacheSource>
  <cacheFields count="1">
    <cacheField name="D" numFmtId="0">
      <sharedItems count="67">
        <s v=""/>
        <s v="BECHET Frédérique" u="1"/>
        <s v="TOUBAL Nathalie " u="1"/>
        <s v="TREMEAU Bertrand " u="1"/>
        <s v="CETIN Halimé " u="1"/>
        <s v="DA SILVA Anna " u="1"/>
        <s v="BARBEREAU Philippe " u="1"/>
        <s v="CREUSVAUX  Jérémy  " u="1"/>
        <s v="ROY Gérard " u="1"/>
        <s v="NEDEY-RABIL Isabelle " u="1"/>
        <s v="RIFFARD Sandrine " u="1"/>
        <s v="REGUIMI Sophia " u="1"/>
        <s v="RIGOUT  Stéphanie  " u="1"/>
        <s v="BOURGOIN Jean-Marc " u="1"/>
        <s v="STEFANESCU Dan " u="1"/>
        <s v="COHEN Juliette " u="1"/>
        <s v="DOUTRELOUX Isée " u="1"/>
        <s v="POGGIONOVO Valérie " u="1"/>
        <s v="HUET Karim " u="1"/>
        <s v="ISSOLAH ABDERRAHMANE " u="1"/>
        <s v="KHALIL Julie " u="1"/>
        <s v="HENNION  Jean Baptiste  " u="1"/>
        <s v="BILLOT  Sandrine  " u="1"/>
        <s v="Lotz Sébastien  " u="1"/>
        <s v="Birbe Sánchez  Nuria   - " u="1"/>
        <s v="Calinaud Sophie  - GP4-E2" u="1"/>
        <s v="Bordarier Eric  - N3" u="1"/>
        <s v="GREBAUT Victor - N2-PInit." u="1"/>
        <s v="Bembaron Suzanne (16 ans) - N1" u="1"/>
        <s v="JOSSET Ludovic - PN1" u="1"/>
        <s v="Marcellin Enzo (17 ans) - N1" u="1"/>
        <s v="Plongeur 12 - N3" u="1"/>
        <s v="GOZIAS Nathalie - PN4" u="1"/>
        <s v="Externe   - " u="1"/>
        <s v="Plongeur 7 - P.OR (12-14 ans)" u="1"/>
        <s v="Collin Fabrice  - " u="1"/>
        <s v="Celik Yann (13 ans) - P.BR (8-14 ans)" u="1"/>
        <s v="Bost Gaël (9 ans) - P.BR (8-14 ans)" u="1"/>
        <s v="Laplaige Cedric  - N1" u="1"/>
        <s v="Bedei Elise (16 ans) - N1" u="1"/>
        <s v="BEMBARON Suzanne - PN1" u="1"/>
        <s v="Roux Jean-pierre  - N1" u="1"/>
        <s v="Acknin Clarisse (17 ans) - N2" u="1"/>
        <s v="BEMBARON Suzanne - PN1 (12-18 ans)" u="1"/>
        <s v="Bembaron Suzanne (16 ans) - " u="1"/>
        <s v="Grenier Michael  - N1" u="1"/>
        <s v="Petit Elise  - N1" u="1"/>
        <s v="Orain Dominique  - N3" u="1"/>
        <s v="JOSSET Ludovic - PN1 (majeur)" u="1"/>
        <s v="Alnot Thierry  - E2" u="1"/>
        <s v="Barbereau Caroline  - N2" u="1"/>
        <s v="Alnot Thierry  - N4" u="1"/>
        <s v="Plongeur 8 - OR (12-14 ans)" u="1"/>
        <e v="#N/A" u="1"/>
        <s v="Béal Julien  - N4" u="1"/>
        <s v="Bosvieux Alexandra  - N3" u="1"/>
        <s v="Grebaut Francis  - N3" u="1"/>
        <s v="MARTIN Anne-Marie - N1 (majeur)" u="1"/>
        <s v="Acknin Dimitri (14 ans) - N1" u="1"/>
        <s v="Celik Yann (14 ans) - N1" u="1"/>
        <s v="Acknin Celine  - N2" u="1"/>
        <s v="Fodil Yllona (14 ans) - N1" u="1"/>
        <s v=" - " u="1"/>
        <s v="Andreani Jean-marc  - E3" u="1"/>
        <s v="Hucheloup Marine  - N1" u="1"/>
        <s v="Appert Pascal  - MF1" u="1"/>
        <s v="Mateos Léa (12 ans) - P.AR (8-14 an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0463" createdVersion="8" refreshedVersion="8" minRefreshableVersion="3" recordCount="72" xr:uid="{A921227A-85F2-4872-B382-C20EE481CE11}">
  <cacheSource type="worksheet">
    <worksheetSource ref="AY12:AY84" sheet="Saisie_Palanquée" r:id="rId2"/>
  </cacheSource>
  <cacheFields count="1">
    <cacheField name="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0463" createdVersion="8" refreshedVersion="8" minRefreshableVersion="3" recordCount="72" xr:uid="{3372AC69-5550-4BE4-AA15-FBFD9FB7CDAA}">
  <cacheSource type="worksheet">
    <worksheetSource ref="AX12:AX84" sheet="Saisie_Palanquée" r:id="rId2"/>
  </cacheSource>
  <cacheFields count="1">
    <cacheField name="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509262" createdVersion="8" refreshedVersion="8" minRefreshableVersion="3" recordCount="90" xr:uid="{88BBAA73-ED6E-4918-AAC0-6CFBA55BA958}">
  <cacheSource type="worksheet">
    <worksheetSource ref="BY13:CG103" sheet="Saisie_Palanquée" r:id="rId2"/>
  </cacheSource>
  <cacheFields count="9">
    <cacheField name="Statut" numFmtId="0">
      <sharedItems/>
    </cacheField>
    <cacheField name="Nom" numFmtId="0">
      <sharedItems count="81">
        <s v=""/>
        <s v="BARBEREAU Philippe" u="1"/>
        <s v="LOTZ Jean-Pierre" u="1"/>
        <s v="KERMARREC Edith" u="1"/>
        <s v="BENADJEMIA Mustapha" u="1"/>
        <s v="AMUSAN Isabelle" u="1"/>
        <s v="BARBEREAU Caroline" u="1"/>
        <s v="DEVAUX-RIVIERE Isabelle" u="1"/>
        <s v="BECHET Frédérique" u="1"/>
        <s v="AMRANI Ouiza" u="1"/>
        <s v="BECHET Gilles" u="1"/>
        <s v="BERNARD Clarisse" u="1"/>
        <s v="BOUVIER Florian" u="1"/>
        <s v="BRECY Laetitia" u="1"/>
        <s v="CETIN Halimé" u="1"/>
        <s v="DA SILVA Anna" u="1"/>
        <s v="DOUTRELOUX Isée" u="1"/>
        <s v="DUQUESNE Xavier" u="1"/>
        <s v="GENDRON François" u="1"/>
        <s v="GRIMAUD Matthieu" u="1"/>
        <s v="GRIMAUD PESCHER Caroline" u="1"/>
        <s v="KHALIL Julie" u="1"/>
        <s v="LEFEBVRE Clémentine" u="1"/>
        <s v="MBOUENDA NOTEMI Martin" u="1"/>
        <s v="PESTRIMAUX MAFFEI Valérie" u="1"/>
        <s v="POGGIONOVO Valérie" u="1"/>
        <s v="PRESTAT Pascale" u="1"/>
        <s v="RÉAU Jim" u="1"/>
        <s v="REGUIMI Sophia" u="1"/>
        <s v="RIFFARD Sandrine" u="1"/>
        <s v="RIGOUT Stéphanie" u="1"/>
        <s v="TARON Capucine" u="1"/>
        <s v="TREMEAU-POCHIC Bertrand" u="1"/>
        <s v="BARBEREAU Caroline " u="1"/>
        <s v="KERMARREC Emmanuel " u="1"/>
        <s v="FOREST Nathalie " u="1"/>
        <s v="TARON Capucine " u="1"/>
        <s v="BOUTIOT Magali " u="1"/>
        <s v="BARBEREAU Philippe " u="1"/>
        <s v="TOUBAL Nathalie " u="1"/>
        <s v="AUTONOMIE" u="1"/>
        <s v="TREMEAU Bertrand " u="1"/>
        <s v="KERMARREC Edith " u="1"/>
        <s v="SEVILLA MARTIN Claire " u="1"/>
        <s v="STERNIAK Julien " u="1"/>
        <s v="BENADJEMIA Mustapha " u="1"/>
        <s v="BENADJEMIA  Noura " u="1"/>
        <s v="LOTZ Jean Pierre " u="1"/>
        <s v="MARÉCHAL Yann " u="1"/>
        <s v="PARIS Olivier " u="1"/>
        <s v="PICAUD Thierry " u="1"/>
        <s v="ROY Gérard " u="1"/>
        <s v="TENDRON Anthony " u="1"/>
        <s v="AMRANI Ouiza " u="1"/>
        <s v="AMUSAN Isabelle " u="1"/>
        <s v="BECHET Gilles " u="1"/>
        <s v="BERNARD Clarisse " u="1"/>
        <s v="BOUVIER Florian " u="1"/>
        <s v="BRECY  Laëtitia  " u="1"/>
        <s v="CETIN Halimé " u="1"/>
        <s v="DA SILVA Anna " u="1"/>
        <s v="DOUTRELOUX Isée " u="1"/>
        <s v="DUQUESNE Xavier " u="1"/>
        <s v="GENDRON François " u="1"/>
        <s v="GRIMAUD Matthieu " u="1"/>
        <s v="GRIMAUD PESCHER Caroline " u="1"/>
        <s v="KHALIL Julie " u="1"/>
        <s v="LEFEBVRE Clémentine " u="1"/>
        <s v="MBOUENDA NOTEMI Martin  " u="1"/>
        <s v="PESTRIMAUX MAFFEI Valérie " u="1"/>
        <s v="POGGIONOVO Valérie " u="1"/>
        <s v="PRESTAT Pascale " u="1"/>
        <s v="RÉAU Jim " u="1"/>
        <s v="REGUIMI Sophia " u="1"/>
        <s v="RIFFARD Sandrine " u="1"/>
        <s v="RIGOUT  Stéphanie  " u="1"/>
        <s v="TOTO Michel " u="1"/>
        <s v="PIAU Yannick " u="1"/>
        <s v="MICHEL Marie-Noëlle " u="1"/>
        <s v="THOMANN Eric " u="1"/>
        <s v="LOTZ Sébastien  " u="1"/>
      </sharedItems>
    </cacheField>
    <cacheField name="Téléphone" numFmtId="0">
      <sharedItems/>
    </cacheField>
    <cacheField name="Personne à prévenir" numFmtId="0">
      <sharedItems/>
    </cacheField>
    <cacheField name="Tél." numFmtId="0">
      <sharedItems/>
    </cacheField>
    <cacheField name="Allergie" numFmtId="0">
      <sharedItems/>
    </cacheField>
    <cacheField name="Licence" numFmtId="0">
      <sharedItems/>
    </cacheField>
    <cacheField name="Date" numFmtId="14">
      <sharedItems/>
    </cacheField>
    <cacheField name="Créneau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393516" createdVersion="4" refreshedVersion="8" minRefreshableVersion="3" recordCount="72" xr:uid="{0E7AF39E-4CC6-45C4-89C8-65A422337103}">
  <cacheSource type="worksheet">
    <worksheetSource ref="AQ12:AQ84" sheet="Saisie_Palanquée" r:id="rId2"/>
  </cacheSource>
  <cacheFields count="1">
    <cacheField name="G" numFmtId="0">
      <sharedItems count="31">
        <s v=""/>
        <s v="GRIMAUD PESCHER Caroline " u="1"/>
        <s v="KHALIL Julie " u="1"/>
        <s v="BENADJEMIA  Noura " u="1"/>
        <s v="BILLOT  Sandrine  " u="1"/>
        <s v="DOUTRELOUX Isée " u="1"/>
        <s v="GENDRON François " u="1"/>
        <s v="ISSOLAH Abderrahmane " u="1"/>
        <s v="LAURANT Katia Catherine  " u="1"/>
        <s v="LEDOS Christine " u="1"/>
        <s v="MBOUENDA NOTEMI Martin  " u="1"/>
        <s v="MICHEL Marie-Noëlle " u="1"/>
        <s v="MONNIER  Jesse  " u="1"/>
        <s v="MORET JEAN Marc " u="1"/>
        <s v="BECHET Frédérique " u="1"/>
        <s v="AMRANI Ouiza (12 ans)" u="1"/>
        <s v="AMRANI Ouiza (12 ans) - MNC" u="1"/>
        <s v="Bourdichon Patrick  - N2" u="1"/>
        <s v="Bourdichon Patrick  - " u="1"/>
        <s v="Grebaut Victor  - N2" u="1"/>
        <s v="Menguy Sabrina  - N3" u="1"/>
        <s v="Peter Jacquot Laetitia (12 ans) - N1" u="1"/>
        <s v="Bembaron Laurent  - N2" u="1"/>
        <s v="Détolle Rémi (17 ans) - N1" u="1"/>
        <s v="Grebaut Victor  - " u="1"/>
        <e v="#N/A" u="1"/>
        <s v="Queruel Nathan  - N3-E1" u="1"/>
        <s v="Menguy Sabrina  - N3-E1" u="1"/>
        <s v="Melotte Didier  - N1" u="1"/>
        <s v="Grebaut Victor  - N2-E1" u="1"/>
        <s v="Mateos Léa (12 ans) - P.AR (8-14 an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699076" createdVersion="8" refreshedVersion="8" minRefreshableVersion="3" recordCount="77" xr:uid="{C53EFFC0-5BA0-4AD5-AABD-7C38BACE8414}">
  <cacheSource type="worksheet">
    <worksheetSource ref="BM7:BM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930554" createdVersion="8" refreshedVersion="8" minRefreshableVersion="3" recordCount="77" xr:uid="{0B10B37A-B18C-49AC-AF51-4DB9749D1F02}">
  <cacheSource type="worksheet">
    <worksheetSource ref="BE7:BE84" sheet="Saisie_Palanquée" r:id="rId2"/>
  </cacheSource>
  <cacheFields count="1">
    <cacheField name="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277777" createdVersion="3" refreshedVersion="8" minRefreshableVersion="3" recordCount="72" xr:uid="{78C16C04-9C81-488C-AB6D-74B22BC85889}">
  <cacheSource type="worksheet">
    <worksheetSource ref="AT12:AT84" sheet="Saisie_Palanquée" r:id="rId2"/>
  </cacheSource>
  <cacheFields count="1">
    <cacheField name="J" numFmtId="0">
      <sharedItems count="18">
        <s v=""/>
        <s v="PRESTAT Pascale " u="1"/>
        <s v="RÉAU Jim " u="1"/>
        <s v="TOUBAL Nathalie " u="1"/>
        <s v="VERNEYRE Fanny " u="1"/>
        <s v="TREMEAU Bertrand " u="1"/>
        <s v="MORET Jean Marc " u="1"/>
        <s v="NEDEY-RABIL Isabelle " u="1"/>
        <s v="PESTRIMAUX MAFFEI Valérie " u="1"/>
        <s v="PHILIPPE Marie Antoinette " u="1"/>
        <s v="Bordarier Eric  - N3" u="1"/>
        <s v="Cani Florence  - PN2" u="1"/>
        <s v="Lenoir Philippe  - " u="1"/>
        <s v="Foucher bonte Maxence (8 ans) - P.BR (8-14 ans)" u="1"/>
        <s v="Andreani Jean-marc  - E3" u="1"/>
        <s v="Pommier Denis  - N3" u="1"/>
        <s v="Peter Jacquot Matéo (4 ans) - déb" u="1"/>
        <s v="Lenoir Philippe  - N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509262" createdVersion="3" refreshedVersion="8" minRefreshableVersion="3" recordCount="72" xr:uid="{0E99A810-B5EB-45B8-B691-D61C55749601}">
  <cacheSource type="worksheet">
    <worksheetSource ref="AM12:AM84" sheet="Saisie_Palanquée" r:id="rId2"/>
  </cacheSource>
  <cacheFields count="1">
    <cacheField name="C" numFmtId="0">
      <sharedItems count="85">
        <s v=""/>
        <s v="DEVAUX-RIVIERE Isabelle" u="1"/>
        <e v="#N/A" u="1"/>
        <s v="BOUTIOT Magali " u="1"/>
        <s v="TOUBAL Nathalie " u="1"/>
        <s v="BARBEREAU Caroline " u="1"/>
        <s v="BOUVIER Florian " u="1"/>
        <s v="BRECY  Laëtitia  " u="1"/>
        <s v="TREMEAU Bertrand " u="1"/>
        <s v="PIAU Yannick " u="1"/>
        <s v="COHEN Juliette " u="1"/>
        <s v="PICAUD Thierry " u="1"/>
        <s v="REGUIMI Sophia " u="1"/>
        <s v="BECHET Frédérique " u="1"/>
        <s v="BRIAN Marie-Hélène " u="1"/>
        <s v="CETIN Halimé " u="1"/>
        <s v="HENNION  Jean Baptiste  " u="1"/>
        <s v="MONNIER  Jesse  " u="1"/>
        <s v="PHILIPPE MARIE ANTOINETTE " u="1"/>
        <s v="AMRANI Ouiza (12 ans)" u="1"/>
        <s v="DA SILVA Anna " u="1"/>
        <s v="DA SILVA Anna  - " u="1"/>
        <s v="BERNARD Clarisse  - " u="1"/>
        <s v="Bordarier Eric  - N3" u="1"/>
        <s v="Barbereau Philippe  - MF2" u="1"/>
        <s v="Calinaud Sophie  - GP4-E2" u="1"/>
        <s v="Acknin Clarisse (14 ans) - N1 (12-18 ans)" u="1"/>
        <s v="Calinaud Sophie  - E2" u="1"/>
        <s v="(N2 min. 1)  (&lt;18) Lady Gaga - N2" u="1"/>
        <s v="Calinaud Jeremie  - N1" u="1"/>
        <s v="Marcellin Enzo (17 ans) - N1" u="1"/>
        <s v="Dambrine Yann  - GP4-E2" u="1"/>
        <s v="Titous Nadia  - N2" u="1"/>
        <s v="Besnier Sylvie  - N2" u="1"/>
        <s v="Saintot Alice (11 ans) - " u="1"/>
        <s v="Externe majeur  - " u="1"/>
        <s v="Bissiri Sophie  - N2" u="1"/>
        <s v="Béal Julien  - GP4-E2" u="1"/>
        <e v="#REF!" u="1"/>
        <s v="Bedei Elise (16 ans) - N1" u="1"/>
        <s v="Coffin Chrystelle  - N2" u="1"/>
        <s v="Bedei Elise (17 ans) - N2" u="1"/>
        <s v="Plongeur 4 - AR (8-14 ans)" u="1"/>
        <s v="Hamdi Sarah  - " u="1"/>
        <s v="Plongeur 5 - P.OR (10-12 ans)" u="1"/>
        <s v="DEDEI Christian - PN3" u="1"/>
        <s v="Garcia Alain  - E3" u="1"/>
        <s v="(ext. majeur)  - " u="1"/>
        <s v="Alnot Thierry  - N4" u="1"/>
        <s v="(ext. majeur)  - déb" u="1"/>
        <s v="Bedei Elise (17 ans) - " u="1"/>
        <s v="Détolle Rémi (15 ans) - N1" u="1"/>
        <s v="Anglade Richard  - GP4-E2" u="1"/>
        <s v="Andreani Jean-marc  - MF1" u="1"/>
        <s v="Foucher bonte Maxence (9 ans) - " u="1"/>
        <s v="Besnard Emilie  - N3" u="1"/>
        <s v="Plongeur 6 - OR (10-12 ans)" u="1"/>
        <s v="Alleau Deana  - déb" u="1"/>
        <s v="Bosvieux Alexandra  - N3" u="1"/>
        <s v="Tsolenyanu Fo-komla  - " u="1"/>
        <s v="GALAS Bruno  - PN3" u="1"/>
        <s v="Poitreau Jérôme  - " u="1"/>
        <s v="Albares Miguel  - E3" u="1"/>
        <s v="(N1 majeur #1)  test - N1" u="1"/>
        <s v="Grebaut Francis  - N3" u="1"/>
        <s v="Verasdonck Patrick  - GP4-E2" u="1"/>
        <s v="Alleau Remy  - déb" u="1"/>
        <s v="Dambrine Yann  - E2" u="1"/>
        <s v="(N2 maj. 1)  Copain Cochon - N2" u="1"/>
        <s v="Aissou Sandra  - PN1" u="1"/>
        <s v="DELAROCHE Jérôme - PN3" u="1"/>
        <s v="Guillot Gilles  - N3" u="1"/>
        <s v="Martin Eric  - N3-E1" u="1"/>
        <s v="Acknin Dimitri (14 ans) - N1" u="1"/>
        <s v="Delaroche Thibaut (13 ans) - N1 (12-18 ans)" u="1"/>
        <s v="Collart Mathilde (17 ans) - N2 (14-18 ans)" u="1"/>
        <s v="Celik Yann (14 ans) - N1" u="1"/>
        <s v="Acknin Celine  - N2" u="1"/>
        <s v="(débutant ext. majeur)   - déb" u="1"/>
        <s v=" - " u="1"/>
        <s v="Saintot Martin (10 ans) - " u="1"/>
        <s v="(N2 min. 1)  (&lt;18)Lady Gaga - N2" u="1"/>
        <s v="(N2 min. 2)  (&lt;18 ans)tesgdf - N2" u="1"/>
        <s v="Dunet Mickaël  - N2" u="1"/>
        <s v="(OR 10-12 1)  (10-12) Tom Pouce - OR (10-12 an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699076" createdVersion="8" refreshedVersion="8" minRefreshableVersion="3" recordCount="77" xr:uid="{733B8D73-B08C-4319-AD27-16490378415C}">
  <cacheSource type="worksheet">
    <worksheetSource ref="BL7:BL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814815" createdVersion="8" refreshedVersion="8" minRefreshableVersion="3" recordCount="77" xr:uid="{21069D30-BC15-4F18-9D12-549ED029DF31}">
  <cacheSource type="worksheet">
    <worksheetSource ref="BG7:BG84" sheet="Saisie_Palanquée" r:id="rId2"/>
  </cacheSource>
  <cacheFields count="1">
    <cacheField name="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0463" createdVersion="8" refreshedVersion="8" minRefreshableVersion="3" recordCount="72" xr:uid="{CEE8EC9D-403C-43DA-935B-EE49940B1D94}">
  <cacheSource type="worksheet">
    <worksheetSource ref="AZ12:AZ84" sheet="Saisie_Palanquée" r:id="rId2"/>
  </cacheSource>
  <cacheFields count="1">
    <cacheField name="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509262" createdVersion="3" refreshedVersion="8" minRefreshableVersion="3" recordCount="72" xr:uid="{EC4A1D26-E311-4FBC-A044-0BA4FBE55067}">
  <cacheSource type="worksheet">
    <worksheetSource ref="AL12:AL84" sheet="Saisie_Palanquée" r:id="rId2"/>
  </cacheSource>
  <cacheFields count="1">
    <cacheField name="B" numFmtId="0">
      <sharedItems count="106">
        <s v=""/>
        <s v="BARBEREAU Caroline" u="1"/>
        <e v="#N/A" u="1"/>
        <s v="BARBEREAU Philippe " u="1"/>
        <s v="BECHET Gilles " u="1"/>
        <s v="BERNARD Clarisse " u="1"/>
        <s v="RIGOUT  Stéphanie  " u="1"/>
        <s v="STERNIAK Julien " u="1"/>
        <s v="AMUSAN Isabelle " u="1"/>
        <s v="BOUVIER Florian " u="1"/>
        <s v="CETIN Halimé " u="1"/>
        <s v="PICHARD Vincent " u="1"/>
        <s v="BILLOT  Sandrine  " u="1"/>
        <s v="BIRBE SÁNCHEZ  Nuria  " u="1"/>
        <s v="BOUTIOT Magali " u="1"/>
        <s v="TOUBAL Nathalie " u="1"/>
        <s v="PICAUD thierry " u="1"/>
        <s v="KERMARREC Edith " u="1"/>
        <s v="BERNARD Clarisse  - " u="1"/>
        <s v="BECHET Gilles  - NE" u="1"/>
        <s v="Ruchlejmer Gilles  - N2" u="1"/>
        <s v="Roger-lemoine Isabelle  - N1" u="1"/>
        <s v="Rotter Bernhard  - N3" u="1"/>
        <s v="Bonnaure Guillaume  - MF1" u="1"/>
        <s v="Calinaud Sophie  - GP4-E2" u="1"/>
        <s v="Bourdichon Patrick  - N2" u="1"/>
        <s v="(OR 10-12 min. 1)  (10-12) petit or10 - OR (10-12 ans)" u="1"/>
        <s v="Acknin Clarisse (14 ans) - N1 (12-18 ans)" u="1"/>
        <s v="Acknin Clarisse (15 ans) - N1 (12-18 ans)" u="1"/>
        <s v="(OR 12-14 min. 1)  (12-14)petit or12 - OR (12-14 ans)" u="1"/>
        <s v="Bordarier Eric  - N3" u="1"/>
        <s v="Bonnaure Guillaume  - GP4-E2" u="1"/>
        <s v="Bembaron Suzanne (14 ans) - N1" u="1"/>
        <s v="(déb. maj. 1)  Renaud Alexandrine - déb" u="1"/>
        <s v="(BR min. 1)  (8-14) petit bronze - BR (8-14 ans)" u="1"/>
        <s v="Moles Sylvie  - N2" u="1"/>
        <s v="Calinaud Jeremie  - N1" u="1"/>
        <s v="Marcellin Enzo (17 ans) - N1" u="1"/>
        <s v="Appert Pascal  - E3" u="1"/>
        <s v="Grebaut Tom (13 ans) - P.OR (12-14 ans)" u="1"/>
        <s v="Grebaut Victor  - N2" u="1"/>
        <s v="Anglade Richard  - E2" u="1"/>
        <s v="DELAROCHE Thibaut - PN1 (12-18 ans)" u="1"/>
        <s v="Agnassia Martine  - " u="1"/>
        <s v="(déb. majeur #1)   - déb" u="1"/>
        <s v="Callens Amandine  - N2" u="1"/>
        <s v="Acknin Clarisse (15 ans) - N1" u="1"/>
        <s v="(BR 1)  (8-14) petit bronze - BR (8-14 ans)" u="1"/>
        <s v="Bissiri Sophie  - N2" u="1"/>
        <e v="#REF!" u="1"/>
        <s v="Nicar Henri  - N3" u="1"/>
        <s v="Boireau Michel  - N3" u="1"/>
        <s v="Bedei Elise (16 ans) - N1" u="1"/>
        <s v="ACKNIN Clarisse - N1 (12-18 ans)" u="1"/>
        <s v="Melotte Didier  - N2" u="1"/>
        <s v="Bonnet Céline (17 ans) - N2" u="1"/>
        <s v="Acknin Clarisse (17 ans) - N2" u="1"/>
        <s v="Collart Thibault (14 ans) - N1 (12-18 ans)" u="1"/>
        <s v="Mallet Emilie (11 ans) - P.BR (8-14 ans)" u="1"/>
        <s v="Moles Guillaume  - déb" u="1"/>
        <s v="Plongeur 2 - BR (8-14 ans)" u="1"/>
        <s v="Plongeur 4 - AR (8-14 ans)" u="1"/>
        <s v="Détolle Xavier  - N4" u="1"/>
        <s v="Hamdi Sarah  - " u="1"/>
        <s v="(débutant ext. majeur #1)   - déb" u="1"/>
        <s v="Alnot Thierry  - E2" u="1"/>
        <s v="Margery Céline  - N2" u="1"/>
        <s v="Détolle Rémi (15 ans) - N1" u="1"/>
        <s v="Anglade Richard  - GP4-E2" u="1"/>
        <s v="Morel Christian  - N3" u="1"/>
        <s v="(AR min. 1)  (8-14) petit argent - AR (8-14 ans)" u="1"/>
        <s v="Beaumont Guillaume  - PN1" u="1"/>
        <s v="ACKNIN Clarisse - N1 (mineur)" u="1"/>
        <s v="Alleau Deana  - déb" u="1"/>
        <s v="Bosvieux Alexandra  - N3" u="1"/>
        <s v="Tsolenyanu Fo-komla  - " u="1"/>
        <s v="Lenée Murielle  - N3" u="1"/>
        <s v="Queruel Nathan  - N1" u="1"/>
        <s v="Grebaut Francis  - N3" u="1"/>
        <s v="Marcellin Enzo (16 ans) - PN2 (14-18 ans)" u="1"/>
        <s v="Détolle Thomas (16 ans) - N2 (14-18 ans)" u="1"/>
        <s v="Alleau Remy  - déb" u="1"/>
        <s v="ACKNIN Clarisse - N1" u="1"/>
        <s v="Bedei Christian  - N2" u="1"/>
        <s v="Agnassia Martine  - N4" u="1"/>
        <s v="Aissou Sandra  - PN1" u="1"/>
        <s v="Lacroix Christophe  - N1" u="1"/>
        <s v="Ferreira Matheo (14 ans) - déb" u="1"/>
        <s v="(AR 1)  (8-14) petit argent - AR (8-14 ans)" u="1"/>
        <s v="Bournet Jerome  - N3" u="1"/>
        <s v="Acknin Dimitri (14 ans) - N1" u="1"/>
        <s v="(OR 10-12 1)  (10-12) petit or10 - OR (10-12 ans)" u="1"/>
        <s v="Collart Mathilde (17 ans) - N2 (14-18 ans)" u="1"/>
        <s v="Celik Yann (14 ans) - N1" u="1"/>
        <s v="Ferrand Marie-joelle  - N1" u="1"/>
        <s v="Acknin Celine  - N2" u="1"/>
        <s v="Bembaron Suzanne (13 ans) - PN1 (12-18 ans)" u="1"/>
        <s v="Bord Jean-marc  - " u="1"/>
        <s v="Bedei Christian  - " u="1"/>
        <s v="Saintot Martin (10 ans) - " u="1"/>
        <s v="(OR 12-14 1)  (12-14) petit or12 - OR (12-14 ans)" u="1"/>
        <s v="Appert Pascal  - MF1" u="1"/>
        <s v="DELAROCHE Thibaut - OR (12-14 ans)" u="1"/>
        <s v="Alleau Deana  - " u="1"/>
        <s v="Alleau Frederic  - N1" u="1"/>
        <s v="Bedei Elise (15 ans) - N1 (12-18 an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0463" createdVersion="8" refreshedVersion="8" minRefreshableVersion="3" recordCount="72" xr:uid="{D555DA8C-391A-47EE-8918-83EB603B71DB}">
  <cacheSource type="worksheet">
    <worksheetSource ref="BA12:BA84" sheet="Saisie_Palanquée" r:id="rId2"/>
  </cacheSource>
  <cacheFields count="1">
    <cacheField name="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351853" createdVersion="8" refreshedVersion="8" minRefreshableVersion="3" recordCount="77" xr:uid="{2E1D7F84-7E46-4EE8-A48C-D8167B7E09A1}">
  <cacheSource type="worksheet">
    <worksheetSource ref="BT7:BT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277777" createdVersion="3" refreshedVersion="8" minRefreshableVersion="3" recordCount="72" xr:uid="{77514C9E-FD21-4F9C-9BAE-3A732F4261A1}">
  <cacheSource type="worksheet">
    <worksheetSource ref="AU12:AU84" sheet="Saisie_Palanquée" r:id="rId2"/>
  </cacheSource>
  <cacheFields count="1">
    <cacheField name="K" numFmtId="0">
      <sharedItems count="16">
        <s v=""/>
        <s v="REGUIMI Sophia " u="1"/>
        <s v="RIFFARD Sandrine " u="1"/>
        <s v="SEVILLA MARTIN Claire " u="1"/>
        <s v="RIGOUT  Stéphanie  " u="1"/>
        <s v="PIAU Yannick " u="1"/>
        <s v="PICHARD Vincent " u="1"/>
        <s v="POGGIONOVO Valérie " u="1"/>
        <s v="PRESTAT Pascale " u="1"/>
        <s v="Calinaud Sophie  - GP4-E2" u="1"/>
        <s v="Calinaud Sophie  - E2" u="1"/>
        <s v="Lenoir Sylvie  - " u="1"/>
        <s v="Lenoir Sylvie  - N3" u="1"/>
        <s v="Calinaud Sophie  - N4" u="1"/>
        <s v="Pommier Denis  - N3" u="1"/>
        <s v="Peter Jacquot Matéo (4 ans) - dé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40277777" createdVersion="4" refreshedVersion="8" minRefreshableVersion="3" recordCount="72" xr:uid="{1CF35C1D-B15A-4BE3-94E2-F8D029CC4845}">
  <cacheSource type="worksheet">
    <worksheetSource ref="AR12:AR84" sheet="Saisie_Palanquée" r:id="rId2"/>
  </cacheSource>
  <cacheFields count="1">
    <cacheField name="H" numFmtId="0">
      <sharedItems count="30">
        <s v=""/>
        <s v="LEFEBVRE Clémentine " u="1"/>
        <s v="MBOUENDA NOTEMI Martin  " u="1"/>
        <s v="TREMEAU Bertrand " u="1"/>
        <s v="BERNARD Clarisse " u="1"/>
        <s v="DUQUESNE Xavier " u="1"/>
        <s v="VERNEYRE Fanny " u="1"/>
        <s v="BENADJEMIA Mustapha " u="1"/>
        <s v="FOREST Nathalie " u="1"/>
        <s v="LELUT Olivier " u="1"/>
        <s v="LIU Fei " u="1"/>
        <s v="LOTZ Véronique " u="1"/>
        <s v="NEDEY-RABIL Isabelle " u="1"/>
        <s v="PARIS Olivier " u="1"/>
        <s v="PESTRIMAUX MAFFEI Valérie " u="1"/>
        <s v="PHILIPPE MARIE ANTOINETTE " u="1"/>
        <s v="BLAZY Nicolas " u="1"/>
        <s v="MrPlongeur Toto " u="1"/>
        <e v="#N/A" u="1"/>
        <s v="Debois Vincent  - N3-E1" u="1"/>
        <s v="Acknin Clarisse (15 ans) - N1 (12-18 ans)" u="1"/>
        <s v="Cazalis Romain  - déb" u="1"/>
        <s v="Callens Amandine  - N2" u="1"/>
        <s v="Callens Amandine  - " u="1"/>
        <s v="Bembaron Laurent  - N2" u="1"/>
        <s v="Galas Catherine  - PN3" u="1"/>
        <s v="Cani Florence  - PN1" u="1"/>
        <s v="Bedei Christian  - N2" u="1"/>
        <s v="Acknin Celine  - N2" u="1"/>
        <s v="Andreani Jean-marc  - E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814815" createdVersion="8" refreshedVersion="8" minRefreshableVersion="3" recordCount="77" xr:uid="{5F7EAE06-C284-46E8-B018-EDA0745613A6}">
  <cacheSource type="worksheet">
    <worksheetSource ref="BH7:BH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reau Philippe" refreshedDate="45804.395339467592" createdVersion="8" refreshedVersion="8" minRefreshableVersion="3" recordCount="77" xr:uid="{14C850C8-E9FC-422C-A8D7-DD95DF78A1F1}">
  <cacheSource type="worksheet">
    <worksheetSource ref="BR7:BR84" sheet="Saisie_Palanquée" r:id="rId2"/>
  </cacheSource>
  <cacheFields count="1">
    <cacheField name="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CETIN"/>
    <s v="Halimé"/>
    <s v="462"/>
    <s v="26665905"/>
    <n v="45745.694062499999"/>
    <n v="45745.694062499999"/>
    <n v="45745.694062499999"/>
    <s v="0"/>
    <s v="0.0.0.0"/>
    <s v="0"/>
    <s v="Anonymous"/>
    <s v="Cetin"/>
    <s v="Halimé"/>
    <s v="Halime.cetinh@gmail.com"/>
    <x v="0"/>
  </r>
  <r>
    <x v="1"/>
    <s v="RIFFARD"/>
    <s v="Sandrine"/>
    <s v="463"/>
    <s v="26665924"/>
    <n v="45745.696076389002"/>
    <n v="45745.696076389002"/>
    <n v="45745.696076389002"/>
    <s v="0"/>
    <s v="0.0.0.0"/>
    <s v="0"/>
    <s v="Anonymous"/>
    <s v="Riffard"/>
    <s v="Sandrine"/>
    <s v="sandrineriffard@yahoo.fr"/>
    <x v="1"/>
  </r>
  <r>
    <x v="0"/>
    <s v="CETIN"/>
    <s v="Halimé"/>
    <s v="464"/>
    <s v="26665948"/>
    <n v="45745.698055556"/>
    <n v="45745.698055556"/>
    <n v="45745.698055556"/>
    <s v="0"/>
    <s v="0.0.0.0"/>
    <s v="0"/>
    <s v="Anonymous"/>
    <s v="Cetin"/>
    <s v="Halimé"/>
    <s v="Halime.cetinh@gmail.com"/>
    <x v="0"/>
  </r>
  <r>
    <x v="2"/>
    <s v="BRECY"/>
    <s v="Laetitia"/>
    <s v="465"/>
    <s v="26665962"/>
    <n v="45745.699039352003"/>
    <n v="45745.699039352003"/>
    <n v="45745.699039352003"/>
    <s v="0"/>
    <s v="0.0.0.0"/>
    <s v="0"/>
    <s v="Anonymous"/>
    <s v="Brecy"/>
    <s v="Laetitia"/>
    <s v="Laetitia.brecy@hotmail.fr"/>
    <x v="1"/>
  </r>
  <r>
    <x v="3"/>
    <s v="BERNARD"/>
    <s v="Clarisse"/>
    <s v="466"/>
    <s v="26665963"/>
    <n v="45745.699085647997"/>
    <n v="45745.699085647997"/>
    <n v="45745.699085647997"/>
    <s v="0"/>
    <s v="0.0.0.0"/>
    <s v="0"/>
    <s v="Anonymous"/>
    <s v="Bernard"/>
    <s v="Clarisse"/>
    <s v="clarissebernard4@gmail.com"/>
    <x v="1"/>
  </r>
  <r>
    <x v="4"/>
    <s v="LEFEBVRE"/>
    <s v="Clémentine"/>
    <s v="467"/>
    <s v="26666071"/>
    <n v="45745.710659721997"/>
    <n v="45745.710659721997"/>
    <n v="45745.710659721997"/>
    <s v="0"/>
    <s v="0.0.0.0"/>
    <s v="0"/>
    <s v="Anonymous"/>
    <s v="Lefebvre"/>
    <s v="Clémentine"/>
    <s v="clementine.lefebvre@gmail.com"/>
    <x v="1"/>
  </r>
  <r>
    <x v="5"/>
    <s v="RÉAU"/>
    <s v="Jim"/>
    <s v="468"/>
    <s v="26666089"/>
    <n v="45745.712141204"/>
    <n v="45745.712141204"/>
    <n v="45745.712141204"/>
    <s v="0"/>
    <s v="0.0.0.0"/>
    <s v="0"/>
    <s v="Anonymous"/>
    <s v="Réau"/>
    <s v="Jim"/>
    <s v="Jim.reau@gmail.com"/>
    <x v="1"/>
  </r>
  <r>
    <x v="5"/>
    <s v="RÉAU"/>
    <s v="Jim"/>
    <s v="469"/>
    <s v="26666090"/>
    <n v="45745.712291666998"/>
    <n v="45745.712291666998"/>
    <n v="45745.712291666998"/>
    <s v="0"/>
    <s v="0.0.0.0"/>
    <s v="0"/>
    <s v="Anonymous"/>
    <s v="Réau"/>
    <s v="Jim"/>
    <s v="Jim.reau@gmail.com"/>
    <x v="1"/>
  </r>
  <r>
    <x v="6"/>
    <s v="STERNIAK"/>
    <s v="Julien"/>
    <s v="470"/>
    <s v="26666201"/>
    <n v="45745.722754629998"/>
    <n v="45745.722754629998"/>
    <n v="45745.722754629998"/>
    <s v="0"/>
    <s v="0.0.0.0"/>
    <s v="0"/>
    <s v="Anonymous"/>
    <s v="STERNIAK"/>
    <s v="Julien"/>
    <s v="julien.sterniak@gmail.com"/>
    <x v="2"/>
  </r>
  <r>
    <x v="7"/>
    <s v="BENADJEMIA"/>
    <s v="Noura"/>
    <s v="471"/>
    <s v="26666213"/>
    <n v="45745.723912037"/>
    <n v="45745.723912037"/>
    <n v="45745.723912037"/>
    <s v="0"/>
    <s v="0.0.0.0"/>
    <s v="0"/>
    <s v="Anonymous"/>
    <s v="Benadjemia"/>
    <s v="Noura"/>
    <s v="nbenadjemia@gmail.com"/>
    <x v="3"/>
  </r>
  <r>
    <x v="8"/>
    <s v="MBOUENDA NOTEMI"/>
    <s v="Martin"/>
    <s v="472"/>
    <s v="26666251"/>
    <n v="45745.728125000001"/>
    <n v="45745.728125000001"/>
    <n v="45745.728125000001"/>
    <s v="0"/>
    <s v="0.0.0.0"/>
    <s v="0"/>
    <s v="Anonymous"/>
    <s v="Mbouenda Notemi"/>
    <s v="Martin"/>
    <s v="martynotemi4@gmail.com"/>
    <x v="0"/>
  </r>
  <r>
    <x v="9"/>
    <s v="REGUIMI"/>
    <s v="Sophia"/>
    <s v="473"/>
    <s v="26666252"/>
    <n v="45745.728194443996"/>
    <n v="45745.728194443996"/>
    <n v="45745.728194443996"/>
    <s v="0"/>
    <s v="0.0.0.0"/>
    <s v="0"/>
    <s v="Anonymous"/>
    <s v="Reguimi"/>
    <s v="Sophia"/>
    <s v="Sophia_r@live.fr"/>
    <x v="1"/>
  </r>
  <r>
    <x v="10"/>
    <s v="PARIS"/>
    <s v="Olivier"/>
    <s v="474"/>
    <s v="26666293"/>
    <n v="45745.732048610997"/>
    <n v="45745.732048610997"/>
    <n v="45745.732048610997"/>
    <s v="0"/>
    <s v="0.0.0.0"/>
    <s v="0"/>
    <s v="Anonymous"/>
    <s v="Paris"/>
    <s v="Olivier"/>
    <s v="Olivier.paris.yvt@gmail.com"/>
    <x v="3"/>
  </r>
  <r>
    <x v="11"/>
    <s v="KERMARREC"/>
    <s v="Emmanuel"/>
    <s v="475"/>
    <s v="26666387"/>
    <n v="45745.740312499998"/>
    <n v="45745.740312499998"/>
    <n v="45745.740312499998"/>
    <s v="0"/>
    <s v="0.0.0.0"/>
    <s v="0"/>
    <s v="Anonymous"/>
    <s v="Kermarrec"/>
    <s v="Emmanuel"/>
    <s v="ekermarr@yahoo.fr"/>
    <x v="2"/>
  </r>
  <r>
    <x v="12"/>
    <s v="KERMARREC"/>
    <s v="Edith"/>
    <s v="476"/>
    <s v="26666390"/>
    <n v="45745.740694444001"/>
    <n v="45745.740694444001"/>
    <n v="45745.740694444001"/>
    <s v="0"/>
    <s v="0.0.0.0"/>
    <s v="0"/>
    <s v="Anonymous"/>
    <s v="Kermarrec"/>
    <s v="Edith"/>
    <s v="Edithlefrapper@yahoo.fr"/>
    <x v="2"/>
  </r>
  <r>
    <x v="13"/>
    <s v="BARBEREAU"/>
    <s v="Caroline"/>
    <s v="477"/>
    <s v="26666410"/>
    <n v="45745.743020832997"/>
    <n v="45745.743020832997"/>
    <n v="45745.743020832997"/>
    <s v="0"/>
    <s v="0.0.0.0"/>
    <s v="0"/>
    <s v="Anonymous"/>
    <s v="Barbereau"/>
    <s v="Caroline"/>
    <s v="Caro.barbereau@gmail.com"/>
    <x v="4"/>
  </r>
  <r>
    <x v="14"/>
    <s v="BENADJEMIA"/>
    <s v="Mustapha"/>
    <s v="478"/>
    <s v="26666506"/>
    <n v="45745.752662036997"/>
    <n v="45745.752662036997"/>
    <n v="45745.752662036997"/>
    <s v="0"/>
    <s v="0.0.0.0"/>
    <s v="0"/>
    <s v="Anonymous"/>
    <s v="Benadjemia"/>
    <s v="Mustapha"/>
    <s v="mouss.hippocampe@outlook.fr"/>
    <x v="3"/>
  </r>
  <r>
    <x v="15"/>
    <s v="PESTRIMAUX MAFFEI"/>
    <s v="Valérie"/>
    <s v="479"/>
    <s v="26667209"/>
    <n v="45745.811620369997"/>
    <n v="45745.811620369997"/>
    <n v="45745.811620369997"/>
    <s v="0"/>
    <s v="0.0.0.0"/>
    <s v="0"/>
    <s v="Anonymous"/>
    <s v="PESTRIMAUX MAFFEI"/>
    <s v="Valérie"/>
    <s v="valerie-pestrimaux@orange.fr"/>
    <x v="0"/>
  </r>
  <r>
    <x v="16"/>
    <s v="DA SILVA"/>
    <s v="Anna"/>
    <s v="480"/>
    <s v="26668105"/>
    <n v="45745.934108795998"/>
    <n v="45745.934108795998"/>
    <n v="45745.934108795998"/>
    <s v="0"/>
    <s v="0.0.0.0"/>
    <s v="0"/>
    <s v="Anonymous"/>
    <s v="Da silva"/>
    <s v="Anna"/>
    <s v="Papillonvertbleu2@gmail.com"/>
    <x v="5"/>
  </r>
  <r>
    <x v="17"/>
    <s v="LOTZ"/>
    <s v="Jean-Pierre"/>
    <s v="481"/>
    <s v="26668291"/>
    <n v="45745.964189815"/>
    <n v="45745.964189815"/>
    <n v="45745.964189815"/>
    <s v="0"/>
    <s v="0.0.0.0"/>
    <s v="0"/>
    <s v="Anonymous"/>
    <s v="Lotz"/>
    <s v="jean-pierre"/>
    <s v="jeanpierrelotz@gmail.com"/>
    <x v="2"/>
  </r>
  <r>
    <x v="18"/>
    <s v="RIGOUT"/>
    <s v="Stéphanie"/>
    <s v="482"/>
    <s v="26668520"/>
    <n v="45746.026226852002"/>
    <n v="45746.026226852002"/>
    <n v="45746.026226852002"/>
    <s v="0"/>
    <s v="0.0.0.0"/>
    <s v="0"/>
    <s v="Anonymous"/>
    <s v="Rigout"/>
    <s v="Stéphanie"/>
    <s v="stephanierigout@gmail.com"/>
    <x v="0"/>
  </r>
  <r>
    <x v="18"/>
    <s v="RIGOUT"/>
    <s v="Stéphanie"/>
    <s v="483"/>
    <s v="26668521"/>
    <n v="45746.026423611002"/>
    <n v="45746.026423611002"/>
    <n v="45746.026423611002"/>
    <s v="0"/>
    <s v="0.0.0.0"/>
    <s v="0"/>
    <s v="Anonymous"/>
    <s v="Rigout"/>
    <s v="Stéphanie"/>
    <s v="stephanierigout@gmail.com"/>
    <x v="0"/>
  </r>
  <r>
    <x v="19"/>
    <s v="TENDRON"/>
    <s v="Anthony"/>
    <s v="484"/>
    <s v="26668688"/>
    <n v="45746.322268518998"/>
    <n v="45746.322268518998"/>
    <n v="45746.322268518998"/>
    <s v="0"/>
    <s v="0.0.0.0"/>
    <s v="0"/>
    <s v="Anonymous"/>
    <s v="Tendron"/>
    <s v="Anthony"/>
    <s v="tendron.anthony@gmail.com"/>
    <x v="2"/>
  </r>
  <r>
    <x v="16"/>
    <s v="DA SILVA"/>
    <s v="Anna"/>
    <s v="485"/>
    <s v="26668749"/>
    <n v="45746.351516203998"/>
    <n v="45746.351516203998"/>
    <n v="45746.351516203998"/>
    <s v="0"/>
    <s v="0.0.0.0"/>
    <s v="0"/>
    <s v="Anonymous"/>
    <s v="Da silva"/>
    <s v="Anna"/>
    <s v="Papillonvertbleu2@gmail.com"/>
    <x v="5"/>
  </r>
  <r>
    <x v="20"/>
    <s v="BECHET"/>
    <s v="Gilles"/>
    <s v="486"/>
    <s v="26668788"/>
    <n v="45746.368275462999"/>
    <n v="45746.368275462999"/>
    <n v="45746.368275462999"/>
    <s v="0"/>
    <s v="0.0.0.0"/>
    <s v="0"/>
    <s v="Anonymous"/>
    <s v="BECHET"/>
    <s v="Gilles"/>
    <s v="bechetgilles@gmail.com"/>
    <x v="6"/>
  </r>
  <r>
    <x v="21"/>
    <s v="GRIMAUD"/>
    <s v="Matthieu"/>
    <s v="487"/>
    <s v="26669408"/>
    <n v="45746.447314814999"/>
    <n v="45746.447314814999"/>
    <n v="45746.447314814999"/>
    <s v="0"/>
    <s v="0.0.0.0"/>
    <s v="0"/>
    <s v="Anonymous"/>
    <s v="Grimaud"/>
    <s v="Matthieu"/>
    <s v="grimaud.matthieu@me.com"/>
    <x v="6"/>
  </r>
  <r>
    <x v="22"/>
    <s v="PRESTAT"/>
    <s v="Pascale"/>
    <s v="488"/>
    <s v="26669426"/>
    <n v="45746.448912036998"/>
    <n v="45746.448912036998"/>
    <n v="45746.448912036998"/>
    <s v="0"/>
    <s v="0.0.0.0"/>
    <s v="0"/>
    <s v="Anonymous"/>
    <s v="Prestat"/>
    <s v="Pascale"/>
    <s v="pascale.prestat@gmail.com"/>
    <x v="0"/>
  </r>
  <r>
    <x v="23"/>
    <s v="POGGIONOVO"/>
    <s v="Valérie"/>
    <s v="489"/>
    <s v="26670225"/>
    <n v="45746.525405093002"/>
    <n v="45746.525405093002"/>
    <n v="45746.525405093002"/>
    <s v="0"/>
    <s v="0.0.0.0"/>
    <s v="0"/>
    <s v="Anonymous"/>
    <s v="Poggionovo"/>
    <s v="Valérie"/>
    <s v="poggiovalerie@hotmail.com"/>
    <x v="1"/>
  </r>
  <r>
    <x v="24"/>
    <s v="HAMAIDE"/>
    <s v="Didier"/>
    <s v="490"/>
    <s v="26671591"/>
    <n v="45746.658946759002"/>
    <n v="45746.658946759002"/>
    <n v="45746.658946759002"/>
    <s v="0"/>
    <s v="0.0.0.0"/>
    <s v="0"/>
    <s v="Anonymous"/>
    <s v="HAMAIDE"/>
    <s v="Didier"/>
    <s v="did.hamaide@gmail.com"/>
    <x v="4"/>
  </r>
  <r>
    <x v="25"/>
    <s v="AMRANI"/>
    <s v="Ouiza"/>
    <s v="491"/>
    <s v="26671783"/>
    <n v="45746.673842593002"/>
    <n v="45746.673842593002"/>
    <n v="45746.673842593002"/>
    <s v="0"/>
    <s v="0.0.0.0"/>
    <s v="0"/>
    <s v="Anonymous"/>
    <s v="AMRANI"/>
    <s v="Ouiza"/>
    <s v="o.aomari@yahoo.fr"/>
    <x v="0"/>
  </r>
  <r>
    <x v="26"/>
    <s v="BOUVIER"/>
    <s v="Florian"/>
    <s v="492"/>
    <s v="26673034"/>
    <n v="45746.777754629999"/>
    <n v="45746.777754629999"/>
    <n v="45746.777754629999"/>
    <s v="0"/>
    <s v="0.0.0.0"/>
    <s v="0"/>
    <s v="Anonymous"/>
    <s v="Bouvier"/>
    <s v="Florian"/>
    <s v="florian.bouvier@gmail.com"/>
    <x v="6"/>
  </r>
  <r>
    <x v="27"/>
    <s v="PICAUD"/>
    <s v="Thierry"/>
    <s v="493"/>
    <s v="26676721"/>
    <n v="45747.338831018998"/>
    <n v="45747.338831018998"/>
    <n v="45747.338831018998"/>
    <s v="0"/>
    <s v="0.0.0.0"/>
    <s v="0"/>
    <s v="Anonymous"/>
    <s v="PICAUD"/>
    <s v="THIERRY"/>
    <s v="tpicaud@free.fr"/>
    <x v="2"/>
  </r>
  <r>
    <x v="28"/>
    <s v="DOUTRELOUX"/>
    <s v="Isée"/>
    <s v="494"/>
    <s v="26676951"/>
    <n v="45747.351064814997"/>
    <n v="45747.351064814997"/>
    <n v="45747.351064814997"/>
    <s v="0"/>
    <s v="0.0.0.0"/>
    <s v="0"/>
    <s v="Anonymous"/>
    <s v="Doutreloux"/>
    <s v="Isée"/>
    <s v="isee33@hotmail.fr"/>
    <x v="0"/>
  </r>
  <r>
    <x v="29"/>
    <s v="GRIMAUD PESCHER"/>
    <s v="Caroline"/>
    <s v="495"/>
    <s v="26707767"/>
    <n v="45748.587881943997"/>
    <n v="45748.587881943997"/>
    <n v="45748.587881943997"/>
    <s v="0"/>
    <s v="0.0.0.0"/>
    <s v="0"/>
    <s v="Anonymous"/>
    <s v="Grimaud Pescher"/>
    <s v="Caroline"/>
    <s v="pescher.caroline@gmail.com"/>
    <x v="5"/>
  </r>
  <r>
    <x v="30"/>
    <s v="KHALIL"/>
    <s v="Julie"/>
    <s v="496"/>
    <s v="26743405"/>
    <n v="45750.386967592996"/>
    <n v="45750.386967592996"/>
    <n v="45750.386967592996"/>
    <s v="0"/>
    <s v="0.0.0.0"/>
    <s v="0"/>
    <s v="Anonymous"/>
    <s v="Khalil"/>
    <s v="Julie"/>
    <s v="Khaliljulie@icloud.com"/>
    <x v="1"/>
  </r>
  <r>
    <x v="16"/>
    <s v="DA SILVA"/>
    <s v="Anna"/>
    <s v="497"/>
    <s v="26776310"/>
    <n v="45751.675000000003"/>
    <n v="45751.675000000003"/>
    <n v="45751.675000000003"/>
    <s v="0"/>
    <s v="0.0.0.0"/>
    <s v="0"/>
    <s v="Anonymous"/>
    <s v="Da silva"/>
    <s v="Anna"/>
    <s v="papillonvertbleu2@gmail.com"/>
    <x v="5"/>
  </r>
  <r>
    <x v="31"/>
    <s v="MARÉCHAL"/>
    <s v="Yann"/>
    <s v="498"/>
    <s v="26776339"/>
    <n v="45751.675937499997"/>
    <n v="45751.675937499997"/>
    <n v="45751.675937499997"/>
    <s v="0"/>
    <s v="0.0.0.0"/>
    <s v="0"/>
    <s v="Anonymous"/>
    <s v="Maréchal"/>
    <s v="Yann"/>
    <s v="yann.marechal@gmail.com"/>
    <x v="3"/>
  </r>
  <r>
    <x v="0"/>
    <s v="CETIN"/>
    <s v="Halimé"/>
    <s v="500"/>
    <s v="26780650"/>
    <n v="45751.801469906997"/>
    <n v="45751.801469906997"/>
    <n v="45751.801469906997"/>
    <s v="0"/>
    <s v="0.0.0.0"/>
    <s v="0"/>
    <s v="Anonymous"/>
    <s v="Cetin"/>
    <s v="Halimé"/>
    <s v="Halime.cetinh@gmail.com"/>
    <x v="0"/>
  </r>
  <r>
    <x v="32"/>
    <s v="GENDRON"/>
    <s v="François"/>
    <s v="501"/>
    <s v="26784056"/>
    <n v="45752.371458333"/>
    <n v="45752.371458333"/>
    <n v="45752.371458333"/>
    <s v="0"/>
    <s v="0.0.0.0"/>
    <s v="0"/>
    <s v="Anonymous"/>
    <s v="GENDRON"/>
    <s v="François"/>
    <s v="francois.gendron@mnhn.fr"/>
    <x v="7"/>
  </r>
  <r>
    <x v="33"/>
    <s v="TARON"/>
    <s v="Capucine"/>
    <s v="502"/>
    <s v="26789093"/>
    <n v="45752.867939814998"/>
    <n v="45752.867939814998"/>
    <n v="45752.867939814998"/>
    <s v="0"/>
    <s v="0.0.0.0"/>
    <s v="0"/>
    <s v="Anonymous"/>
    <s v="Taron"/>
    <s v="Capucine"/>
    <s v="capucine.taron@gmail.com"/>
    <x v="1"/>
  </r>
  <r>
    <x v="22"/>
    <s v="PRESTAT"/>
    <s v="Pascale"/>
    <s v="503"/>
    <s v="26789397"/>
    <n v="45752.913576389001"/>
    <n v="45752.913576389001"/>
    <n v="45752.913576389001"/>
    <s v="0"/>
    <s v="0.0.0.0"/>
    <s v="0"/>
    <s v="Anonymous"/>
    <s v="Prestat"/>
    <s v="Pascale"/>
    <s v="pascale.prestat@gmail.com"/>
    <x v="0"/>
  </r>
  <r>
    <x v="24"/>
    <s v="HAMAIDE"/>
    <s v="Didier"/>
    <s v="504"/>
    <s v="26790508"/>
    <n v="45753.392314814999"/>
    <n v="45753.392314814999"/>
    <n v="45753.392314814999"/>
    <s v="0"/>
    <s v="0.0.0.0"/>
    <s v="0"/>
    <s v="Anonymous"/>
    <s v="Hamaide"/>
    <s v="Didier"/>
    <s v="did.hamaide@gmail.com"/>
    <x v="4"/>
  </r>
  <r>
    <x v="15"/>
    <s v="PESTRIMAUX MAFFEI"/>
    <s v="Valérie"/>
    <s v="505"/>
    <s v="26821339"/>
    <n v="45755.438298610999"/>
    <n v="45755.438298610999"/>
    <n v="45755.438298610999"/>
    <s v="0"/>
    <s v="0.0.0.0"/>
    <s v="0"/>
    <s v="Anonymous"/>
    <s v="PESTRIMAUX MAFFEI"/>
    <s v="Valérie"/>
    <s v="valerie-pestrimaux@orange.fr"/>
    <x v="0"/>
  </r>
  <r>
    <x v="34"/>
    <s v="AMUSAN"/>
    <s v="Isabelle"/>
    <s v="506"/>
    <s v="26830969"/>
    <n v="45755.685266203996"/>
    <n v="45755.685266203996"/>
    <n v="45755.685266203996"/>
    <s v="0"/>
    <s v="0.0.0.0"/>
    <s v="0"/>
    <s v="Anonymous"/>
    <s v="Amusan"/>
    <s v="Isabelle"/>
    <s v="zaboudu972@hotmail.fr"/>
    <x v="0"/>
  </r>
  <r>
    <x v="35"/>
    <s v="DUQUESNE"/>
    <s v="Xavier"/>
    <s v="507"/>
    <s v="26837900"/>
    <n v="45756.001111111"/>
    <n v="45756.001111111"/>
    <n v="45756.001111111"/>
    <s v="0"/>
    <s v="0.0.0.0"/>
    <s v="0"/>
    <s v="Anonymous"/>
    <s v="Duquesne"/>
    <s v="Xavier"/>
    <s v="duquesne.xavier.13@gmail.com"/>
    <x v="5"/>
  </r>
  <r>
    <x v="36"/>
    <s v="ROY"/>
    <s v="Gérard"/>
    <s v="508"/>
    <s v="26839341"/>
    <n v="45756.374502314997"/>
    <n v="45756.374502314997"/>
    <n v="45756.374502314997"/>
    <s v="0"/>
    <s v="0.0.0.0"/>
    <s v="0"/>
    <s v="Anonymous"/>
    <s v="Roy"/>
    <s v="Gérard"/>
    <s v="gerard.roy11@gmail.com"/>
    <x v="4"/>
  </r>
  <r>
    <x v="37"/>
    <s v="TREMEAU-POCHIC"/>
    <s v="Bertrand"/>
    <s v="509"/>
    <s v="26839403"/>
    <n v="45756.376944443997"/>
    <n v="45756.376944443997"/>
    <n v="45756.376944443997"/>
    <s v="0"/>
    <s v="0.0.0.0"/>
    <s v="0"/>
    <s v="Anonymous"/>
    <s v="TREMEAU-POCHIC"/>
    <s v="BERTRAND"/>
    <s v="bertrand.tremeau@orange.fr"/>
    <x v="5"/>
  </r>
  <r>
    <x v="21"/>
    <s v="GRIMAUD"/>
    <s v="Matthieu"/>
    <s v="510"/>
    <s v="26847569"/>
    <n v="45756.604398148003"/>
    <n v="45756.604398148003"/>
    <n v="45756.604398148003"/>
    <s v="0"/>
    <s v="0.0.0.0"/>
    <s v="0"/>
    <s v="Anonymous"/>
    <s v="Grimaud"/>
    <s v="Matthieu"/>
    <s v="grimaud.matthieu@me.com"/>
    <x v="6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8"/>
    <s v=""/>
    <s v=""/>
    <m/>
    <m/>
    <m/>
    <m/>
    <m/>
    <m/>
    <m/>
    <m/>
    <m/>
    <m/>
    <m/>
    <m/>
    <x v="8"/>
  </r>
  <r>
    <x v="39"/>
    <m/>
    <m/>
    <m/>
    <m/>
    <m/>
    <m/>
    <m/>
    <m/>
    <m/>
    <m/>
    <m/>
    <m/>
    <m/>
    <m/>
    <x v="8"/>
  </r>
  <r>
    <x v="39"/>
    <m/>
    <m/>
    <m/>
    <m/>
    <m/>
    <m/>
    <m/>
    <m/>
    <m/>
    <m/>
    <m/>
    <m/>
    <m/>
    <m/>
    <x v="1"/>
  </r>
  <r>
    <x v="39"/>
    <m/>
    <m/>
    <m/>
    <m/>
    <m/>
    <m/>
    <m/>
    <m/>
    <m/>
    <m/>
    <m/>
    <m/>
    <m/>
    <m/>
    <x v="5"/>
  </r>
  <r>
    <x v="39"/>
    <m/>
    <m/>
    <m/>
    <m/>
    <m/>
    <m/>
    <m/>
    <m/>
    <m/>
    <m/>
    <m/>
    <m/>
    <m/>
    <m/>
    <x v="6"/>
  </r>
  <r>
    <x v="39"/>
    <m/>
    <m/>
    <m/>
    <m/>
    <m/>
    <m/>
    <m/>
    <m/>
    <m/>
    <m/>
    <m/>
    <m/>
    <m/>
    <m/>
    <x v="7"/>
  </r>
  <r>
    <x v="39"/>
    <m/>
    <m/>
    <m/>
    <m/>
    <m/>
    <m/>
    <m/>
    <m/>
    <m/>
    <m/>
    <m/>
    <m/>
    <m/>
    <m/>
    <x v="4"/>
  </r>
  <r>
    <x v="39"/>
    <m/>
    <m/>
    <m/>
    <m/>
    <m/>
    <m/>
    <m/>
    <m/>
    <m/>
    <m/>
    <m/>
    <m/>
    <m/>
    <m/>
    <x v="2"/>
  </r>
  <r>
    <x v="39"/>
    <m/>
    <m/>
    <m/>
    <m/>
    <m/>
    <m/>
    <m/>
    <m/>
    <m/>
    <m/>
    <m/>
    <m/>
    <m/>
    <m/>
    <x v="3"/>
  </r>
  <r>
    <x v="39"/>
    <m/>
    <m/>
    <m/>
    <m/>
    <m/>
    <m/>
    <m/>
    <m/>
    <m/>
    <m/>
    <m/>
    <m/>
    <m/>
    <m/>
    <x v="9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  <r>
    <x v="0"/>
    <x v="0"/>
    <x v="0"/>
    <s v=""/>
    <s v=""/>
    <s v=""/>
    <s v=""/>
    <s v=""/>
    <x v="0"/>
    <x v="0"/>
    <x v="0"/>
    <x v="0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  <r>
    <s v=""/>
    <x v="0"/>
    <s v=""/>
    <s v=""/>
    <s v=""/>
    <s v=""/>
    <s v=""/>
    <s v=""/>
    <s v="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"/>
  </r>
  <r>
    <m/>
  </r>
  <r>
    <m/>
  </r>
  <r>
    <m/>
  </r>
  <r>
    <m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  <r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B5DB6-A19E-429B-9576-37E50BDCF425}" name="Tableau croisé dynamique2" cacheId="37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L86:AL87" firstHeaderRow="1" firstDataRow="1" firstDataCol="1"/>
  <pivotFields count="1">
    <pivotField axis="axisRow" showAll="0" defaultSubtotal="0">
      <items count="106">
        <item x="0"/>
        <item m="1" x="60"/>
        <item m="1" x="61"/>
        <item m="1" x="102"/>
        <item m="1" x="82"/>
        <item m="1" x="72"/>
        <item m="1" x="42"/>
        <item m="1" x="53"/>
        <item m="1" x="96"/>
        <item m="1" x="51"/>
        <item m="1" x="92"/>
        <item m="1" x="80"/>
        <item m="1" x="39"/>
        <item m="1" x="62"/>
        <item m="1" x="71"/>
        <item m="1" x="85"/>
        <item m="1" x="27"/>
        <item m="1" x="105"/>
        <item m="1" x="57"/>
        <item m="1" x="79"/>
        <item m="1" x="58"/>
        <item m="1" x="66"/>
        <item m="1" x="84"/>
        <item m="1" x="43"/>
        <item m="1" x="95"/>
        <item m="1" x="41"/>
        <item m="1" x="65"/>
        <item m="1" x="32"/>
        <item m="1" x="50"/>
        <item m="1" x="28"/>
        <item m="1" x="67"/>
        <item m="1" x="78"/>
        <item m="1" x="46"/>
        <item m="1" x="38"/>
        <item m="1" x="101"/>
        <item m="1" x="40"/>
        <item m="1" x="68"/>
        <item m="1" x="63"/>
        <item m="1" x="86"/>
        <item m="1" x="37"/>
        <item m="1" x="30"/>
        <item m="1" x="94"/>
        <item m="1" x="55"/>
        <item m="1" x="93"/>
        <item m="1" x="69"/>
        <item m="1" x="24"/>
        <item m="1" x="99"/>
        <item m="1" x="48"/>
        <item m="1" x="36"/>
        <item m="1" x="52"/>
        <item m="1" x="97"/>
        <item m="1" x="2"/>
        <item m="1" x="75"/>
        <item m="1" x="77"/>
        <item m="1" x="56"/>
        <item m="1" x="90"/>
        <item m="1" x="49"/>
        <item m="1" x="81"/>
        <item m="1" x="74"/>
        <item m="1" x="73"/>
        <item m="1" x="83"/>
        <item m="1" x="103"/>
        <item m="1" x="98"/>
        <item m="1" x="64"/>
        <item m="1" x="44"/>
        <item m="1" x="34"/>
        <item m="1" x="70"/>
        <item m="1" x="26"/>
        <item m="1" x="29"/>
        <item m="1" x="47"/>
        <item m="1" x="88"/>
        <item m="1" x="91"/>
        <item m="1" x="100"/>
        <item m="1" x="89"/>
        <item m="1" x="33"/>
        <item m="1" x="87"/>
        <item m="1" x="104"/>
        <item m="1" x="25"/>
        <item m="1" x="54"/>
        <item m="1" x="59"/>
        <item m="1" x="35"/>
        <item m="1" x="76"/>
        <item m="1" x="45"/>
        <item m="1" x="31"/>
        <item m="1" x="23"/>
        <item m="1" x="20"/>
        <item m="1" x="22"/>
        <item m="1" x="21"/>
        <item m="1" x="19"/>
        <item m="1" x="18"/>
        <item m="1" x="5"/>
        <item m="1" x="17"/>
        <item m="1" x="16"/>
        <item m="1" x="15"/>
        <item m="1" x="12"/>
        <item m="1" x="13"/>
        <item m="1" x="14"/>
        <item m="1" x="3"/>
        <item m="1" x="8"/>
        <item m="1" x="9"/>
        <item m="1" x="10"/>
        <item m="1" x="6"/>
        <item m="1" x="11"/>
        <item m="1" x="7"/>
        <item m="1" x="4"/>
        <item m="1" x="1"/>
      </items>
    </pivotField>
  </pivotFields>
  <rowFields count="1">
    <field x="0"/>
  </rowFields>
  <rowItems count="1">
    <i>
      <x/>
    </i>
  </rowItems>
  <colItems count="1">
    <i/>
  </colItems>
  <formats count="13">
    <format dxfId="0">
      <pivotArea type="all" dataOnly="0" outline="0" fieldPosition="0"/>
    </format>
    <format dxfId="1">
      <pivotArea type="all" dataOnly="0" outline="0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0" count="1">
            <x v="0"/>
          </reference>
        </references>
      </pivotArea>
    </format>
    <format dxfId="5">
      <pivotArea dataOnly="0" labelOnly="1" fieldPosition="0">
        <references count="1">
          <reference field="0" count="1">
            <x v="0"/>
          </reference>
        </references>
      </pivotArea>
    </format>
    <format dxfId="6">
      <pivotArea dataOnly="0" labelOnly="1" fieldPosition="0">
        <references count="1">
          <reference field="0" count="1">
            <x v="0"/>
          </reference>
        </references>
      </pivotArea>
    </format>
    <format dxfId="7">
      <pivotArea type="all" dataOnly="0" outline="0" fieldPosition="0"/>
    </format>
    <format dxfId="8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10">
      <pivotArea type="all" dataOnly="0" outline="0" fieldPosition="0"/>
    </format>
    <format dxfId="11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C92E1-955C-432A-824A-C7CF172F4445}" name="Tableau croisé dynamique11" cacheId="32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Q86:AQ87" firstHeaderRow="1" firstDataRow="1" firstDataCol="1"/>
  <pivotFields count="1">
    <pivotField axis="axisRow" showAll="0" defaultSubtotal="0">
      <items count="31">
        <item x="0"/>
        <item m="1" x="22"/>
        <item m="1" x="19"/>
        <item m="1" x="24"/>
        <item m="1" x="30"/>
        <item m="1" x="20"/>
        <item m="1" x="27"/>
        <item m="1" x="25"/>
        <item m="1" x="28"/>
        <item m="1" x="23"/>
        <item m="1" x="21"/>
        <item m="1" x="17"/>
        <item m="1" x="18"/>
        <item m="1" x="29"/>
        <item m="1" x="26"/>
        <item m="1" x="16"/>
        <item m="1" x="15"/>
        <item m="1" x="14"/>
        <item m="1" x="10"/>
        <item m="1" x="11"/>
        <item m="1" x="12"/>
        <item m="1" x="13"/>
        <item m="1" x="7"/>
        <item m="1" x="2"/>
        <item m="1" x="8"/>
        <item m="1" x="9"/>
        <item m="1" x="3"/>
        <item m="1" x="4"/>
        <item m="1" x="5"/>
        <item m="1" x="6"/>
        <item m="1" x="1"/>
      </items>
    </pivotField>
  </pivotFields>
  <rowFields count="1">
    <field x="0"/>
  </rowFields>
  <rowItems count="1">
    <i>
      <x/>
    </i>
  </rowItems>
  <colItems count="1">
    <i/>
  </colItems>
  <formats count="13">
    <format dxfId="57">
      <pivotArea type="all" dataOnly="0" outline="0" fieldPosition="0"/>
    </format>
    <format dxfId="58">
      <pivotArea type="all" dataOnly="0" outline="0" fieldPosition="0"/>
    </format>
    <format dxfId="59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2">
      <pivotArea dataOnly="0" labelOnly="1" fieldPosition="0">
        <references count="1">
          <reference field="0" count="0"/>
        </references>
      </pivotArea>
    </format>
    <format dxfId="63">
      <pivotArea dataOnly="0" labelOnly="1" fieldPosition="0">
        <references count="1">
          <reference field="0" count="0"/>
        </references>
      </pivotArea>
    </format>
    <format dxfId="64">
      <pivotArea type="all" dataOnly="0" outline="0" fieldPosition="0"/>
    </format>
    <format dxfId="65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7">
      <pivotArea type="all" dataOnly="0" outline="0" fieldPosition="0"/>
    </format>
    <format dxfId="68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D0BA7-15AC-433A-84C1-A85781DF7C8A}" name="Tableau croisé dynamique17" cacheId="38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BI110:BJ111" firstHeaderRow="1" firstDataRow="1" firstDataCol="1"/>
  <pivotFields count="9">
    <pivotField dataField="1" showAll="0"/>
    <pivotField axis="axisRow" showAll="0">
      <items count="82">
        <item x="0"/>
        <item m="1" x="33"/>
        <item m="1" x="80"/>
        <item m="1" x="40"/>
        <item m="1" x="75"/>
        <item m="1" x="38"/>
        <item m="1" x="53"/>
        <item m="1" x="76"/>
        <item m="1" x="34"/>
        <item m="1" x="47"/>
        <item m="1" x="44"/>
        <item m="1" x="77"/>
        <item m="1" x="39"/>
        <item m="1" x="41"/>
        <item m="1" x="78"/>
        <item m="1" x="79"/>
        <item m="1" x="45"/>
        <item m="1" x="46"/>
        <item m="1" x="42"/>
        <item m="1" x="48"/>
        <item m="1" x="49"/>
        <item m="1" x="50"/>
        <item m="1" x="51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36"/>
        <item m="1" x="52"/>
        <item m="1" x="43"/>
        <item m="1" x="35"/>
        <item m="1" x="37"/>
        <item m="1" x="9"/>
        <item m="1" x="5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6"/>
        <item m="1" x="2"/>
        <item m="1" x="3"/>
        <item m="1" x="4"/>
        <item m="1" x="7"/>
        <item m="1" x="8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">
    <i>
      <x/>
    </i>
  </rowItems>
  <colItems count="1">
    <i/>
  </colItems>
  <dataFields count="1">
    <dataField name="Nombre de Statut" fld="0" subtotal="count" baseField="0" baseItem="0"/>
  </dataFields>
  <formats count="1">
    <format dxfId="7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3318F-652C-41F3-A7F9-97B6469E78B3}" name="Tableau croisé dynamique29" cacheId="23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Y86:AY87" firstHeaderRow="1" firstDataRow="1" firstDataCol="1"/>
  <pivotFields count="1">
    <pivotField axis="axisRow" showAll="0" defaultSubtotal="0">
      <items count="1">
        <item x="0"/>
      </items>
    </pivotField>
  </pivotFields>
  <rowFields count="1">
    <field x="0"/>
  </rowFields>
  <rowItems count="1">
    <i>
      <x/>
    </i>
  </rowItems>
  <colItems count="1">
    <i/>
  </colItems>
  <formats count="13">
    <format dxfId="71">
      <pivotArea type="all" dataOnly="0" outline="0" fieldPosition="0"/>
    </format>
    <format dxfId="72">
      <pivotArea type="all" dataOnly="0" outline="0" fieldPosition="0"/>
    </format>
    <format dxfId="73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5">
      <pivotArea dataOnly="0" labelOnly="1" fieldPosition="0">
        <references count="1">
          <reference field="0" count="0"/>
        </references>
      </pivotArea>
    </format>
    <format dxfId="76">
      <pivotArea dataOnly="0" labelOnly="1" fieldPosition="0">
        <references count="1">
          <reference field="0" count="0"/>
        </references>
      </pivotArea>
    </format>
    <format dxfId="77">
      <pivotArea dataOnly="0" labelOnly="1" fieldPosition="0">
        <references count="1">
          <reference field="0" count="0"/>
        </references>
      </pivotArea>
    </format>
    <format dxfId="78">
      <pivotArea type="all" dataOnly="0" outline="0" fieldPosition="0"/>
    </format>
    <format dxfId="79">
      <pivotArea field="0" type="button" dataOnly="0" labelOnly="1" outline="0" axis="axisRow" fieldPosition="0"/>
    </format>
    <format dxfId="80">
      <pivotArea dataOnly="0" labelOnly="1" fieldPosition="0">
        <references count="1">
          <reference field="0" count="0"/>
        </references>
      </pivotArea>
    </format>
    <format dxfId="81">
      <pivotArea type="all" dataOnly="0" outline="0" fieldPosition="0"/>
    </format>
    <format dxfId="82">
      <pivotArea field="0" type="button" dataOnly="0" labelOnly="1" outline="0" axis="axisRow" fieldPosition="0"/>
    </format>
    <format dxfId="83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B7B3E-F588-4553-A534-F4FF2763D93D}" name="Tableau croisé dynamique4" cacheId="35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N86:AN87" firstHeaderRow="1" firstDataRow="1" firstDataCol="1"/>
  <pivotFields count="1">
    <pivotField axis="axisRow" showAll="0" defaultSubtotal="0">
      <items count="67">
        <item x="0"/>
        <item m="1" x="34"/>
        <item m="1" x="52"/>
        <item m="1" x="31"/>
        <item m="1" x="40"/>
        <item m="1" x="29"/>
        <item m="1" x="43"/>
        <item m="1" x="48"/>
        <item m="1" x="27"/>
        <item m="1" x="32"/>
        <item m="1" x="57"/>
        <item m="1" x="54"/>
        <item m="1" x="37"/>
        <item m="1" x="62"/>
        <item m="1" x="41"/>
        <item m="1" x="47"/>
        <item m="1" x="36"/>
        <item m="1" x="63"/>
        <item m="1" x="51"/>
        <item m="1" x="49"/>
        <item m="1" x="66"/>
        <item m="1" x="30"/>
        <item m="1" x="60"/>
        <item m="1" x="25"/>
        <item m="1" x="26"/>
        <item m="1" x="59"/>
        <item m="1" x="35"/>
        <item m="1" x="39"/>
        <item m="1" x="56"/>
        <item m="1" x="64"/>
        <item m="1" x="53"/>
        <item m="1" x="38"/>
        <item m="1" x="61"/>
        <item m="1" x="28"/>
        <item m="1" x="44"/>
        <item m="1" x="33"/>
        <item m="1" x="50"/>
        <item m="1" x="55"/>
        <item m="1" x="65"/>
        <item m="1" x="46"/>
        <item m="1" x="42"/>
        <item m="1" x="58"/>
        <item m="1" x="45"/>
        <item m="1" x="24"/>
        <item m="1" x="21"/>
        <item m="1" x="23"/>
        <item m="1" x="22"/>
        <item m="1" x="18"/>
        <item m="1" x="19"/>
        <item m="1" x="20"/>
        <item m="1" x="17"/>
        <item m="1" x="15"/>
        <item m="1" x="7"/>
        <item m="1" x="5"/>
        <item m="1" x="16"/>
        <item m="1" x="14"/>
        <item m="1" x="6"/>
        <item m="1" x="13"/>
        <item m="1" x="10"/>
        <item m="1" x="9"/>
        <item m="1" x="11"/>
        <item m="1" x="12"/>
        <item m="1" x="8"/>
        <item m="1" x="2"/>
        <item m="1" x="3"/>
        <item m="1" x="4"/>
        <item m="1" x="1"/>
      </items>
    </pivotField>
  </pivotFields>
  <rowFields count="1">
    <field x="0"/>
  </rowFields>
  <rowItems count="1">
    <i>
      <x/>
    </i>
  </rowItems>
  <colItems count="1">
    <i/>
  </colItems>
  <formats count="13">
    <format dxfId="84">
      <pivotArea type="all" dataOnly="0" outline="0" fieldPosition="0"/>
    </format>
    <format dxfId="85">
      <pivotArea type="all" dataOnly="0" outline="0" fieldPosition="0"/>
    </format>
    <format dxfId="86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8">
      <pivotArea dataOnly="0" labelOnly="1" fieldPosition="0">
        <references count="1">
          <reference field="0" count="0"/>
        </references>
      </pivotArea>
    </format>
    <format dxfId="89">
      <pivotArea dataOnly="0" labelOnly="1" fieldPosition="0">
        <references count="1">
          <reference field="0" count="0"/>
        </references>
      </pivotArea>
    </format>
    <format dxfId="90">
      <pivotArea dataOnly="0" labelOnly="1" fieldPosition="0">
        <references count="1">
          <reference field="0" count="0"/>
        </references>
      </pivotArea>
    </format>
    <format dxfId="91">
      <pivotArea type="all" dataOnly="0" outline="0" fieldPosition="0"/>
    </format>
    <format dxfId="92">
      <pivotArea field="0" type="button" dataOnly="0" labelOnly="1" outline="0" axis="axisRow" fieldPosition="0"/>
    </format>
    <format dxfId="93">
      <pivotArea dataOnly="0" labelOnly="1" fieldPosition="0">
        <references count="1">
          <reference field="0" count="0"/>
        </references>
      </pivotArea>
    </format>
    <format dxfId="94">
      <pivotArea type="all" dataOnly="0" outline="0" fieldPosition="0"/>
    </format>
    <format dxfId="95">
      <pivotArea field="0" type="button" dataOnly="0" labelOnly="1" outline="0" axis="axisRow" fieldPosition="0"/>
    </format>
    <format dxfId="96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ADF5C-B8C9-4A39-9582-6BA84ED2ACF1}" name="Tableau croisé dynamique44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F86:BF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o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76346-F288-4BB9-8FCE-6B8DA4818907}" name="Tableau croisé dynamique22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N86:BN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2F4F5-36E3-4BE7-B561-7D02D0661918}" name="Tableau croisé dynamique25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Q86:BQ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24C36-A76A-4D42-9837-4437C74D730B}" name="Tableau croisé dynamique33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S86:BS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7AC1F-BFB7-4E42-BF4C-116818A945D9}" name="Tableau croisé dynamique35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U86:BU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A2A9D-A7AB-402D-9EBD-153483CF4019}" name="Tableau croisé dynamique5" cacheId="34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O86:AO87" firstHeaderRow="1" firstDataRow="1" firstDataCol="1"/>
  <pivotFields count="1">
    <pivotField axis="axisRow" showAll="0" defaultSubtotal="0">
      <items count="37">
        <item x="0"/>
        <item m="1" x="25"/>
        <item m="1" x="33"/>
        <item m="1" x="21"/>
        <item m="1" x="22"/>
        <item m="1" x="31"/>
        <item m="1" x="19"/>
        <item m="1" x="28"/>
        <item m="1" x="32"/>
        <item m="1" x="34"/>
        <item m="1" x="26"/>
        <item m="1" x="36"/>
        <item m="1" x="29"/>
        <item m="1" x="18"/>
        <item m="1" x="30"/>
        <item m="1" x="23"/>
        <item m="1" x="27"/>
        <item m="1" x="24"/>
        <item m="1" x="20"/>
        <item m="1" x="35"/>
        <item m="1" x="8"/>
        <item m="1" x="17"/>
        <item m="1" x="16"/>
        <item m="1" x="15"/>
        <item m="1" x="11"/>
        <item m="1" x="12"/>
        <item m="1" x="13"/>
        <item m="1" x="14"/>
        <item m="1" x="2"/>
        <item m="1" x="9"/>
        <item m="1" x="10"/>
        <item m="1" x="5"/>
        <item m="1" x="6"/>
        <item m="1" x="7"/>
        <item m="1" x="3"/>
        <item m="1" x="4"/>
        <item m="1" x="1"/>
      </items>
    </pivotField>
  </pivotFields>
  <rowFields count="1">
    <field x="0"/>
  </rowFields>
  <rowItems count="1">
    <i>
      <x/>
    </i>
  </rowItems>
  <colItems count="1">
    <i/>
  </colItems>
  <formats count="13">
    <format dxfId="97">
      <pivotArea type="all" dataOnly="0" outline="0" fieldPosition="0"/>
    </format>
    <format dxfId="98">
      <pivotArea type="all" dataOnly="0" outline="0" fieldPosition="0"/>
    </format>
    <format dxfId="99">
      <pivotArea field="0" type="button" dataOnly="0" labelOnly="1" outline="0" axis="axisRow" fieldPosition="0"/>
    </format>
    <format dxfId="100">
      <pivotArea dataOnly="0" labelOnly="1" fieldPosition="0">
        <references count="1">
          <reference field="0" count="0"/>
        </references>
      </pivotArea>
    </format>
    <format dxfId="101">
      <pivotArea dataOnly="0" labelOnly="1" fieldPosition="0">
        <references count="1">
          <reference field="0" count="0"/>
        </references>
      </pivotArea>
    </format>
    <format dxfId="102">
      <pivotArea dataOnly="0" labelOnly="1" fieldPosition="0">
        <references count="1">
          <reference field="0" count="0"/>
        </references>
      </pivotArea>
    </format>
    <format dxfId="103">
      <pivotArea dataOnly="0" labelOnly="1" fieldPosition="0">
        <references count="1">
          <reference field="0" count="0"/>
        </references>
      </pivotArea>
    </format>
    <format dxfId="104">
      <pivotArea type="all" dataOnly="0" outline="0" fieldPosition="0"/>
    </format>
    <format dxfId="105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0"/>
        </references>
      </pivotArea>
    </format>
    <format dxfId="107">
      <pivotArea type="all" dataOnly="0" outline="0" fieldPosition="0"/>
    </format>
    <format dxfId="108">
      <pivotArea field="0" type="button" dataOnly="0" labelOnly="1" outline="0" axis="axisRow" fieldPosition="0"/>
    </format>
    <format dxfId="109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22F6C-3BDE-4649-ADC9-3EB76CC08B10}" name="Tableau croisé dynamique30" cacheId="22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Z86:AZ87" firstHeaderRow="1" firstDataRow="1" firstDataCol="1"/>
  <pivotFields count="1">
    <pivotField axis="axisRow" showAll="0" defaultSubtotal="0">
      <items count="1">
        <item x="0"/>
      </items>
    </pivotField>
  </pivotFields>
  <rowFields count="1">
    <field x="0"/>
  </rowFields>
  <rowItems count="1">
    <i>
      <x/>
    </i>
  </rowItems>
  <colItems count="1">
    <i/>
  </colItems>
  <formats count="13">
    <format dxfId="13">
      <pivotArea type="all" dataOnly="0" outline="0" fieldPosition="0"/>
    </format>
    <format dxfId="14">
      <pivotArea type="all" dataOnly="0" outline="0" fieldPosition="0"/>
    </format>
    <format dxfId="15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7">
      <pivotArea dataOnly="0" labelOnly="1" fieldPosition="0">
        <references count="1">
          <reference field="0" count="0"/>
        </references>
      </pivotArea>
    </format>
    <format dxfId="18">
      <pivotArea dataOnly="0" labelOnly="1" fieldPosition="0">
        <references count="1">
          <reference field="0" count="0"/>
        </references>
      </pivotArea>
    </format>
    <format dxfId="19">
      <pivotArea dataOnly="0" labelOnly="1" fieldPosition="0">
        <references count="1">
          <reference field="0" count="0"/>
        </references>
      </pivotArea>
    </format>
    <format dxfId="20">
      <pivotArea type="all" dataOnly="0" outline="0" fieldPosition="0"/>
    </format>
    <format dxfId="21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3">
      <pivotArea type="all" dataOnly="0" outline="0" fieldPosition="0"/>
    </format>
    <format dxfId="24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842AF-C3D6-4BCE-9241-20415EC2AF07}" name="Tableau croisé dynamique40" cacheId="3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D86:BD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F2CB2-4340-4D5F-AFF4-5B0480B1CAEE}" name="Tableau croisé dynamique32" cacheId="20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BB86:BB87" firstHeaderRow="1" firstDataRow="1" firstDataCol="1"/>
  <pivotFields count="1">
    <pivotField axis="axisRow" showAll="0" defaultSubtotal="0">
      <items count="1">
        <item x="0"/>
      </items>
    </pivotField>
  </pivotFields>
  <rowFields count="1">
    <field x="0"/>
  </rowFields>
  <rowItems count="1">
    <i>
      <x/>
    </i>
  </rowItems>
  <colItems count="1">
    <i/>
  </colItems>
  <formats count="13">
    <format dxfId="110">
      <pivotArea type="all" dataOnly="0" outline="0" fieldPosition="0"/>
    </format>
    <format dxfId="111">
      <pivotArea type="all" dataOnly="0" outline="0" fieldPosition="0"/>
    </format>
    <format dxfId="112">
      <pivotArea field="0" type="button" dataOnly="0" labelOnly="1" outline="0" axis="axisRow" fieldPosition="0"/>
    </format>
    <format dxfId="113">
      <pivotArea dataOnly="0" labelOnly="1" fieldPosition="0">
        <references count="1">
          <reference field="0" count="0"/>
        </references>
      </pivotArea>
    </format>
    <format dxfId="114">
      <pivotArea dataOnly="0" labelOnly="1" fieldPosition="0">
        <references count="1">
          <reference field="0" count="0"/>
        </references>
      </pivotArea>
    </format>
    <format dxfId="115">
      <pivotArea dataOnly="0" labelOnly="1" fieldPosition="0">
        <references count="1">
          <reference field="0" count="0"/>
        </references>
      </pivotArea>
    </format>
    <format dxfId="116">
      <pivotArea dataOnly="0" labelOnly="1" fieldPosition="0">
        <references count="1">
          <reference field="0" count="0"/>
        </references>
      </pivotArea>
    </format>
    <format dxfId="117">
      <pivotArea type="all" dataOnly="0" outline="0" fieldPosition="0"/>
    </format>
    <format dxfId="118">
      <pivotArea field="0" type="button" dataOnly="0" labelOnly="1" outline="0" axis="axisRow" fieldPosition="0"/>
    </format>
    <format dxfId="119">
      <pivotArea dataOnly="0" labelOnly="1" fieldPosition="0">
        <references count="1">
          <reference field="0" count="0"/>
        </references>
      </pivotArea>
    </format>
    <format dxfId="120">
      <pivotArea type="all" dataOnly="0" outline="0" fieldPosition="0"/>
    </format>
    <format dxfId="121">
      <pivotArea field="0" type="button" dataOnly="0" labelOnly="1" outline="0" axis="axisRow" fieldPosition="0"/>
    </format>
    <format dxfId="122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6F44F-ECBA-413E-B0B5-BEA558AC43D6}" name="Tableau croisé dynamique27" cacheId="25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W86:AW87" firstHeaderRow="1" firstDataRow="1" firstDataCol="1"/>
  <pivotFields count="1">
    <pivotField axis="axisRow" showAll="0" defaultSubtotal="0">
      <items count="1">
        <item x="0"/>
      </items>
    </pivotField>
  </pivotFields>
  <rowFields count="1">
    <field x="0"/>
  </rowFields>
  <rowItems count="1">
    <i>
      <x/>
    </i>
  </rowItems>
  <colItems count="1">
    <i/>
  </colItems>
  <formats count="13">
    <format dxfId="123">
      <pivotArea type="all" dataOnly="0" outline="0" fieldPosition="0"/>
    </format>
    <format dxfId="124">
      <pivotArea type="all" dataOnly="0" outline="0" fieldPosition="0"/>
    </format>
    <format dxfId="125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0"/>
        </references>
      </pivotArea>
    </format>
    <format dxfId="127">
      <pivotArea dataOnly="0" labelOnly="1" fieldPosition="0">
        <references count="1">
          <reference field="0" count="0"/>
        </references>
      </pivotArea>
    </format>
    <format dxfId="128">
      <pivotArea dataOnly="0" labelOnly="1" fieldPosition="0">
        <references count="1">
          <reference field="0" count="0"/>
        </references>
      </pivotArea>
    </format>
    <format dxfId="129">
      <pivotArea dataOnly="0" labelOnly="1" fieldPosition="0">
        <references count="1">
          <reference field="0" count="0"/>
        </references>
      </pivotArea>
    </format>
    <format dxfId="130">
      <pivotArea type="all" dataOnly="0" outline="0" fieldPosition="0"/>
    </format>
    <format dxfId="131">
      <pivotArea field="0" type="button" dataOnly="0" labelOnly="1" outline="0" axis="axisRow" fieldPosition="0"/>
    </format>
    <format dxfId="132">
      <pivotArea dataOnly="0" labelOnly="1" fieldPosition="0">
        <references count="1">
          <reference field="0" count="0"/>
        </references>
      </pivotArea>
    </format>
    <format dxfId="133">
      <pivotArea type="all" dataOnly="0" outline="0" fieldPosition="0"/>
    </format>
    <format dxfId="134">
      <pivotArea field="0" type="button" dataOnly="0" labelOnly="1" outline="0" axis="axisRow" fieldPosition="0"/>
    </format>
    <format dxfId="135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0AC63-FC6B-4CFA-952C-AE6F36BFDF58}" name="Tableau croisé dynamique18" cacheId="40" applyNumberFormats="0" applyBorderFormats="0" applyFontFormats="0" applyPatternFormats="0" applyAlignmentFormats="0" applyWidthHeightFormats="1" dataCaption="Valeurs" updatedVersion="8" minRefreshableVersion="3" showDrill="0" showDataTips="0" rowGrandTotals="0" colGrandTotals="0" itemPrintTitles="1" createdVersion="8" indent="0" compact="0" compactData="0" gridDropZones="1" multipleFieldFilters="0">
  <location ref="BX107:CE109" firstHeaderRow="2" firstDataRow="2" firstDataCol="7"/>
  <pivotFields count="12">
    <pivotField axis="axisRow" compact="0" outline="0" showAll="0" defaultSubtotal="0">
      <items count="5">
        <item x="0"/>
        <item m="1" x="1"/>
        <item m="1" x="2"/>
        <item m="1"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m="1"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1">
        <item x="0"/>
        <item m="1" x="33"/>
        <item m="1" x="80"/>
        <item m="1" x="40"/>
        <item m="1" x="75"/>
        <item m="1" x="38"/>
        <item m="1" x="53"/>
        <item m="1" x="76"/>
        <item m="1" x="34"/>
        <item m="1" x="47"/>
        <item m="1" x="44"/>
        <item m="1" x="77"/>
        <item m="1" x="39"/>
        <item m="1" x="41"/>
        <item m="1" x="78"/>
        <item m="1" x="79"/>
        <item m="1" x="45"/>
        <item m="1" x="46"/>
        <item m="1" x="42"/>
        <item m="1" x="48"/>
        <item m="1" x="49"/>
        <item m="1" x="50"/>
        <item m="1" x="51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36"/>
        <item m="1" x="52"/>
        <item m="1" x="43"/>
        <item m="1" x="35"/>
        <item m="1" x="37"/>
        <item m="1" x="9"/>
        <item m="1" x="5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6"/>
        <item m="1" x="2"/>
        <item m="1" x="3"/>
        <item m="1" x="4"/>
        <item m="1" x="7"/>
        <item m="1" x="8"/>
        <item m="1" x="1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0">
        <item x="0"/>
        <item m="1" x="9"/>
        <item m="1" x="2"/>
        <item m="1" x="8"/>
        <item m="1" x="7"/>
        <item m="1" x="6"/>
        <item m="1" x="5"/>
        <item m="1" x="4"/>
        <item m="1" x="3"/>
        <item m="1" x="1"/>
      </items>
    </pivotField>
    <pivotField axis="axisRow" compact="0" outline="0" showAll="0" defaultSubtotal="0">
      <items count="6">
        <item x="0"/>
        <item m="1" x="3"/>
        <item m="1" x="2"/>
        <item m="1" x="5"/>
        <item m="1" x="4"/>
        <item m="1" x="1"/>
      </items>
    </pivotField>
    <pivotField axis="axisRow" compact="0" outline="0" showAll="0" defaultSubtotal="0">
      <items count="2">
        <item x="0"/>
        <item m="1" x="1"/>
      </items>
    </pivotField>
    <pivotField axis="axisRow" compact="0" outline="0" showAll="0" defaultSubtotal="0">
      <items count="3">
        <item x="0"/>
        <item m="1" x="1"/>
        <item m="1" x="2"/>
      </items>
    </pivotField>
  </pivotFields>
  <rowFields count="7">
    <field x="0"/>
    <field x="1"/>
    <field x="2"/>
    <field x="8"/>
    <field x="9"/>
    <field x="10"/>
    <field x="11"/>
  </rowFields>
  <colItems count="1">
    <i/>
  </colItems>
  <dataFields count="1">
    <dataField name="Nombre de Téléphone" fld="3" subtotal="count" baseField="0" baseItem="0"/>
  </dataFields>
  <formats count="6">
    <format dxfId="136">
      <pivotArea field="1" type="button" dataOnly="0" labelOnly="1" outline="0" axis="axisRow" fieldPosition="1"/>
    </format>
    <format dxfId="137">
      <pivotArea field="2" type="button" dataOnly="0" labelOnly="1" outline="0" axis="axisRow" fieldPosition="2"/>
    </format>
    <format dxfId="138">
      <pivotArea field="8" type="button" dataOnly="0" labelOnly="1" outline="0" axis="axisRow" fieldPosition="3"/>
    </format>
    <format dxfId="139">
      <pivotArea field="9" type="button" dataOnly="0" labelOnly="1" outline="0" axis="axisRow" fieldPosition="4"/>
    </format>
    <format dxfId="140">
      <pivotArea field="10" type="button" dataOnly="0" labelOnly="1" outline="0" axis="axisRow" fieldPosition="5"/>
    </format>
    <format dxfId="141">
      <pivotArea field="11" type="button" dataOnly="0" labelOnly="1" outline="0" axis="axisRow" fieldPosition="6"/>
    </format>
  </formats>
  <pivotTableStyleInfo showRowHeaders="1" showColHeaders="1" showRowStripes="0" showColStripes="0" showLastColumn="1"/>
  <filters count="1">
    <filter fld="0" type="captionGreaterThan" evalOrder="-1" id="2" stringValue1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08AB1-34C0-4503-9A78-127302F50148}" name="Tableau croisé dynamique19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K86:BK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EE714-4673-4C2C-952B-4683CF8E26AF}" name="Tableau croisé dynamique23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O86:BO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D52C2-3373-4FC0-B635-D470E9404629}" name="Tableau croisé dynamique15" cacheId="1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I86:BI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E39B5-9B92-43FD-A66B-0C87FBB8D19B}" name="Tableau croisé dynamique9" cacheId="27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V86:AV87" firstHeaderRow="1" firstDataRow="1" firstDataCol="1"/>
  <pivotFields count="1">
    <pivotField axis="axisRow" showAll="0" defaultSubtotal="0">
      <items count="12">
        <item x="0"/>
        <item m="1" x="9"/>
        <item m="1" x="6"/>
        <item m="1" x="11"/>
        <item m="1" x="8"/>
        <item m="1" x="7"/>
        <item m="1" x="5"/>
        <item m="1" x="10"/>
        <item m="1" x="1"/>
        <item m="1" x="2"/>
        <item m="1" x="3"/>
        <item m="1" x="4"/>
      </items>
    </pivotField>
  </pivotFields>
  <rowFields count="1">
    <field x="0"/>
  </rowFields>
  <rowItems count="1">
    <i>
      <x/>
    </i>
  </rowItems>
  <colItems count="1">
    <i/>
  </colItems>
  <formats count="13">
    <format dxfId="142">
      <pivotArea type="all" dataOnly="0" outline="0" fieldPosition="0"/>
    </format>
    <format dxfId="143">
      <pivotArea type="all" dataOnly="0" outline="0" fieldPosition="0"/>
    </format>
    <format dxfId="144">
      <pivotArea field="0" type="button" dataOnly="0" labelOnly="1" outline="0" axis="axisRow" fieldPosition="0"/>
    </format>
    <format dxfId="145">
      <pivotArea dataOnly="0" labelOnly="1" fieldPosition="0">
        <references count="1">
          <reference field="0" count="0"/>
        </references>
      </pivotArea>
    </format>
    <format dxfId="146">
      <pivotArea dataOnly="0" labelOnly="1" fieldPosition="0">
        <references count="1">
          <reference field="0" count="0"/>
        </references>
      </pivotArea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fieldPosition="0">
        <references count="1">
          <reference field="0" count="0"/>
        </references>
      </pivotArea>
    </format>
    <format dxfId="149">
      <pivotArea type="all" dataOnly="0" outline="0" fieldPosition="0"/>
    </format>
    <format dxfId="150">
      <pivotArea field="0" type="button" dataOnly="0" labelOnly="1" outline="0" axis="axisRow" fieldPosition="0"/>
    </format>
    <format dxfId="151">
      <pivotArea dataOnly="0" labelOnly="1" fieldPosition="0">
        <references count="1">
          <reference field="0" count="0"/>
        </references>
      </pivotArea>
    </format>
    <format dxfId="152">
      <pivotArea type="all" dataOnly="0" outline="0" fieldPosition="0"/>
    </format>
    <format dxfId="153">
      <pivotArea field="0" type="button" dataOnly="0" labelOnly="1" outline="0" axis="axisRow" fieldPosition="0"/>
    </format>
    <format dxfId="154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DB44C-975B-48E6-B7EE-4172780A39ED}" name="Tableau croisé dynamique37" cacheId="0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outline="1" outlineData="1" multipleFieldFilters="0">
  <location ref="CP120:CQ133" firstHeaderRow="1" firstDataRow="1" firstDataCol="1" rowPageCount="1" colPageCount="1"/>
  <pivotFields count="16">
    <pivotField axis="axisRow" showAll="0">
      <items count="41">
        <item x="38"/>
        <item x="25"/>
        <item x="34"/>
        <item x="13"/>
        <item x="20"/>
        <item x="14"/>
        <item x="7"/>
        <item x="3"/>
        <item x="26"/>
        <item x="2"/>
        <item x="0"/>
        <item x="16"/>
        <item x="28"/>
        <item x="35"/>
        <item x="32"/>
        <item x="21"/>
        <item x="29"/>
        <item x="24"/>
        <item x="12"/>
        <item x="11"/>
        <item x="30"/>
        <item x="4"/>
        <item x="17"/>
        <item x="31"/>
        <item x="8"/>
        <item x="10"/>
        <item x="15"/>
        <item x="27"/>
        <item x="23"/>
        <item x="22"/>
        <item x="5"/>
        <item x="9"/>
        <item x="1"/>
        <item x="18"/>
        <item x="36"/>
        <item x="6"/>
        <item x="33"/>
        <item x="19"/>
        <item x="37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>
      <items count="11">
        <item h="1" x="0"/>
        <item x="4"/>
        <item x="2"/>
        <item x="3"/>
        <item h="1" x="1"/>
        <item h="1" x="5"/>
        <item h="1" x="6"/>
        <item h="1" x="7"/>
        <item h="1" x="8"/>
        <item x="9"/>
        <item t="default"/>
      </items>
    </pivotField>
  </pivotFields>
  <rowFields count="1">
    <field x="0"/>
  </rowFields>
  <rowItems count="13">
    <i>
      <x v="3"/>
    </i>
    <i>
      <x v="5"/>
    </i>
    <i>
      <x v="6"/>
    </i>
    <i>
      <x v="17"/>
    </i>
    <i>
      <x v="18"/>
    </i>
    <i>
      <x v="19"/>
    </i>
    <i>
      <x v="22"/>
    </i>
    <i>
      <x v="23"/>
    </i>
    <i>
      <x v="25"/>
    </i>
    <i>
      <x v="27"/>
    </i>
    <i>
      <x v="34"/>
    </i>
    <i>
      <x v="35"/>
    </i>
    <i>
      <x v="37"/>
    </i>
  </rowItems>
  <colItems count="1">
    <i/>
  </colItems>
  <pageFields count="1">
    <pageField fld="15" hier="-1"/>
  </pageFields>
  <dataFields count="1">
    <dataField name="Nombre de Nom" fld="12" subtotal="count" baseField="0" baseItem="0"/>
  </dataFields>
  <formats count="5">
    <format dxfId="155">
      <pivotArea type="all" dataOnly="0" outline="0" fieldPosition="0"/>
    </format>
    <format dxfId="156">
      <pivotArea outline="0" collapsedLevelsAreSubtotals="1" fieldPosition="0"/>
    </format>
    <format dxfId="157">
      <pivotArea field="0" type="button" dataOnly="0" labelOnly="1" outline="0" axis="axisRow" fieldPosition="0"/>
    </format>
    <format dxfId="158">
      <pivotArea dataOnly="0" labelOnly="1" fieldPosition="0">
        <references count="1">
          <reference field="0" count="13">
            <x v="3"/>
            <x v="5"/>
            <x v="6"/>
            <x v="17"/>
            <x v="18"/>
            <x v="19"/>
            <x v="22"/>
            <x v="23"/>
            <x v="25"/>
            <x v="27"/>
            <x v="34"/>
            <x v="35"/>
            <x v="37"/>
          </reference>
        </references>
      </pivotArea>
    </format>
    <format dxfId="159">
      <pivotArea dataOnly="0" labelOnly="1" outline="0" axis="axisValues" fieldPosition="0"/>
    </format>
  </formats>
  <pivotTableStyleInfo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4D857-9649-42D5-B8ED-A4E6C62989CB}" name="Tableau croisé dynamique16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J86:BJ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67854-AF65-4135-B9A4-F68B4A829466}" name="Tableau croisé dynamique10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G86:BG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p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E2BE0-C46D-4437-A718-EE89B7D72D28}" name="Tableau croisé dynamique1" cacheId="26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K86:AK87" firstHeaderRow="1" firstDataRow="1" firstDataCol="1"/>
  <pivotFields count="1">
    <pivotField axis="axisRow" showAll="0" defaultSubtotal="0">
      <items count="140">
        <item x="0"/>
        <item m="1" x="126"/>
        <item m="1" x="127"/>
        <item m="1" x="53"/>
        <item m="1" x="116"/>
        <item m="1" x="60"/>
        <item m="1" x="66"/>
        <item m="1" x="118"/>
        <item m="1" x="92"/>
        <item m="1" x="63"/>
        <item m="1" x="132"/>
        <item m="1" x="112"/>
        <item m="1" x="73"/>
        <item m="1" x="93"/>
        <item m="1" x="100"/>
        <item m="1" x="77"/>
        <item m="1" x="61"/>
        <item m="1" x="130"/>
        <item m="1" x="89"/>
        <item m="1" x="120"/>
        <item m="1" x="131"/>
        <item m="1" x="110"/>
        <item m="1" x="94"/>
        <item m="1" x="45"/>
        <item m="1" x="44"/>
        <item m="1" x="139"/>
        <item m="1" x="48"/>
        <item m="1" x="125"/>
        <item m="1" x="65"/>
        <item m="1" x="111"/>
        <item m="1" x="58"/>
        <item m="1" x="138"/>
        <item m="1" x="109"/>
        <item m="1" x="91"/>
        <item m="1" x="46"/>
        <item m="1" x="135"/>
        <item m="1" x="71"/>
        <item m="1" x="84"/>
        <item m="1" x="42"/>
        <item m="1" x="69"/>
        <item m="1" x="41"/>
        <item m="1" x="95"/>
        <item m="1" x="119"/>
        <item m="1" x="134"/>
        <item m="1" x="114"/>
        <item m="1" x="75"/>
        <item m="1" x="57"/>
        <item m="1" x="52"/>
        <item m="1" x="115"/>
        <item m="1" x="137"/>
        <item m="1" x="96"/>
        <item m="1" x="62"/>
        <item m="1" x="101"/>
        <item m="1" x="79"/>
        <item m="1" x="107"/>
        <item m="1" x="51"/>
        <item m="1" x="129"/>
        <item m="1" x="56"/>
        <item m="1" x="123"/>
        <item m="1" x="99"/>
        <item m="1" x="136"/>
        <item m="1" x="55"/>
        <item m="1" x="78"/>
        <item m="1" x="83"/>
        <item m="1" x="104"/>
        <item m="1" x="81"/>
        <item m="1" x="2"/>
        <item m="1" x="76"/>
        <item m="1" x="85"/>
        <item m="1" x="70"/>
        <item m="1" x="105"/>
        <item m="1" x="102"/>
        <item m="1" x="128"/>
        <item m="1" x="72"/>
        <item m="1" x="97"/>
        <item m="1" x="122"/>
        <item m="1" x="106"/>
        <item m="1" x="90"/>
        <item m="1" x="74"/>
        <item m="1" x="82"/>
        <item m="1" x="98"/>
        <item m="1" x="67"/>
        <item m="1" x="68"/>
        <item m="1" x="86"/>
        <item m="1" x="121"/>
        <item m="1" x="103"/>
        <item m="1" x="108"/>
        <item m="1" x="43"/>
        <item m="1" x="80"/>
        <item m="1" x="133"/>
        <item m="1" x="64"/>
        <item m="1" x="47"/>
        <item m="1" x="113"/>
        <item m="1" x="54"/>
        <item m="1" x="88"/>
        <item m="1" x="117"/>
        <item m="1" x="59"/>
        <item m="1" x="87"/>
        <item m="1" x="50"/>
        <item m="1" x="49"/>
        <item m="1" x="124"/>
        <item m="1" x="39"/>
        <item m="1" x="40"/>
        <item m="1" x="35"/>
        <item m="1" x="38"/>
        <item m="1" x="37"/>
        <item m="1" x="36"/>
        <item m="1" x="34"/>
        <item m="1" x="32"/>
        <item m="1" x="33"/>
        <item m="1" x="7"/>
        <item m="1" x="31"/>
        <item m="1" x="30"/>
        <item m="1" x="16"/>
        <item m="1" x="29"/>
        <item m="1" x="8"/>
        <item m="1" x="28"/>
        <item m="1" x="23"/>
        <item m="1" x="27"/>
        <item m="1" x="26"/>
        <item m="1" x="25"/>
        <item m="1" x="24"/>
        <item m="1" x="21"/>
        <item m="1" x="22"/>
        <item m="1" x="20"/>
        <item m="1" x="17"/>
        <item m="1" x="19"/>
        <item m="1" x="12"/>
        <item m="1" x="18"/>
        <item m="1" x="15"/>
        <item m="1" x="14"/>
        <item m="1" x="10"/>
        <item m="1" x="11"/>
        <item m="1" x="13"/>
        <item m="1" x="9"/>
        <item m="1" x="5"/>
        <item m="1" x="6"/>
        <item m="1" x="3"/>
        <item m="1" x="4"/>
        <item m="1" x="1"/>
      </items>
    </pivotField>
  </pivotFields>
  <rowFields count="1">
    <field x="0"/>
  </rowFields>
  <rowItems count="1">
    <i>
      <x/>
    </i>
  </rowItems>
  <colItems count="1">
    <i/>
  </colItems>
  <formats count="13">
    <format dxfId="160">
      <pivotArea type="all" dataOnly="0" outline="0" fieldPosition="0"/>
    </format>
    <format dxfId="161">
      <pivotArea type="all" dataOnly="0" outline="0" fieldPosition="0"/>
    </format>
    <format dxfId="162">
      <pivotArea field="0" type="button" dataOnly="0" labelOnly="1" outline="0" axis="axisRow" fieldPosition="0"/>
    </format>
    <format dxfId="163">
      <pivotArea dataOnly="0" labelOnly="1" fieldPosition="0">
        <references count="1">
          <reference field="0" count="0"/>
        </references>
      </pivotArea>
    </format>
    <format dxfId="164">
      <pivotArea dataOnly="0" labelOnly="1" fieldPosition="0">
        <references count="1">
          <reference field="0" count="1">
            <x v="0"/>
          </reference>
        </references>
      </pivotArea>
    </format>
    <format dxfId="165">
      <pivotArea dataOnly="0" labelOnly="1" fieldPosition="0">
        <references count="1">
          <reference field="0" count="1">
            <x v="0"/>
          </reference>
        </references>
      </pivotArea>
    </format>
    <format dxfId="166">
      <pivotArea dataOnly="0" labelOnly="1" fieldPosition="0">
        <references count="1">
          <reference field="0" count="1">
            <x v="0"/>
          </reference>
        </references>
      </pivotArea>
    </format>
    <format dxfId="167">
      <pivotArea type="all" dataOnly="0" outline="0" fieldPosition="0"/>
    </format>
    <format dxfId="168">
      <pivotArea field="0" type="button" dataOnly="0" labelOnly="1" outline="0" axis="axisRow" fieldPosition="0"/>
    </format>
    <format dxfId="169">
      <pivotArea dataOnly="0" labelOnly="1" fieldPosition="0">
        <references count="1">
          <reference field="0" count="0"/>
        </references>
      </pivotArea>
    </format>
    <format dxfId="170">
      <pivotArea type="all" dataOnly="0" outline="0" fieldPosition="0"/>
    </format>
    <format dxfId="171">
      <pivotArea field="0" type="button" dataOnly="0" labelOnly="1" outline="0" axis="axisRow" fieldPosition="0"/>
    </format>
    <format dxfId="172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B752E-D290-4280-9F9B-1EA5CF3DD1E5}" name="Tableau croisé dynamique6" cacheId="33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P86:AP87" firstHeaderRow="1" firstDataRow="1" firstDataCol="1"/>
  <pivotFields count="1">
    <pivotField axis="axisRow" showAll="0" defaultSubtotal="0">
      <items count="36">
        <item x="0"/>
        <item m="1" x="22"/>
        <item m="1" x="25"/>
        <item m="1" x="19"/>
        <item m="1" x="31"/>
        <item m="1" x="35"/>
        <item m="1" x="29"/>
        <item m="1" x="34"/>
        <item m="1" x="30"/>
        <item m="1" x="33"/>
        <item m="1" x="18"/>
        <item m="1" x="21"/>
        <item m="1" x="24"/>
        <item m="1" x="17"/>
        <item m="1" x="23"/>
        <item m="1" x="26"/>
        <item m="1" x="20"/>
        <item m="1" x="27"/>
        <item m="1" x="32"/>
        <item m="1" x="28"/>
        <item m="1" x="5"/>
        <item m="1" x="13"/>
        <item m="1" x="14"/>
        <item m="1" x="15"/>
        <item m="1" x="16"/>
        <item m="1" x="9"/>
        <item m="1" x="10"/>
        <item m="1" x="11"/>
        <item m="1" x="12"/>
        <item m="1" x="4"/>
        <item m="1" x="8"/>
        <item m="1" x="7"/>
        <item m="1" x="6"/>
        <item m="1" x="3"/>
        <item m="1" x="1"/>
        <item m="1" x="2"/>
      </items>
    </pivotField>
  </pivotFields>
  <rowFields count="1">
    <field x="0"/>
  </rowFields>
  <rowItems count="1">
    <i>
      <x/>
    </i>
  </rowItems>
  <colItems count="1">
    <i/>
  </colItems>
  <formats count="13">
    <format dxfId="173">
      <pivotArea type="all" dataOnly="0" outline="0" fieldPosition="0"/>
    </format>
    <format dxfId="174">
      <pivotArea type="all" dataOnly="0" outline="0" fieldPosition="0"/>
    </format>
    <format dxfId="175">
      <pivotArea field="0" type="button" dataOnly="0" labelOnly="1" outline="0" axis="axisRow" fieldPosition="0"/>
    </format>
    <format dxfId="176">
      <pivotArea dataOnly="0" labelOnly="1" fieldPosition="0">
        <references count="1">
          <reference field="0" count="0"/>
        </references>
      </pivotArea>
    </format>
    <format dxfId="177">
      <pivotArea dataOnly="0" labelOnly="1" fieldPosition="0">
        <references count="1">
          <reference field="0" count="0"/>
        </references>
      </pivotArea>
    </format>
    <format dxfId="178">
      <pivotArea dataOnly="0" labelOnly="1" fieldPosition="0">
        <references count="1">
          <reference field="0" count="0"/>
        </references>
      </pivotArea>
    </format>
    <format dxfId="179">
      <pivotArea dataOnly="0" labelOnly="1" fieldPosition="0">
        <references count="1">
          <reference field="0" count="0"/>
        </references>
      </pivotArea>
    </format>
    <format dxfId="180">
      <pivotArea type="all" dataOnly="0" outline="0" fieldPosition="0"/>
    </format>
    <format dxfId="181">
      <pivotArea field="0" type="button" dataOnly="0" labelOnly="1" outline="0" axis="axisRow" fieldPosition="0"/>
    </format>
    <format dxfId="182">
      <pivotArea dataOnly="0" labelOnly="1" fieldPosition="0">
        <references count="1">
          <reference field="0" count="0"/>
        </references>
      </pivotArea>
    </format>
    <format dxfId="183">
      <pivotArea type="all" dataOnly="0" outline="0" fieldPosition="0"/>
    </format>
    <format dxfId="184">
      <pivotArea field="0" type="button" dataOnly="0" labelOnly="1" outline="0" axis="axisRow" fieldPosition="0"/>
    </format>
    <format dxfId="185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48475-AF3C-41DA-B75B-143809B685EB}" name="Tableau croisé dynamique26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R86:BR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AE698-ED4C-4F5F-8B32-B31E823E9547}" name="Tableau croisé dynamique14" cacheId="1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H86:BH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76F7A-1186-4E89-9215-BFBA1C0CC91D}" name="Tableau croisé dynamique12" cacheId="31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R86:AR87" firstHeaderRow="1" firstDataRow="1" firstDataCol="1"/>
  <pivotFields count="1">
    <pivotField axis="axisRow" showAll="0" defaultSubtotal="0">
      <items count="30">
        <item x="0"/>
        <item m="1" x="26"/>
        <item m="1" x="25"/>
        <item m="1" x="20"/>
        <item m="1" x="29"/>
        <item m="1" x="24"/>
        <item m="1" x="18"/>
        <item m="1" x="28"/>
        <item m="1" x="27"/>
        <item m="1" x="19"/>
        <item m="1" x="22"/>
        <item m="1" x="23"/>
        <item m="1" x="21"/>
        <item m="1" x="16"/>
        <item m="1" x="17"/>
        <item m="1" x="12"/>
        <item m="1" x="13"/>
        <item m="1" x="14"/>
        <item m="1" x="15"/>
        <item m="1" x="1"/>
        <item m="1" x="9"/>
        <item m="1" x="10"/>
        <item m="1" x="11"/>
        <item m="1" x="7"/>
        <item m="1" x="4"/>
        <item m="1" x="5"/>
        <item m="1" x="8"/>
        <item m="1" x="3"/>
        <item m="1" x="6"/>
        <item m="1" x="2"/>
      </items>
    </pivotField>
  </pivotFields>
  <rowFields count="1">
    <field x="0"/>
  </rowFields>
  <rowItems count="1">
    <i>
      <x/>
    </i>
  </rowItems>
  <colItems count="1">
    <i/>
  </colItems>
  <formats count="13">
    <format dxfId="186">
      <pivotArea type="all" dataOnly="0" outline="0" fieldPosition="0"/>
    </format>
    <format dxfId="187">
      <pivotArea type="all" dataOnly="0" outline="0" fieldPosition="0"/>
    </format>
    <format dxfId="188">
      <pivotArea field="0" type="button" dataOnly="0" labelOnly="1" outline="0" axis="axisRow" fieldPosition="0"/>
    </format>
    <format dxfId="189">
      <pivotArea dataOnly="0" labelOnly="1" fieldPosition="0">
        <references count="1">
          <reference field="0" count="0"/>
        </references>
      </pivotArea>
    </format>
    <format dxfId="190">
      <pivotArea dataOnly="0" labelOnly="1" fieldPosition="0">
        <references count="1">
          <reference field="0" count="0"/>
        </references>
      </pivotArea>
    </format>
    <format dxfId="191">
      <pivotArea dataOnly="0" labelOnly="1" fieldPosition="0">
        <references count="1">
          <reference field="0" count="0"/>
        </references>
      </pivotArea>
    </format>
    <format dxfId="192">
      <pivotArea dataOnly="0" labelOnly="1" fieldPosition="0">
        <references count="1">
          <reference field="0" count="0"/>
        </references>
      </pivotArea>
    </format>
    <format dxfId="193">
      <pivotArea type="all" dataOnly="0" outline="0" fieldPosition="0"/>
    </format>
    <format dxfId="194">
      <pivotArea field="0" type="button" dataOnly="0" labelOnly="1" outline="0" axis="axisRow" fieldPosition="0"/>
    </format>
    <format dxfId="195">
      <pivotArea dataOnly="0" labelOnly="1" fieldPosition="0">
        <references count="1">
          <reference field="0" count="0"/>
        </references>
      </pivotArea>
    </format>
    <format dxfId="196">
      <pivotArea type="all" dataOnly="0" outline="0" fieldPosition="0"/>
    </format>
    <format dxfId="197">
      <pivotArea field="0" type="button" dataOnly="0" labelOnly="1" outline="0" axis="axisRow" fieldPosition="0"/>
    </format>
    <format dxfId="198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1394E-6879-47FA-9D2F-BB10C74CD839}" name="Tableau croisé dynamique8" cacheId="28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U86:AU87" firstHeaderRow="1" firstDataRow="1" firstDataCol="1"/>
  <pivotFields count="1">
    <pivotField axis="axisRow" showAll="0" defaultSubtotal="0">
      <items count="16">
        <item x="0"/>
        <item m="1" x="13"/>
        <item m="1" x="10"/>
        <item m="1" x="9"/>
        <item m="1" x="15"/>
        <item m="1" x="14"/>
        <item m="1" x="12"/>
        <item m="1" x="11"/>
        <item m="1" x="5"/>
        <item m="1" x="6"/>
        <item m="1" x="7"/>
        <item m="1" x="8"/>
        <item m="1" x="3"/>
        <item m="1" x="4"/>
        <item m="1" x="1"/>
        <item m="1" x="2"/>
      </items>
    </pivotField>
  </pivotFields>
  <rowFields count="1">
    <field x="0"/>
  </rowFields>
  <rowItems count="1">
    <i>
      <x/>
    </i>
  </rowItems>
  <colItems count="1">
    <i/>
  </colItems>
  <formats count="13">
    <format dxfId="199">
      <pivotArea type="all" dataOnly="0" outline="0" fieldPosition="0"/>
    </format>
    <format dxfId="200">
      <pivotArea type="all" dataOnly="0" outline="0" fieldPosition="0"/>
    </format>
    <format dxfId="201">
      <pivotArea field="0" type="button" dataOnly="0" labelOnly="1" outline="0" axis="axisRow" fieldPosition="0"/>
    </format>
    <format dxfId="202">
      <pivotArea dataOnly="0" labelOnly="1" fieldPosition="0">
        <references count="1">
          <reference field="0" count="0"/>
        </references>
      </pivotArea>
    </format>
    <format dxfId="203">
      <pivotArea dataOnly="0" labelOnly="1" fieldPosition="0">
        <references count="1">
          <reference field="0" count="0"/>
        </references>
      </pivotArea>
    </format>
    <format dxfId="204">
      <pivotArea dataOnly="0" labelOnly="1" fieldPosition="0">
        <references count="1">
          <reference field="0" count="0"/>
        </references>
      </pivotArea>
    </format>
    <format dxfId="205">
      <pivotArea dataOnly="0" labelOnly="1" fieldPosition="0">
        <references count="1">
          <reference field="0" count="0"/>
        </references>
      </pivotArea>
    </format>
    <format dxfId="206">
      <pivotArea type="all" dataOnly="0" outline="0" fieldPosition="0"/>
    </format>
    <format dxfId="207">
      <pivotArea field="0" type="button" dataOnly="0" labelOnly="1" outline="0" axis="axisRow" fieldPosition="0"/>
    </format>
    <format dxfId="208">
      <pivotArea dataOnly="0" labelOnly="1" fieldPosition="0">
        <references count="1">
          <reference field="0" count="0"/>
        </references>
      </pivotArea>
    </format>
    <format dxfId="209">
      <pivotArea type="all" dataOnly="0" outline="0" fieldPosition="0"/>
    </format>
    <format dxfId="210">
      <pivotArea field="0" type="button" dataOnly="0" labelOnly="1" outline="0" axis="axisRow" fieldPosition="0"/>
    </format>
    <format dxfId="211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F7D79-B061-449B-8421-CD1A92BBE2AF}" name="Tableau croisé dynamique34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T86:BT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4DEC6-3652-4703-BFA1-5EB968210504}" name="Tableau croisé dynamique31" cacheId="21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BA86:BA87" firstHeaderRow="1" firstDataRow="1" firstDataCol="1"/>
  <pivotFields count="1">
    <pivotField axis="axisRow" showAll="0" defaultSubtotal="0">
      <items count="1">
        <item x="0"/>
      </items>
    </pivotField>
  </pivotFields>
  <rowFields count="1">
    <field x="0"/>
  </rowFields>
  <rowItems count="1">
    <i>
      <x/>
    </i>
  </rowItems>
  <colItems count="1">
    <i/>
  </colItems>
  <formats count="13">
    <format dxfId="212">
      <pivotArea type="all" dataOnly="0" outline="0" fieldPosition="0"/>
    </format>
    <format dxfId="213">
      <pivotArea type="all" dataOnly="0" outline="0" fieldPosition="0"/>
    </format>
    <format dxfId="214">
      <pivotArea field="0" type="button" dataOnly="0" labelOnly="1" outline="0" axis="axisRow" fieldPosition="0"/>
    </format>
    <format dxfId="215">
      <pivotArea dataOnly="0" labelOnly="1" fieldPosition="0">
        <references count="1">
          <reference field="0" count="0"/>
        </references>
      </pivotArea>
    </format>
    <format dxfId="216">
      <pivotArea dataOnly="0" labelOnly="1" fieldPosition="0">
        <references count="1">
          <reference field="0" count="0"/>
        </references>
      </pivotArea>
    </format>
    <format dxfId="217">
      <pivotArea dataOnly="0" labelOnly="1" fieldPosition="0">
        <references count="1">
          <reference field="0" count="0"/>
        </references>
      </pivotArea>
    </format>
    <format dxfId="218">
      <pivotArea dataOnly="0" labelOnly="1" fieldPosition="0">
        <references count="1">
          <reference field="0" count="0"/>
        </references>
      </pivotArea>
    </format>
    <format dxfId="219">
      <pivotArea type="all" dataOnly="0" outline="0" fieldPosition="0"/>
    </format>
    <format dxfId="220">
      <pivotArea field="0" type="button" dataOnly="0" labelOnly="1" outline="0" axis="axisRow" fieldPosition="0"/>
    </format>
    <format dxfId="221">
      <pivotArea dataOnly="0" labelOnly="1" fieldPosition="0">
        <references count="1">
          <reference field="0" count="0"/>
        </references>
      </pivotArea>
    </format>
    <format dxfId="222">
      <pivotArea type="all" dataOnly="0" outline="0" fieldPosition="0"/>
    </format>
    <format dxfId="223">
      <pivotArea field="0" type="button" dataOnly="0" labelOnly="1" outline="0" axis="axisRow" fieldPosition="0"/>
    </format>
    <format dxfId="224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DF602-F762-4939-9243-71416EB54ABD}" name="Tableau croisé dynamique28" cacheId="24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X86:AX87" firstHeaderRow="1" firstDataRow="1" firstDataCol="1"/>
  <pivotFields count="1">
    <pivotField axis="axisRow" showAll="0" defaultSubtotal="0">
      <items count="1">
        <item x="0"/>
      </items>
    </pivotField>
  </pivotFields>
  <rowFields count="1">
    <field x="0"/>
  </rowFields>
  <rowItems count="1">
    <i>
      <x/>
    </i>
  </rowItems>
  <colItems count="1">
    <i/>
  </colItems>
  <formats count="13">
    <format dxfId="225">
      <pivotArea type="all" dataOnly="0" outline="0" fieldPosition="0"/>
    </format>
    <format dxfId="226">
      <pivotArea type="all" dataOnly="0" outline="0" fieldPosition="0"/>
    </format>
    <format dxfId="227">
      <pivotArea field="0" type="button" dataOnly="0" labelOnly="1" outline="0" axis="axisRow" fieldPosition="0"/>
    </format>
    <format dxfId="228">
      <pivotArea dataOnly="0" labelOnly="1" fieldPosition="0">
        <references count="1">
          <reference field="0" count="0"/>
        </references>
      </pivotArea>
    </format>
    <format dxfId="229">
      <pivotArea dataOnly="0" labelOnly="1" fieldPosition="0">
        <references count="1">
          <reference field="0" count="0"/>
        </references>
      </pivotArea>
    </format>
    <format dxfId="230">
      <pivotArea dataOnly="0" labelOnly="1" fieldPosition="0">
        <references count="1">
          <reference field="0" count="0"/>
        </references>
      </pivotArea>
    </format>
    <format dxfId="231">
      <pivotArea dataOnly="0" labelOnly="1" fieldPosition="0">
        <references count="1">
          <reference field="0" count="0"/>
        </references>
      </pivotArea>
    </format>
    <format dxfId="232">
      <pivotArea type="all" dataOnly="0" outline="0" fieldPosition="0"/>
    </format>
    <format dxfId="233">
      <pivotArea field="0" type="button" dataOnly="0" labelOnly="1" outline="0" axis="axisRow" fieldPosition="0"/>
    </format>
    <format dxfId="234">
      <pivotArea dataOnly="0" labelOnly="1" fieldPosition="0">
        <references count="1">
          <reference field="0" count="0"/>
        </references>
      </pivotArea>
    </format>
    <format dxfId="235">
      <pivotArea type="all" dataOnly="0" outline="0" fieldPosition="0"/>
    </format>
    <format dxfId="236">
      <pivotArea field="0" type="button" dataOnly="0" labelOnly="1" outline="0" axis="axisRow" fieldPosition="0"/>
    </format>
    <format dxfId="237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10D0C-147B-4F51-8745-DE7F40017F77}" name="Tableau croisé dynamique24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P86:BP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A0AB8-C8EB-47C3-91D6-868021DEC4FD}" name="Tableau croisé dynamique20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L86:BL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7E944-F3A4-4F2A-8B88-7F4FDFC26408}" name="Tableau croisé dynamique13" cacheId="30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S86:AS87" firstHeaderRow="1" firstDataRow="1" firstDataCol="1"/>
  <pivotFields count="1">
    <pivotField axis="axisRow" showAll="0" defaultSubtotal="0">
      <items count="24">
        <item x="0"/>
        <item m="1" x="19"/>
        <item m="1" x="21"/>
        <item m="1" x="22"/>
        <item m="1" x="15"/>
        <item m="1" x="23"/>
        <item m="1" x="17"/>
        <item m="1" x="20"/>
        <item m="1" x="18"/>
        <item m="1" x="16"/>
        <item m="1" x="12"/>
        <item m="1" x="13"/>
        <item m="1" x="14"/>
        <item m="1" x="8"/>
        <item m="1" x="9"/>
        <item m="1" x="10"/>
        <item m="1" x="11"/>
        <item m="1" x="4"/>
        <item m="1" x="5"/>
        <item m="1" x="6"/>
        <item m="1" x="7"/>
        <item m="1" x="3"/>
        <item m="1" x="1"/>
        <item m="1" x="2"/>
      </items>
    </pivotField>
  </pivotFields>
  <rowFields count="1">
    <field x="0"/>
  </rowFields>
  <rowItems count="1">
    <i>
      <x/>
    </i>
  </rowItems>
  <colItems count="1">
    <i/>
  </colItems>
  <formats count="13">
    <format dxfId="238">
      <pivotArea type="all" dataOnly="0" outline="0" fieldPosition="0"/>
    </format>
    <format dxfId="239">
      <pivotArea type="all" dataOnly="0" outline="0" fieldPosition="0"/>
    </format>
    <format dxfId="240">
      <pivotArea field="0" type="button" dataOnly="0" labelOnly="1" outline="0" axis="axisRow" fieldPosition="0"/>
    </format>
    <format dxfId="241">
      <pivotArea dataOnly="0" labelOnly="1" fieldPosition="0">
        <references count="1">
          <reference field="0" count="0"/>
        </references>
      </pivotArea>
    </format>
    <format dxfId="242">
      <pivotArea dataOnly="0" labelOnly="1" fieldPosition="0">
        <references count="1">
          <reference field="0" count="0"/>
        </references>
      </pivotArea>
    </format>
    <format dxfId="243">
      <pivotArea dataOnly="0" labelOnly="1" fieldPosition="0">
        <references count="1">
          <reference field="0" count="0"/>
        </references>
      </pivotArea>
    </format>
    <format dxfId="244">
      <pivotArea dataOnly="0" labelOnly="1" fieldPosition="0">
        <references count="1">
          <reference field="0" count="0"/>
        </references>
      </pivotArea>
    </format>
    <format dxfId="245">
      <pivotArea type="all" dataOnly="0" outline="0" fieldPosition="0"/>
    </format>
    <format dxfId="246">
      <pivotArea field="0" type="button" dataOnly="0" labelOnly="1" outline="0" axis="axisRow" fieldPosition="0"/>
    </format>
    <format dxfId="247">
      <pivotArea dataOnly="0" labelOnly="1" fieldPosition="0">
        <references count="1">
          <reference field="0" count="0"/>
        </references>
      </pivotArea>
    </format>
    <format dxfId="248">
      <pivotArea type="all" dataOnly="0" outline="0" fieldPosition="0"/>
    </format>
    <format dxfId="249">
      <pivotArea field="0" type="button" dataOnly="0" labelOnly="1" outline="0" axis="axisRow" fieldPosition="0"/>
    </format>
    <format dxfId="250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96560-D5E0-4160-B21D-1F9AC073BB50}" name="Tableau croisé dynamique3" cacheId="36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M86:AM87" firstHeaderRow="1" firstDataRow="1" firstDataCol="1"/>
  <pivotFields count="1">
    <pivotField axis="axisRow" showAll="0" defaultSubtotal="0">
      <items count="85">
        <item x="0"/>
        <item m="1" x="44"/>
        <item m="1" x="56"/>
        <item m="1" x="42"/>
        <item m="1" x="70"/>
        <item m="1" x="45"/>
        <item m="1" x="60"/>
        <item m="1" x="79"/>
        <item m="1" x="77"/>
        <item m="1" x="46"/>
        <item m="1" x="62"/>
        <item m="1" x="75"/>
        <item m="1" x="48"/>
        <item m="1" x="69"/>
        <item m="1" x="26"/>
        <item m="1" x="36"/>
        <item m="1" x="74"/>
        <item m="1" x="52"/>
        <item m="1" x="43"/>
        <item m="1" x="51"/>
        <item m="1" x="64"/>
        <item m="1" x="54"/>
        <item m="1" x="34"/>
        <item m="1" x="53"/>
        <item m="1" x="33"/>
        <item m="1" x="59"/>
        <item m="1" x="37"/>
        <item m="1" x="30"/>
        <item m="1" x="65"/>
        <item m="1" x="80"/>
        <item m="1" x="71"/>
        <item m="1" x="76"/>
        <item m="1" x="25"/>
        <item m="1" x="39"/>
        <item m="1" x="29"/>
        <item m="1" x="61"/>
        <item m="1" x="2"/>
        <item m="1" x="72"/>
        <item m="1" x="38"/>
        <item m="1" x="57"/>
        <item m="1" x="40"/>
        <item m="1" x="31"/>
        <item m="1" x="66"/>
        <item m="1" x="58"/>
        <item m="1" x="27"/>
        <item m="1" x="67"/>
        <item m="1" x="41"/>
        <item m="1" x="50"/>
        <item m="1" x="35"/>
        <item m="1" x="47"/>
        <item m="1" x="49"/>
        <item m="1" x="73"/>
        <item m="1" x="78"/>
        <item m="1" x="63"/>
        <item m="1" x="82"/>
        <item m="1" x="81"/>
        <item m="1" x="28"/>
        <item m="1" x="68"/>
        <item m="1" x="84"/>
        <item m="1" x="83"/>
        <item m="1" x="32"/>
        <item m="1" x="55"/>
        <item m="1" x="23"/>
        <item m="1" x="24"/>
        <item m="1" x="22"/>
        <item m="1" x="21"/>
        <item m="1" x="20"/>
        <item m="1" x="19"/>
        <item m="1" x="17"/>
        <item m="1" x="18"/>
        <item m="1" x="11"/>
        <item m="1" x="13"/>
        <item m="1" x="6"/>
        <item m="1" x="7"/>
        <item m="1" x="14"/>
        <item m="1" x="16"/>
        <item m="1" x="15"/>
        <item m="1" x="5"/>
        <item m="1" x="3"/>
        <item m="1" x="10"/>
        <item m="1" x="4"/>
        <item m="1" x="12"/>
        <item m="1" x="9"/>
        <item m="1" x="8"/>
        <item m="1" x="1"/>
      </items>
    </pivotField>
  </pivotFields>
  <rowFields count="1">
    <field x="0"/>
  </rowFields>
  <rowItems count="1">
    <i>
      <x/>
    </i>
  </rowItems>
  <colItems count="1">
    <i/>
  </colItems>
  <formats count="13">
    <format dxfId="26">
      <pivotArea type="all" dataOnly="0" outline="0" fieldPosition="0"/>
    </format>
    <format dxfId="27">
      <pivotArea type="all" dataOnly="0" outline="0" fieldPosition="0"/>
    </format>
    <format dxfId="28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30">
      <pivotArea dataOnly="0" labelOnly="1" fieldPosition="0">
        <references count="1">
          <reference field="0" count="0"/>
        </references>
      </pivotArea>
    </format>
    <format dxfId="31">
      <pivotArea dataOnly="0" labelOnly="1" fieldPosition="0">
        <references count="1">
          <reference field="0" count="0"/>
        </references>
      </pivotArea>
    </format>
    <format dxfId="32">
      <pivotArea dataOnly="0" labelOnly="1" fieldPosition="0">
        <references count="1">
          <reference field="0" count="0"/>
        </references>
      </pivotArea>
    </format>
    <format dxfId="33">
      <pivotArea type="all" dataOnly="0" outline="0" fieldPosition="0"/>
    </format>
    <format dxfId="34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6">
      <pivotArea type="all" dataOnly="0" outline="0" fieldPosition="0"/>
    </format>
    <format dxfId="37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F678C-C986-4C11-A8BC-E7418F0F3F5B}" name="Tableau croisé dynamique7" cacheId="29" applyNumberFormats="0" applyBorderFormats="0" applyFontFormats="0" applyPatternFormats="0" applyAlignmentFormats="0" applyWidthHeightFormats="1" dataCaption="Valeurs" updatedVersion="8" minRefreshableVersion="3" showCalcMbrs="0" useAutoFormatting="1" rowGrandTotals="0" colGrandTotals="0" itemPrintTitles="1" createdVersion="3" indent="0" outline="1" outlineData="1" multipleFieldFilters="0">
  <location ref="AT86:AT87" firstHeaderRow="1" firstDataRow="1" firstDataCol="1"/>
  <pivotFields count="1">
    <pivotField axis="axisRow" showAll="0" defaultSubtotal="0">
      <items count="18">
        <item x="0"/>
        <item m="1" x="10"/>
        <item m="1" x="14"/>
        <item m="1" x="11"/>
        <item m="1" x="13"/>
        <item m="1" x="15"/>
        <item m="1" x="16"/>
        <item m="1" x="17"/>
        <item m="1" x="12"/>
        <item m="1" x="6"/>
        <item m="1" x="7"/>
        <item m="1" x="8"/>
        <item m="1" x="9"/>
        <item m="1" x="3"/>
        <item m="1" x="4"/>
        <item m="1" x="5"/>
        <item m="1" x="1"/>
        <item m="1" x="2"/>
      </items>
    </pivotField>
  </pivotFields>
  <rowFields count="1">
    <field x="0"/>
  </rowFields>
  <rowItems count="1">
    <i>
      <x/>
    </i>
  </rowItems>
  <colItems count="1">
    <i/>
  </colItems>
  <formats count="13">
    <format dxfId="39">
      <pivotArea type="all" dataOnly="0" outline="0" fieldPosition="0"/>
    </format>
    <format dxfId="40">
      <pivotArea type="all" dataOnly="0" outline="0" fieldPosition="0"/>
    </format>
    <format dxfId="41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0"/>
        </references>
      </pivotArea>
    </format>
    <format dxfId="43">
      <pivotArea dataOnly="0" labelOnly="1" fieldPosition="0">
        <references count="1">
          <reference field="0" count="0"/>
        </references>
      </pivotArea>
    </format>
    <format dxfId="44">
      <pivotArea dataOnly="0" labelOnly="1" fieldPosition="0">
        <references count="1">
          <reference field="0" count="0"/>
        </references>
      </pivotArea>
    </format>
    <format dxfId="45">
      <pivotArea dataOnly="0" labelOnly="1" fieldPosition="0">
        <references count="1">
          <reference field="0" count="0"/>
        </references>
      </pivotArea>
    </format>
    <format dxfId="46">
      <pivotArea type="all" dataOnly="0" outline="0" fieldPosition="0"/>
    </format>
    <format dxfId="47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9">
      <pivotArea type="all" dataOnly="0" outline="0" fieldPosition="0"/>
    </format>
    <format dxfId="50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DF16E-B8BD-423F-AB97-E891CF59599F}" name="Tableau croisé dynamique43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E86:BE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n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AC7AE-42D0-40A2-AFA9-9A6E63D15F57}" name="Tableau croisé dynamique36" cacheId="0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outline="1" outlineData="1" multipleFieldFilters="0">
  <location ref="CL120:CM145" firstHeaderRow="1" firstDataRow="1" firstDataCol="1" rowPageCount="1" colPageCount="1"/>
  <pivotFields count="16">
    <pivotField axis="axisRow" showAll="0">
      <items count="41">
        <item x="38"/>
        <item x="25"/>
        <item x="34"/>
        <item x="13"/>
        <item x="20"/>
        <item x="14"/>
        <item x="7"/>
        <item x="3"/>
        <item x="26"/>
        <item x="2"/>
        <item x="0"/>
        <item x="16"/>
        <item x="28"/>
        <item x="35"/>
        <item x="32"/>
        <item x="21"/>
        <item x="29"/>
        <item x="24"/>
        <item x="12"/>
        <item x="11"/>
        <item x="30"/>
        <item x="4"/>
        <item x="17"/>
        <item x="31"/>
        <item x="8"/>
        <item x="10"/>
        <item x="15"/>
        <item x="27"/>
        <item x="23"/>
        <item x="22"/>
        <item x="5"/>
        <item x="9"/>
        <item x="1"/>
        <item x="18"/>
        <item x="36"/>
        <item x="6"/>
        <item x="33"/>
        <item x="19"/>
        <item x="37"/>
        <item x="3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>
      <items count="11">
        <item x="0"/>
        <item h="1" x="4"/>
        <item h="1" x="2"/>
        <item h="1" x="3"/>
        <item x="1"/>
        <item x="5"/>
        <item x="6"/>
        <item x="7"/>
        <item h="1" x="8"/>
        <item h="1" x="9"/>
        <item t="default"/>
      </items>
    </pivotField>
  </pivotFields>
  <rowFields count="1">
    <field x="0"/>
  </rowFields>
  <rowItems count="25">
    <i>
      <x v="1"/>
    </i>
    <i>
      <x v="2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6"/>
    </i>
    <i>
      <x v="38"/>
    </i>
  </rowItems>
  <colItems count="1">
    <i/>
  </colItems>
  <pageFields count="1">
    <pageField fld="15" hier="-1"/>
  </pageFields>
  <dataFields count="1">
    <dataField name="Nombre de Nom propre" fld="2" subtotal="count" baseField="0" baseItem="0"/>
  </dataFields>
  <formats count="5"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25">
            <x v="1"/>
            <x v="2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20"/>
            <x v="21"/>
            <x v="24"/>
            <x v="26"/>
            <x v="28"/>
            <x v="29"/>
            <x v="30"/>
            <x v="31"/>
            <x v="32"/>
            <x v="33"/>
            <x v="36"/>
            <x v="38"/>
          </reference>
        </references>
      </pivotArea>
    </format>
    <format dxfId="56">
      <pivotArea dataOnly="0" labelOnly="1" outline="0" axis="axisValues" fieldPosition="0"/>
    </format>
  </formats>
  <pivotTableStyleInfo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09042-88EB-411A-AD78-46D725352979}" name="Tableau croisé dynamique21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M86:BM8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. de m" fld="0" subtotal="min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2" dT="2025-03-11T18:32:28.03" personId="{25C4AC01-AA88-43FF-9D2A-88DCBD4EF44B}" id="{9AF5EC32-9DF7-498A-B2D5-789DCC10F653}">
    <text>Autorisation parentale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9" Type="http://schemas.openxmlformats.org/officeDocument/2006/relationships/pivotTable" Target="../pivotTables/pivotTable39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42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40" Type="http://schemas.openxmlformats.org/officeDocument/2006/relationships/pivotTable" Target="../pivotTables/pivotTable40.xml"/><Relationship Id="rId45" Type="http://schemas.microsoft.com/office/2017/10/relationships/threadedComment" Target="../threadedComments/threadedComment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4" Type="http://schemas.openxmlformats.org/officeDocument/2006/relationships/comments" Target="../comments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43" Type="http://schemas.openxmlformats.org/officeDocument/2006/relationships/vmlDrawing" Target="../drawings/vmlDrawing1.vml"/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pivotTable" Target="../pivotTables/pivotTable38.xml"/><Relationship Id="rId20" Type="http://schemas.openxmlformats.org/officeDocument/2006/relationships/pivotTable" Target="../pivotTables/pivotTable20.xml"/><Relationship Id="rId4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8617-895E-4102-85E2-10ADFF598C78}">
  <sheetPr codeName="Feuil2">
    <tabColor rgb="FFFFFF00"/>
    <pageSetUpPr fitToPage="1"/>
  </sheetPr>
  <dimension ref="A1:DP434"/>
  <sheetViews>
    <sheetView tabSelected="1" zoomScale="85" zoomScaleNormal="85" workbookViewId="0">
      <pane ySplit="12" topLeftCell="A13" activePane="bottomLeft" state="frozenSplit"/>
      <selection pane="bottomLeft" activeCell="B4" sqref="B4:C4"/>
    </sheetView>
  </sheetViews>
  <sheetFormatPr baseColWidth="10" defaultColWidth="10.9296875" defaultRowHeight="14.25" outlineLevelRow="1" outlineLevelCol="2" x14ac:dyDescent="0.45"/>
  <cols>
    <col min="1" max="1" width="6.46484375" style="6" customWidth="1"/>
    <col min="2" max="2" width="28" style="6" customWidth="1"/>
    <col min="3" max="3" width="14.265625" style="6" customWidth="1"/>
    <col min="4" max="4" width="22.46484375" style="6" customWidth="1"/>
    <col min="5" max="5" width="19.46484375" style="6" customWidth="1"/>
    <col min="6" max="6" width="8.73046875" style="6" customWidth="1"/>
    <col min="7" max="7" width="10.53125" style="269" bestFit="1" customWidth="1"/>
    <col min="8" max="8" width="8.265625" style="269" bestFit="1" customWidth="1"/>
    <col min="9" max="9" width="4.59765625" style="6" customWidth="1"/>
    <col min="10" max="10" width="4" style="6" bestFit="1" customWidth="1"/>
    <col min="11" max="11" width="4.19921875" style="6" bestFit="1" customWidth="1"/>
    <col min="12" max="12" width="5.19921875" style="6" customWidth="1"/>
    <col min="13" max="13" width="5.265625" style="6" customWidth="1"/>
    <col min="14" max="29" width="5.53125" style="6" customWidth="1"/>
    <col min="30" max="30" width="5.53125" style="266" customWidth="1"/>
    <col min="31" max="31" width="5.53125" style="4" customWidth="1"/>
    <col min="32" max="32" width="6.19921875" style="272" hidden="1" customWidth="1" outlineLevel="1"/>
    <col min="33" max="34" width="5.33203125" style="6" hidden="1" customWidth="1" outlineLevel="1"/>
    <col min="35" max="36" width="5.33203125" style="7" hidden="1" customWidth="1" outlineLevel="1"/>
    <col min="37" max="54" width="21.9296875" style="7" hidden="1" customWidth="1" outlineLevel="2"/>
    <col min="55" max="55" width="5.33203125" style="7" hidden="1" customWidth="1" outlineLevel="2"/>
    <col min="56" max="56" width="9.59765625" style="9" hidden="1" customWidth="1" outlineLevel="2"/>
    <col min="57" max="59" width="9.265625" style="10" hidden="1" customWidth="1" outlineLevel="2"/>
    <col min="60" max="73" width="9.59765625" style="10" hidden="1" customWidth="1" outlineLevel="2"/>
    <col min="74" max="74" width="5.33203125" style="7" hidden="1" customWidth="1" outlineLevel="1"/>
    <col min="75" max="75" width="10.9296875" style="7" hidden="1" customWidth="1" outlineLevel="1"/>
    <col min="76" max="76" width="13.19921875" style="7" hidden="1" customWidth="1" outlineLevel="1"/>
    <col min="77" max="77" width="14.06640625" style="7" hidden="1" customWidth="1" outlineLevel="1"/>
    <col min="78" max="78" width="24.33203125" style="7" hidden="1" customWidth="1" outlineLevel="1"/>
    <col min="79" max="79" width="11" style="7" hidden="1" customWidth="1" outlineLevel="1"/>
    <col min="80" max="80" width="9.53125" style="7" hidden="1" customWidth="1" outlineLevel="1"/>
    <col min="81" max="81" width="23.73046875" style="7" hidden="1" customWidth="1" outlineLevel="1"/>
    <col min="82" max="82" width="16.53125" style="7" hidden="1" customWidth="1" outlineLevel="1"/>
    <col min="83" max="87" width="7.796875" style="7" hidden="1" customWidth="1" outlineLevel="1"/>
    <col min="88" max="88" width="13.9296875" style="7" hidden="1" customWidth="1" outlineLevel="1"/>
    <col min="89" max="89" width="10.9296875" style="7" hidden="1" customWidth="1" outlineLevel="1"/>
    <col min="90" max="90" width="27.9296875" style="7" hidden="1" customWidth="1" outlineLevel="1"/>
    <col min="91" max="91" width="22.73046875" style="7" hidden="1" customWidth="1" outlineLevel="1"/>
    <col min="92" max="92" width="15.46484375" style="7" hidden="1" customWidth="1" outlineLevel="1"/>
    <col min="93" max="93" width="8.33203125" style="7" hidden="1" customWidth="1" outlineLevel="1"/>
    <col min="94" max="94" width="23.265625" style="7" hidden="1" customWidth="1" outlineLevel="1"/>
    <col min="95" max="95" width="22.73046875" style="7" hidden="1" customWidth="1" outlineLevel="1"/>
    <col min="96" max="99" width="4.265625" style="7" hidden="1" customWidth="1" outlineLevel="1"/>
    <col min="100" max="100" width="5.265625" style="7" hidden="1" customWidth="1" outlineLevel="1"/>
    <col min="101" max="106" width="10.9296875" style="7" hidden="1" customWidth="1" outlineLevel="1"/>
    <col min="107" max="107" width="10.9296875" style="7" collapsed="1"/>
    <col min="108" max="16384" width="10.9296875" style="7"/>
  </cols>
  <sheetData>
    <row r="1" spans="1:105" x14ac:dyDescent="0.45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F1" s="5"/>
      <c r="AW1" s="8"/>
      <c r="AX1" s="8"/>
      <c r="AY1" s="8"/>
      <c r="AZ1" s="8"/>
      <c r="BA1" s="8"/>
      <c r="BB1" s="8"/>
    </row>
    <row r="2" spans="1:105" x14ac:dyDescent="0.45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1" t="s">
        <v>0</v>
      </c>
      <c r="AD2" s="3"/>
      <c r="AF2" s="5"/>
      <c r="AK2" s="10">
        <v>1</v>
      </c>
      <c r="AL2" s="10">
        <v>2</v>
      </c>
      <c r="AM2" s="10">
        <v>3</v>
      </c>
      <c r="AN2" s="10">
        <v>4</v>
      </c>
      <c r="AO2" s="10">
        <v>5</v>
      </c>
      <c r="AP2" s="10">
        <v>6</v>
      </c>
      <c r="AQ2" s="10">
        <v>7</v>
      </c>
      <c r="AR2" s="10">
        <v>8</v>
      </c>
      <c r="AS2" s="10">
        <v>9</v>
      </c>
      <c r="AT2" s="10">
        <v>10</v>
      </c>
      <c r="AU2" s="10">
        <v>11</v>
      </c>
      <c r="AV2" s="10">
        <v>12</v>
      </c>
      <c r="AW2" s="10">
        <v>13</v>
      </c>
      <c r="AX2" s="10">
        <v>14</v>
      </c>
      <c r="AY2" s="10">
        <v>15</v>
      </c>
      <c r="AZ2" s="10">
        <v>16</v>
      </c>
      <c r="BA2" s="10">
        <v>17</v>
      </c>
      <c r="BB2" s="10">
        <v>18</v>
      </c>
      <c r="BC2" s="10">
        <v>13</v>
      </c>
      <c r="BD2" s="10">
        <v>14</v>
      </c>
      <c r="BE2" s="10">
        <v>15</v>
      </c>
      <c r="BF2" s="10">
        <v>16</v>
      </c>
      <c r="BG2" s="10">
        <v>17</v>
      </c>
      <c r="BH2" s="10">
        <v>18</v>
      </c>
      <c r="BI2" s="10">
        <v>19</v>
      </c>
      <c r="BJ2" s="10">
        <v>20</v>
      </c>
      <c r="BK2" s="10">
        <v>21</v>
      </c>
      <c r="BL2" s="10">
        <v>22</v>
      </c>
      <c r="BM2" s="10">
        <v>23</v>
      </c>
      <c r="BN2" s="10">
        <v>24</v>
      </c>
      <c r="BO2" s="10">
        <v>25</v>
      </c>
      <c r="BP2" s="10">
        <v>25</v>
      </c>
      <c r="BQ2" s="10">
        <v>25</v>
      </c>
      <c r="BR2" s="10">
        <v>25</v>
      </c>
      <c r="BS2" s="10">
        <v>25</v>
      </c>
      <c r="BT2" s="10">
        <v>25</v>
      </c>
      <c r="BU2" s="10">
        <v>25</v>
      </c>
      <c r="BV2" s="10">
        <v>26</v>
      </c>
    </row>
    <row r="3" spans="1:105" ht="14.65" thickBot="1" x14ac:dyDescent="0.5">
      <c r="A3" s="12"/>
      <c r="B3" s="13"/>
      <c r="C3" s="13"/>
      <c r="D3" s="13"/>
      <c r="E3" s="13"/>
      <c r="F3" s="13"/>
      <c r="G3" s="14"/>
      <c r="H3" s="1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5"/>
      <c r="AF3" s="5"/>
      <c r="AK3" s="10">
        <v>1</v>
      </c>
      <c r="AL3" s="10">
        <v>2</v>
      </c>
      <c r="AM3" s="10">
        <v>3</v>
      </c>
      <c r="AN3" s="10">
        <v>4</v>
      </c>
      <c r="AO3" s="10">
        <v>5</v>
      </c>
      <c r="AP3" s="10">
        <v>6</v>
      </c>
      <c r="AQ3" s="10">
        <v>7</v>
      </c>
      <c r="AR3" s="10">
        <v>8</v>
      </c>
      <c r="AS3" s="10">
        <v>9</v>
      </c>
      <c r="AT3" s="10">
        <v>10</v>
      </c>
      <c r="AU3" s="10">
        <v>11</v>
      </c>
      <c r="AV3" s="10">
        <v>12</v>
      </c>
      <c r="AW3" s="10">
        <v>13</v>
      </c>
      <c r="AX3" s="10">
        <v>14</v>
      </c>
      <c r="AY3" s="10">
        <v>15</v>
      </c>
      <c r="AZ3" s="10">
        <v>16</v>
      </c>
      <c r="BA3" s="10">
        <v>17</v>
      </c>
      <c r="BB3" s="10">
        <v>18</v>
      </c>
      <c r="BD3" s="9">
        <v>1</v>
      </c>
      <c r="BE3" s="10">
        <v>2</v>
      </c>
      <c r="BF3" s="10">
        <v>3</v>
      </c>
      <c r="BG3" s="10">
        <v>4</v>
      </c>
      <c r="BH3" s="10">
        <v>5</v>
      </c>
      <c r="BI3" s="10">
        <v>6</v>
      </c>
      <c r="BJ3" s="10">
        <v>7</v>
      </c>
      <c r="BK3" s="10">
        <v>8</v>
      </c>
      <c r="BL3" s="10">
        <v>9</v>
      </c>
      <c r="BM3" s="10">
        <v>10</v>
      </c>
      <c r="BN3" s="10">
        <v>11</v>
      </c>
      <c r="BO3" s="10">
        <v>12</v>
      </c>
      <c r="BP3" s="10">
        <v>12</v>
      </c>
      <c r="BQ3" s="10">
        <v>12</v>
      </c>
      <c r="BR3" s="10">
        <v>12</v>
      </c>
      <c r="BS3" s="10">
        <v>12</v>
      </c>
      <c r="BT3" s="10">
        <v>12</v>
      </c>
      <c r="BU3" s="10">
        <v>12</v>
      </c>
    </row>
    <row r="4" spans="1:105" s="30" customFormat="1" ht="21.5" customHeight="1" x14ac:dyDescent="0.45">
      <c r="A4" s="16" t="s">
        <v>1</v>
      </c>
      <c r="B4" s="17"/>
      <c r="C4" s="17"/>
      <c r="D4" s="18" t="str">
        <f>IF($B$4="","",VLOOKUP($B$4,[1]Menu_Niveaux!I2:L7,4,FALSE))</f>
        <v/>
      </c>
      <c r="E4" s="18"/>
      <c r="F4" s="19"/>
      <c r="G4" s="19" t="s">
        <v>2</v>
      </c>
      <c r="H4" s="20"/>
      <c r="I4" s="21"/>
      <c r="J4" s="21"/>
      <c r="K4" s="21"/>
      <c r="L4" s="21"/>
      <c r="M4" s="22" t="s">
        <v>3</v>
      </c>
      <c r="N4" s="23" t="s">
        <v>4</v>
      </c>
      <c r="O4" s="24"/>
      <c r="P4" s="24"/>
      <c r="Q4" s="25" t="str">
        <f>IF(CO11="","",CO11)</f>
        <v/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6"/>
      <c r="AE4" s="27"/>
      <c r="AF4" s="28"/>
      <c r="AG4" s="29"/>
      <c r="AH4" s="29"/>
      <c r="AK4" s="30" t="s">
        <v>5</v>
      </c>
      <c r="AL4" s="30" t="s">
        <v>6</v>
      </c>
      <c r="AM4" s="30" t="s">
        <v>7</v>
      </c>
      <c r="AN4" s="30" t="s">
        <v>8</v>
      </c>
      <c r="AO4" s="30" t="s">
        <v>9</v>
      </c>
      <c r="AP4" s="30" t="s">
        <v>10</v>
      </c>
      <c r="AQ4" s="30" t="s">
        <v>11</v>
      </c>
      <c r="AR4" s="30" t="s">
        <v>12</v>
      </c>
      <c r="AS4" s="30" t="s">
        <v>13</v>
      </c>
      <c r="AT4" s="30" t="s">
        <v>14</v>
      </c>
      <c r="AU4" s="30" t="s">
        <v>15</v>
      </c>
      <c r="AV4" s="30" t="s">
        <v>16</v>
      </c>
      <c r="AW4" s="30" t="s">
        <v>16</v>
      </c>
      <c r="AX4" s="30" t="s">
        <v>16</v>
      </c>
      <c r="AY4" s="30" t="s">
        <v>16</v>
      </c>
      <c r="AZ4" s="30" t="s">
        <v>16</v>
      </c>
      <c r="BA4" s="30" t="s">
        <v>16</v>
      </c>
      <c r="BB4" s="30" t="s">
        <v>16</v>
      </c>
      <c r="BD4" s="31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</row>
    <row r="5" spans="1:105" ht="103.5" customHeight="1" x14ac:dyDescent="0.55000000000000004">
      <c r="A5" s="33"/>
      <c r="B5" s="34" t="e" vm="1">
        <v>#VALUE!</v>
      </c>
      <c r="C5" s="35" t="s">
        <v>17</v>
      </c>
      <c r="D5" s="35"/>
      <c r="E5" s="35"/>
      <c r="F5" s="35"/>
      <c r="G5" s="36"/>
      <c r="H5" s="37" t="s">
        <v>18</v>
      </c>
      <c r="I5" s="38"/>
      <c r="J5" s="39" t="s">
        <v>19</v>
      </c>
      <c r="K5" s="40"/>
      <c r="L5" s="41"/>
      <c r="M5" s="42"/>
      <c r="N5" s="43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5"/>
      <c r="AE5" s="5"/>
      <c r="AF5" s="5"/>
      <c r="AK5" s="46" t="str">
        <f t="shared" ref="AK5:BB5" si="0">CONCATENATE(M5)</f>
        <v/>
      </c>
      <c r="AL5" s="46" t="str">
        <f t="shared" si="0"/>
        <v/>
      </c>
      <c r="AM5" s="46" t="str">
        <f t="shared" si="0"/>
        <v/>
      </c>
      <c r="AN5" s="46" t="str">
        <f t="shared" si="0"/>
        <v/>
      </c>
      <c r="AO5" s="46" t="str">
        <f t="shared" si="0"/>
        <v/>
      </c>
      <c r="AP5" s="46" t="str">
        <f t="shared" si="0"/>
        <v/>
      </c>
      <c r="AQ5" s="46" t="str">
        <f t="shared" si="0"/>
        <v/>
      </c>
      <c r="AR5" s="46" t="str">
        <f t="shared" si="0"/>
        <v/>
      </c>
      <c r="AS5" s="46" t="str">
        <f t="shared" si="0"/>
        <v/>
      </c>
      <c r="AT5" s="46" t="str">
        <f t="shared" si="0"/>
        <v/>
      </c>
      <c r="AU5" s="46" t="str">
        <f t="shared" si="0"/>
        <v/>
      </c>
      <c r="AV5" s="46" t="str">
        <f t="shared" si="0"/>
        <v/>
      </c>
      <c r="AW5" s="46" t="str">
        <f t="shared" si="0"/>
        <v/>
      </c>
      <c r="AX5" s="46" t="str">
        <f t="shared" si="0"/>
        <v/>
      </c>
      <c r="AY5" s="46" t="str">
        <f t="shared" si="0"/>
        <v/>
      </c>
      <c r="AZ5" s="46" t="str">
        <f t="shared" si="0"/>
        <v/>
      </c>
      <c r="BA5" s="46" t="str">
        <f t="shared" si="0"/>
        <v/>
      </c>
      <c r="BB5" s="46" t="str">
        <f t="shared" si="0"/>
        <v/>
      </c>
      <c r="BD5" s="46" t="str">
        <f t="shared" ref="BD5:BU5" si="1">AK5</f>
        <v/>
      </c>
      <c r="BE5" s="46" t="str">
        <f t="shared" si="1"/>
        <v/>
      </c>
      <c r="BF5" s="46" t="str">
        <f t="shared" si="1"/>
        <v/>
      </c>
      <c r="BG5" s="46" t="str">
        <f t="shared" si="1"/>
        <v/>
      </c>
      <c r="BH5" s="46" t="str">
        <f t="shared" si="1"/>
        <v/>
      </c>
      <c r="BI5" s="46" t="str">
        <f t="shared" si="1"/>
        <v/>
      </c>
      <c r="BJ5" s="46" t="str">
        <f t="shared" si="1"/>
        <v/>
      </c>
      <c r="BK5" s="46" t="str">
        <f t="shared" si="1"/>
        <v/>
      </c>
      <c r="BL5" s="46" t="str">
        <f t="shared" si="1"/>
        <v/>
      </c>
      <c r="BM5" s="46" t="str">
        <f t="shared" si="1"/>
        <v/>
      </c>
      <c r="BN5" s="46" t="str">
        <f t="shared" si="1"/>
        <v/>
      </c>
      <c r="BO5" s="46" t="str">
        <f t="shared" si="1"/>
        <v/>
      </c>
      <c r="BP5" s="46" t="str">
        <f t="shared" si="1"/>
        <v/>
      </c>
      <c r="BQ5" s="46" t="str">
        <f t="shared" si="1"/>
        <v/>
      </c>
      <c r="BR5" s="46" t="str">
        <f t="shared" si="1"/>
        <v/>
      </c>
      <c r="BS5" s="46" t="str">
        <f t="shared" si="1"/>
        <v/>
      </c>
      <c r="BT5" s="46" t="str">
        <f t="shared" si="1"/>
        <v/>
      </c>
      <c r="BU5" s="46" t="str">
        <f t="shared" si="1"/>
        <v/>
      </c>
    </row>
    <row r="6" spans="1:105" ht="26" customHeight="1" outlineLevel="1" x14ac:dyDescent="0.45">
      <c r="A6" s="47"/>
      <c r="B6" s="48"/>
      <c r="C6" s="38"/>
      <c r="D6" s="49"/>
      <c r="E6" s="49"/>
      <c r="F6" s="38"/>
      <c r="G6" s="50"/>
      <c r="H6" s="50"/>
      <c r="I6" s="38"/>
      <c r="J6" s="40"/>
      <c r="K6" s="40"/>
      <c r="L6" s="51" t="s">
        <v>9</v>
      </c>
      <c r="M6" s="52" t="str">
        <f t="shared" ref="M6:AD6" si="2">IF(ISERROR(VLOOKUP(M$5,Fichier_plongeurs,12,FALSE))=TRUE,"",IF(LEFT($B$4,3)="VLG",VLOOKUP(M$5,Fichier_plongeurs,29,FALSE),VLOOKUP(M$5,Fichier_plongeurs,12,FALSE)))</f>
        <v/>
      </c>
      <c r="N6" s="52" t="str">
        <f t="shared" si="2"/>
        <v/>
      </c>
      <c r="O6" s="52" t="str">
        <f t="shared" si="2"/>
        <v/>
      </c>
      <c r="P6" s="52" t="str">
        <f t="shared" si="2"/>
        <v/>
      </c>
      <c r="Q6" s="52" t="str">
        <f t="shared" si="2"/>
        <v/>
      </c>
      <c r="R6" s="52" t="str">
        <f t="shared" si="2"/>
        <v/>
      </c>
      <c r="S6" s="52" t="str">
        <f t="shared" si="2"/>
        <v/>
      </c>
      <c r="T6" s="52" t="str">
        <f t="shared" si="2"/>
        <v/>
      </c>
      <c r="U6" s="52" t="str">
        <f t="shared" si="2"/>
        <v/>
      </c>
      <c r="V6" s="52" t="str">
        <f t="shared" si="2"/>
        <v/>
      </c>
      <c r="W6" s="52" t="str">
        <f t="shared" si="2"/>
        <v/>
      </c>
      <c r="X6" s="52" t="str">
        <f t="shared" si="2"/>
        <v/>
      </c>
      <c r="Y6" s="52" t="str">
        <f t="shared" si="2"/>
        <v/>
      </c>
      <c r="Z6" s="52" t="str">
        <f t="shared" si="2"/>
        <v/>
      </c>
      <c r="AA6" s="52" t="str">
        <f t="shared" si="2"/>
        <v/>
      </c>
      <c r="AB6" s="52" t="str">
        <f t="shared" si="2"/>
        <v/>
      </c>
      <c r="AC6" s="52" t="str">
        <f t="shared" si="2"/>
        <v/>
      </c>
      <c r="AD6" s="53" t="str">
        <f t="shared" si="2"/>
        <v/>
      </c>
      <c r="AE6" s="54"/>
      <c r="AF6" s="5"/>
      <c r="AJ6" s="55"/>
      <c r="AK6" s="56" t="str">
        <f t="shared" ref="AK6:BB6" si="3">IF(M6&lt;&gt;"",M6,"")</f>
        <v/>
      </c>
      <c r="AL6" s="56" t="str">
        <f t="shared" si="3"/>
        <v/>
      </c>
      <c r="AM6" s="56" t="str">
        <f t="shared" si="3"/>
        <v/>
      </c>
      <c r="AN6" s="56" t="str">
        <f t="shared" si="3"/>
        <v/>
      </c>
      <c r="AO6" s="56" t="str">
        <f t="shared" si="3"/>
        <v/>
      </c>
      <c r="AP6" s="56" t="str">
        <f t="shared" si="3"/>
        <v/>
      </c>
      <c r="AQ6" s="56" t="str">
        <f t="shared" si="3"/>
        <v/>
      </c>
      <c r="AR6" s="56" t="str">
        <f t="shared" si="3"/>
        <v/>
      </c>
      <c r="AS6" s="56" t="str">
        <f t="shared" si="3"/>
        <v/>
      </c>
      <c r="AT6" s="56" t="str">
        <f t="shared" si="3"/>
        <v/>
      </c>
      <c r="AU6" s="56" t="str">
        <f t="shared" si="3"/>
        <v/>
      </c>
      <c r="AV6" s="56" t="str">
        <f t="shared" si="3"/>
        <v/>
      </c>
      <c r="AW6" s="56" t="str">
        <f t="shared" si="3"/>
        <v/>
      </c>
      <c r="AX6" s="56" t="str">
        <f t="shared" si="3"/>
        <v/>
      </c>
      <c r="AY6" s="56" t="str">
        <f t="shared" si="3"/>
        <v/>
      </c>
      <c r="AZ6" s="56" t="str">
        <f t="shared" si="3"/>
        <v/>
      </c>
      <c r="BA6" s="56" t="str">
        <f t="shared" si="3"/>
        <v/>
      </c>
      <c r="BB6" s="56" t="str">
        <f t="shared" si="3"/>
        <v/>
      </c>
      <c r="BD6" s="56">
        <f>IF(BD5&lt;&gt;"",COUNTIF($BD$5:$BO$5,BD5),1)</f>
        <v>1</v>
      </c>
      <c r="BE6" s="56">
        <f t="shared" ref="BE6:BU6" si="4">IF(BE5&lt;&gt;"",COUNTIF($BD$5:$BO$5,BE5),1)</f>
        <v>1</v>
      </c>
      <c r="BF6" s="56">
        <f t="shared" si="4"/>
        <v>1</v>
      </c>
      <c r="BG6" s="56">
        <f t="shared" si="4"/>
        <v>1</v>
      </c>
      <c r="BH6" s="56">
        <f t="shared" si="4"/>
        <v>1</v>
      </c>
      <c r="BI6" s="56">
        <f t="shared" si="4"/>
        <v>1</v>
      </c>
      <c r="BJ6" s="56">
        <f t="shared" si="4"/>
        <v>1</v>
      </c>
      <c r="BK6" s="56">
        <f t="shared" si="4"/>
        <v>1</v>
      </c>
      <c r="BL6" s="56">
        <f t="shared" si="4"/>
        <v>1</v>
      </c>
      <c r="BM6" s="56">
        <f t="shared" si="4"/>
        <v>1</v>
      </c>
      <c r="BN6" s="56">
        <f t="shared" si="4"/>
        <v>1</v>
      </c>
      <c r="BO6" s="56">
        <f t="shared" si="4"/>
        <v>1</v>
      </c>
      <c r="BP6" s="56">
        <f t="shared" si="4"/>
        <v>1</v>
      </c>
      <c r="BQ6" s="56">
        <f t="shared" si="4"/>
        <v>1</v>
      </c>
      <c r="BR6" s="56">
        <f t="shared" si="4"/>
        <v>1</v>
      </c>
      <c r="BS6" s="56">
        <f t="shared" si="4"/>
        <v>1</v>
      </c>
      <c r="BT6" s="56">
        <f t="shared" si="4"/>
        <v>1</v>
      </c>
      <c r="BU6" s="56">
        <f t="shared" si="4"/>
        <v>1</v>
      </c>
    </row>
    <row r="7" spans="1:105" ht="25.05" customHeight="1" outlineLevel="1" x14ac:dyDescent="0.45">
      <c r="A7" s="47"/>
      <c r="B7" s="41"/>
      <c r="C7" s="38"/>
      <c r="D7" s="49"/>
      <c r="E7" s="49"/>
      <c r="F7" s="38"/>
      <c r="G7" s="50"/>
      <c r="H7" s="50"/>
      <c r="I7" s="38"/>
      <c r="J7" s="40"/>
      <c r="K7" s="40"/>
      <c r="L7" s="57" t="s">
        <v>20</v>
      </c>
      <c r="M7" s="52" t="str">
        <f t="shared" ref="M7:AD7" si="5">IF(ISERROR(VLOOKUP(M$5,Fichier_plongeurs,18,FALSE))=TRUE,"",VLOOKUP(M$5,Fichier_plongeurs,18,FALSE))</f>
        <v/>
      </c>
      <c r="N7" s="52" t="str">
        <f t="shared" si="5"/>
        <v/>
      </c>
      <c r="O7" s="52" t="str">
        <f t="shared" si="5"/>
        <v/>
      </c>
      <c r="P7" s="52" t="str">
        <f t="shared" si="5"/>
        <v/>
      </c>
      <c r="Q7" s="52" t="str">
        <f t="shared" si="5"/>
        <v/>
      </c>
      <c r="R7" s="52" t="str">
        <f t="shared" si="5"/>
        <v/>
      </c>
      <c r="S7" s="52" t="str">
        <f t="shared" si="5"/>
        <v/>
      </c>
      <c r="T7" s="52" t="str">
        <f t="shared" si="5"/>
        <v/>
      </c>
      <c r="U7" s="52" t="str">
        <f t="shared" si="5"/>
        <v/>
      </c>
      <c r="V7" s="52" t="str">
        <f t="shared" si="5"/>
        <v/>
      </c>
      <c r="W7" s="52" t="str">
        <f t="shared" si="5"/>
        <v/>
      </c>
      <c r="X7" s="52" t="str">
        <f t="shared" si="5"/>
        <v/>
      </c>
      <c r="Y7" s="52" t="str">
        <f t="shared" si="5"/>
        <v/>
      </c>
      <c r="Z7" s="52" t="str">
        <f t="shared" si="5"/>
        <v/>
      </c>
      <c r="AA7" s="52" t="str">
        <f t="shared" si="5"/>
        <v/>
      </c>
      <c r="AB7" s="52" t="str">
        <f t="shared" si="5"/>
        <v/>
      </c>
      <c r="AC7" s="52" t="str">
        <f t="shared" si="5"/>
        <v/>
      </c>
      <c r="AD7" s="58" t="str">
        <f t="shared" si="5"/>
        <v/>
      </c>
      <c r="AE7" s="5"/>
      <c r="AF7" s="5"/>
      <c r="AJ7" s="59" t="s">
        <v>21</v>
      </c>
      <c r="AK7" s="56">
        <f t="shared" ref="AK7:BB7" si="6">IF(AK$5&lt;&gt;"",IF(AK$5="Autonomie",1,VLOOKUP(AK$5,Doublon_plongeurs,2,FALSE)),0)</f>
        <v>0</v>
      </c>
      <c r="AL7" s="56">
        <f t="shared" si="6"/>
        <v>0</v>
      </c>
      <c r="AM7" s="56">
        <f t="shared" si="6"/>
        <v>0</v>
      </c>
      <c r="AN7" s="56">
        <f t="shared" si="6"/>
        <v>0</v>
      </c>
      <c r="AO7" s="56">
        <f t="shared" si="6"/>
        <v>0</v>
      </c>
      <c r="AP7" s="56">
        <f t="shared" si="6"/>
        <v>0</v>
      </c>
      <c r="AQ7" s="56">
        <f t="shared" si="6"/>
        <v>0</v>
      </c>
      <c r="AR7" s="56">
        <f t="shared" si="6"/>
        <v>0</v>
      </c>
      <c r="AS7" s="56">
        <f t="shared" si="6"/>
        <v>0</v>
      </c>
      <c r="AT7" s="56">
        <f t="shared" si="6"/>
        <v>0</v>
      </c>
      <c r="AU7" s="56">
        <f t="shared" si="6"/>
        <v>0</v>
      </c>
      <c r="AV7" s="56">
        <f t="shared" si="6"/>
        <v>0</v>
      </c>
      <c r="AW7" s="56">
        <f t="shared" si="6"/>
        <v>0</v>
      </c>
      <c r="AX7" s="56">
        <f t="shared" si="6"/>
        <v>0</v>
      </c>
      <c r="AY7" s="56">
        <f t="shared" si="6"/>
        <v>0</v>
      </c>
      <c r="AZ7" s="56">
        <f t="shared" si="6"/>
        <v>0</v>
      </c>
      <c r="BA7" s="56">
        <f t="shared" si="6"/>
        <v>0</v>
      </c>
      <c r="BB7" s="56">
        <f t="shared" si="6"/>
        <v>0</v>
      </c>
      <c r="BD7" s="56" t="s">
        <v>22</v>
      </c>
      <c r="BE7" s="56" t="s">
        <v>23</v>
      </c>
      <c r="BF7" s="56" t="s">
        <v>24</v>
      </c>
      <c r="BG7" s="56" t="s">
        <v>25</v>
      </c>
      <c r="BH7" s="56" t="s">
        <v>22</v>
      </c>
      <c r="BI7" s="56" t="s">
        <v>22</v>
      </c>
      <c r="BJ7" s="56" t="s">
        <v>22</v>
      </c>
      <c r="BK7" s="56" t="s">
        <v>22</v>
      </c>
      <c r="BL7" s="56" t="s">
        <v>22</v>
      </c>
      <c r="BM7" s="56" t="s">
        <v>22</v>
      </c>
      <c r="BN7" s="56" t="s">
        <v>22</v>
      </c>
      <c r="BO7" s="56" t="s">
        <v>22</v>
      </c>
      <c r="BP7" s="56" t="s">
        <v>22</v>
      </c>
      <c r="BQ7" s="56" t="s">
        <v>22</v>
      </c>
      <c r="BR7" s="56" t="s">
        <v>22</v>
      </c>
      <c r="BS7" s="56" t="s">
        <v>22</v>
      </c>
      <c r="BT7" s="56" t="s">
        <v>22</v>
      </c>
      <c r="BU7" s="56" t="s">
        <v>22</v>
      </c>
    </row>
    <row r="8" spans="1:105" ht="18.5" customHeight="1" outlineLevel="1" x14ac:dyDescent="0.45">
      <c r="A8" s="47"/>
      <c r="B8" s="41"/>
      <c r="C8" s="38"/>
      <c r="D8" s="38"/>
      <c r="E8" s="38"/>
      <c r="F8" s="38"/>
      <c r="G8" s="50"/>
      <c r="H8" s="50"/>
      <c r="I8" s="38"/>
      <c r="J8" s="40"/>
      <c r="K8" s="60"/>
      <c r="L8" s="61" t="s">
        <v>26</v>
      </c>
      <c r="M8" s="62" t="str">
        <f>IF(ISERROR(VLOOKUP(M6,Niveau_prof,2,FALSE))=TRUE,"",VLOOKUP(M6,Niveau_prof,2,FALSE))</f>
        <v/>
      </c>
      <c r="N8" s="62" t="str">
        <f t="shared" ref="N8:X8" si="7">IF(ISERROR(VLOOKUP(N6,Niveau_prof,2,FALSE))=TRUE,"",VLOOKUP(N6,Niveau_prof,2,FALSE))</f>
        <v/>
      </c>
      <c r="O8" s="62" t="str">
        <f t="shared" si="7"/>
        <v/>
      </c>
      <c r="P8" s="62" t="str">
        <f t="shared" si="7"/>
        <v/>
      </c>
      <c r="Q8" s="62" t="str">
        <f t="shared" si="7"/>
        <v/>
      </c>
      <c r="R8" s="62" t="str">
        <f t="shared" si="7"/>
        <v/>
      </c>
      <c r="S8" s="62" t="str">
        <f t="shared" si="7"/>
        <v/>
      </c>
      <c r="T8" s="62" t="str">
        <f t="shared" si="7"/>
        <v/>
      </c>
      <c r="U8" s="62" t="str">
        <f t="shared" si="7"/>
        <v/>
      </c>
      <c r="V8" s="62" t="str">
        <f t="shared" si="7"/>
        <v/>
      </c>
      <c r="W8" s="62" t="str">
        <f t="shared" si="7"/>
        <v/>
      </c>
      <c r="X8" s="62" t="str">
        <f t="shared" si="7"/>
        <v/>
      </c>
      <c r="Y8" s="62" t="str">
        <f t="shared" ref="Y8:AD8" si="8">IF(ISERROR(VLOOKUP(Y6,Niveau_prof,2,FALSE))=TRUE,"",VLOOKUP(Y6,Niveau_prof,2,FALSE))</f>
        <v/>
      </c>
      <c r="Z8" s="62" t="str">
        <f t="shared" si="8"/>
        <v/>
      </c>
      <c r="AA8" s="62" t="str">
        <f t="shared" si="8"/>
        <v/>
      </c>
      <c r="AB8" s="62" t="str">
        <f t="shared" si="8"/>
        <v/>
      </c>
      <c r="AC8" s="62" t="str">
        <f t="shared" si="8"/>
        <v/>
      </c>
      <c r="AD8" s="63" t="str">
        <f t="shared" si="8"/>
        <v/>
      </c>
      <c r="AE8" s="5"/>
      <c r="AF8" s="5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7" t="s">
        <v>27</v>
      </c>
      <c r="BD8" s="56" t="str">
        <f>M8</f>
        <v/>
      </c>
      <c r="BE8" s="56" t="str">
        <f t="shared" ref="BE8:BU8" si="9">N8</f>
        <v/>
      </c>
      <c r="BF8" s="56" t="str">
        <f t="shared" si="9"/>
        <v/>
      </c>
      <c r="BG8" s="56" t="str">
        <f t="shared" si="9"/>
        <v/>
      </c>
      <c r="BH8" s="56" t="str">
        <f t="shared" si="9"/>
        <v/>
      </c>
      <c r="BI8" s="56" t="str">
        <f t="shared" si="9"/>
        <v/>
      </c>
      <c r="BJ8" s="56" t="str">
        <f t="shared" si="9"/>
        <v/>
      </c>
      <c r="BK8" s="56" t="str">
        <f t="shared" si="9"/>
        <v/>
      </c>
      <c r="BL8" s="56" t="str">
        <f t="shared" si="9"/>
        <v/>
      </c>
      <c r="BM8" s="56" t="str">
        <f t="shared" si="9"/>
        <v/>
      </c>
      <c r="BN8" s="56" t="str">
        <f t="shared" si="9"/>
        <v/>
      </c>
      <c r="BO8" s="56" t="str">
        <f t="shared" si="9"/>
        <v/>
      </c>
      <c r="BP8" s="56" t="str">
        <f t="shared" si="9"/>
        <v/>
      </c>
      <c r="BQ8" s="56" t="str">
        <f t="shared" si="9"/>
        <v/>
      </c>
      <c r="BR8" s="56" t="str">
        <f t="shared" si="9"/>
        <v/>
      </c>
      <c r="BS8" s="56" t="str">
        <f t="shared" si="9"/>
        <v/>
      </c>
      <c r="BT8" s="56" t="str">
        <f t="shared" si="9"/>
        <v/>
      </c>
      <c r="BU8" s="56" t="str">
        <f t="shared" si="9"/>
        <v/>
      </c>
    </row>
    <row r="9" spans="1:105" s="30" customFormat="1" ht="21.4" outlineLevel="1" thickBot="1" x14ac:dyDescent="0.5">
      <c r="A9" s="64"/>
      <c r="B9" s="65" t="s">
        <v>28</v>
      </c>
      <c r="C9" s="66">
        <f>C11+F10</f>
        <v>0</v>
      </c>
      <c r="D9" s="67"/>
      <c r="E9" s="68"/>
      <c r="F9" s="69"/>
      <c r="G9" s="41"/>
      <c r="H9" s="41"/>
      <c r="I9" s="70" t="s">
        <v>29</v>
      </c>
      <c r="J9" s="70"/>
      <c r="K9" s="70"/>
      <c r="L9" s="70"/>
      <c r="M9" s="71">
        <f t="shared" ref="M9:AD9" si="10">IF(M5="",0,COUNTA(M13:M84))</f>
        <v>0</v>
      </c>
      <c r="N9" s="71">
        <f t="shared" si="10"/>
        <v>0</v>
      </c>
      <c r="O9" s="71">
        <f t="shared" si="10"/>
        <v>0</v>
      </c>
      <c r="P9" s="71">
        <f t="shared" si="10"/>
        <v>0</v>
      </c>
      <c r="Q9" s="71">
        <f t="shared" si="10"/>
        <v>0</v>
      </c>
      <c r="R9" s="71">
        <f t="shared" si="10"/>
        <v>0</v>
      </c>
      <c r="S9" s="71">
        <f t="shared" si="10"/>
        <v>0</v>
      </c>
      <c r="T9" s="71">
        <f t="shared" si="10"/>
        <v>0</v>
      </c>
      <c r="U9" s="71">
        <f t="shared" si="10"/>
        <v>0</v>
      </c>
      <c r="V9" s="71">
        <f t="shared" si="10"/>
        <v>0</v>
      </c>
      <c r="W9" s="71">
        <f t="shared" si="10"/>
        <v>0</v>
      </c>
      <c r="X9" s="71">
        <f t="shared" si="10"/>
        <v>0</v>
      </c>
      <c r="Y9" s="71">
        <f t="shared" si="10"/>
        <v>0</v>
      </c>
      <c r="Z9" s="71">
        <f t="shared" si="10"/>
        <v>0</v>
      </c>
      <c r="AA9" s="71">
        <f t="shared" si="10"/>
        <v>0</v>
      </c>
      <c r="AB9" s="71">
        <f t="shared" si="10"/>
        <v>0</v>
      </c>
      <c r="AC9" s="71">
        <f t="shared" si="10"/>
        <v>0</v>
      </c>
      <c r="AD9" s="72">
        <f t="shared" si="10"/>
        <v>0</v>
      </c>
      <c r="AE9" s="5"/>
      <c r="AF9" s="28"/>
      <c r="AG9" s="29"/>
      <c r="AH9" s="29"/>
      <c r="AJ9" s="59" t="s">
        <v>30</v>
      </c>
      <c r="AK9" s="32">
        <f t="shared" ref="AK9:BB9" si="11">IF(AND(M9&gt;0,AK5=""),1,0)</f>
        <v>0</v>
      </c>
      <c r="AL9" s="32">
        <f t="shared" si="11"/>
        <v>0</v>
      </c>
      <c r="AM9" s="32">
        <f t="shared" si="11"/>
        <v>0</v>
      </c>
      <c r="AN9" s="32">
        <f t="shared" si="11"/>
        <v>0</v>
      </c>
      <c r="AO9" s="32">
        <f t="shared" si="11"/>
        <v>0</v>
      </c>
      <c r="AP9" s="32">
        <f t="shared" si="11"/>
        <v>0</v>
      </c>
      <c r="AQ9" s="32">
        <f t="shared" si="11"/>
        <v>0</v>
      </c>
      <c r="AR9" s="32">
        <f t="shared" si="11"/>
        <v>0</v>
      </c>
      <c r="AS9" s="32">
        <f t="shared" si="11"/>
        <v>0</v>
      </c>
      <c r="AT9" s="32">
        <f t="shared" si="11"/>
        <v>0</v>
      </c>
      <c r="AU9" s="32">
        <f t="shared" si="11"/>
        <v>0</v>
      </c>
      <c r="AV9" s="32">
        <f t="shared" si="11"/>
        <v>0</v>
      </c>
      <c r="AW9" s="32">
        <f t="shared" si="11"/>
        <v>0</v>
      </c>
      <c r="AX9" s="32">
        <f t="shared" si="11"/>
        <v>0</v>
      </c>
      <c r="AY9" s="32">
        <f t="shared" si="11"/>
        <v>0</v>
      </c>
      <c r="AZ9" s="32">
        <f t="shared" si="11"/>
        <v>0</v>
      </c>
      <c r="BA9" s="32">
        <f t="shared" si="11"/>
        <v>0</v>
      </c>
      <c r="BB9" s="32">
        <f t="shared" si="11"/>
        <v>0</v>
      </c>
      <c r="BD9" s="31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</row>
    <row r="10" spans="1:105" s="30" customFormat="1" ht="18.75" outlineLevel="1" thickTop="1" thickBot="1" x14ac:dyDescent="0.5">
      <c r="A10" s="64"/>
      <c r="B10" s="68" t="s">
        <v>31</v>
      </c>
      <c r="C10" s="73">
        <f>COUNTIF($K$13:$K$84,"?")</f>
        <v>0</v>
      </c>
      <c r="D10" s="67"/>
      <c r="E10" s="68" t="s">
        <v>32</v>
      </c>
      <c r="F10" s="73">
        <f>COUNTA(M6:X6)-COUNTBLANK(M6:X6)</f>
        <v>0</v>
      </c>
      <c r="G10" s="74" t="s">
        <v>33</v>
      </c>
      <c r="H10" s="75"/>
      <c r="I10" s="76" t="s">
        <v>34</v>
      </c>
      <c r="J10" s="77"/>
      <c r="K10" s="78"/>
      <c r="L10" s="79" t="s">
        <v>35</v>
      </c>
      <c r="M10" s="80">
        <f>BD6</f>
        <v>1</v>
      </c>
      <c r="N10" s="80">
        <f t="shared" ref="N10:X10" si="12">BE6</f>
        <v>1</v>
      </c>
      <c r="O10" s="80">
        <f t="shared" si="12"/>
        <v>1</v>
      </c>
      <c r="P10" s="80">
        <f t="shared" si="12"/>
        <v>1</v>
      </c>
      <c r="Q10" s="80">
        <f t="shared" si="12"/>
        <v>1</v>
      </c>
      <c r="R10" s="80">
        <f t="shared" si="12"/>
        <v>1</v>
      </c>
      <c r="S10" s="80">
        <f t="shared" si="12"/>
        <v>1</v>
      </c>
      <c r="T10" s="80">
        <f t="shared" si="12"/>
        <v>1</v>
      </c>
      <c r="U10" s="80">
        <f>BL6</f>
        <v>1</v>
      </c>
      <c r="V10" s="80">
        <f t="shared" si="12"/>
        <v>1</v>
      </c>
      <c r="W10" s="80">
        <f t="shared" si="12"/>
        <v>1</v>
      </c>
      <c r="X10" s="80">
        <f t="shared" si="12"/>
        <v>1</v>
      </c>
      <c r="Y10" s="80">
        <f t="shared" ref="Y10:AD10" si="13">BV6</f>
        <v>0</v>
      </c>
      <c r="Z10" s="80">
        <f t="shared" si="13"/>
        <v>0</v>
      </c>
      <c r="AA10" s="80">
        <f t="shared" si="13"/>
        <v>0</v>
      </c>
      <c r="AB10" s="80">
        <f t="shared" si="13"/>
        <v>0</v>
      </c>
      <c r="AC10" s="80">
        <f t="shared" si="13"/>
        <v>0</v>
      </c>
      <c r="AD10" s="81">
        <f t="shared" si="13"/>
        <v>0</v>
      </c>
      <c r="AE10" s="5"/>
      <c r="AF10" s="28"/>
      <c r="AG10" s="82"/>
      <c r="AH10" s="82"/>
      <c r="BD10" s="31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CO10" s="83" t="s">
        <v>36</v>
      </c>
    </row>
    <row r="11" spans="1:105" s="30" customFormat="1" ht="18" outlineLevel="1" x14ac:dyDescent="0.45">
      <c r="A11" s="84"/>
      <c r="B11" s="85" t="s">
        <v>37</v>
      </c>
      <c r="C11" s="86">
        <f>COUNTA(B13:B84)</f>
        <v>0</v>
      </c>
      <c r="D11" s="87"/>
      <c r="E11" s="85" t="s">
        <v>38</v>
      </c>
      <c r="F11" s="88">
        <f>COUNTA(M13:X84)</f>
        <v>0</v>
      </c>
      <c r="G11" s="89">
        <v>40</v>
      </c>
      <c r="H11" s="90" t="s">
        <v>39</v>
      </c>
      <c r="I11" s="91"/>
      <c r="J11" s="92"/>
      <c r="K11" s="93"/>
      <c r="L11" s="94" t="s">
        <v>40</v>
      </c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6"/>
      <c r="AE11" s="5"/>
      <c r="AF11" s="28"/>
      <c r="AG11" s="82"/>
      <c r="AH11" s="82"/>
      <c r="BD11" s="31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CN11" s="97"/>
      <c r="CO11" s="98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100"/>
    </row>
    <row r="12" spans="1:105" s="30" customFormat="1" ht="19.5" customHeight="1" thickBot="1" x14ac:dyDescent="0.5">
      <c r="A12" s="101" t="s">
        <v>41</v>
      </c>
      <c r="B12" s="102" t="s">
        <v>42</v>
      </c>
      <c r="C12" s="103" t="s">
        <v>43</v>
      </c>
      <c r="D12" s="103" t="s">
        <v>44</v>
      </c>
      <c r="E12" s="104" t="s">
        <v>45</v>
      </c>
      <c r="F12" s="104" t="s">
        <v>46</v>
      </c>
      <c r="G12" s="105" t="s">
        <v>47</v>
      </c>
      <c r="H12" s="106" t="s">
        <v>48</v>
      </c>
      <c r="I12" s="107" t="s">
        <v>35</v>
      </c>
      <c r="J12" s="108" t="s">
        <v>40</v>
      </c>
      <c r="K12" s="108" t="s">
        <v>49</v>
      </c>
      <c r="L12" s="109" t="s">
        <v>50</v>
      </c>
      <c r="M12" s="110" t="str">
        <f t="shared" ref="M12:AD12" si="14">IF(OR(M$5="",M$5="AUTONOMIE"),"-",VLOOKUP(M$5,Fichier_plongeurs,25,FALSE))</f>
        <v>-</v>
      </c>
      <c r="N12" s="110" t="str">
        <f t="shared" si="14"/>
        <v>-</v>
      </c>
      <c r="O12" s="110" t="str">
        <f t="shared" si="14"/>
        <v>-</v>
      </c>
      <c r="P12" s="110" t="str">
        <f t="shared" si="14"/>
        <v>-</v>
      </c>
      <c r="Q12" s="110" t="str">
        <f t="shared" si="14"/>
        <v>-</v>
      </c>
      <c r="R12" s="110" t="str">
        <f t="shared" si="14"/>
        <v>-</v>
      </c>
      <c r="S12" s="110" t="str">
        <f t="shared" si="14"/>
        <v>-</v>
      </c>
      <c r="T12" s="110" t="str">
        <f t="shared" si="14"/>
        <v>-</v>
      </c>
      <c r="U12" s="110" t="str">
        <f t="shared" si="14"/>
        <v>-</v>
      </c>
      <c r="V12" s="110" t="str">
        <f t="shared" si="14"/>
        <v>-</v>
      </c>
      <c r="W12" s="110" t="str">
        <f t="shared" si="14"/>
        <v>-</v>
      </c>
      <c r="X12" s="110" t="str">
        <f t="shared" si="14"/>
        <v>-</v>
      </c>
      <c r="Y12" s="110" t="str">
        <f t="shared" si="14"/>
        <v>-</v>
      </c>
      <c r="Z12" s="110" t="str">
        <f t="shared" si="14"/>
        <v>-</v>
      </c>
      <c r="AA12" s="110" t="str">
        <f t="shared" si="14"/>
        <v>-</v>
      </c>
      <c r="AB12" s="110" t="str">
        <f t="shared" si="14"/>
        <v>-</v>
      </c>
      <c r="AC12" s="110" t="str">
        <f t="shared" si="14"/>
        <v>-</v>
      </c>
      <c r="AD12" s="111" t="str">
        <f t="shared" si="14"/>
        <v>-</v>
      </c>
      <c r="AE12" s="112"/>
      <c r="AF12" s="28"/>
      <c r="AG12" s="82"/>
      <c r="AH12" s="82" t="s">
        <v>51</v>
      </c>
      <c r="AI12" s="30" t="s">
        <v>52</v>
      </c>
      <c r="AJ12" s="30" t="s">
        <v>53</v>
      </c>
      <c r="AK12" s="30" t="s">
        <v>5</v>
      </c>
      <c r="AL12" s="30" t="s">
        <v>6</v>
      </c>
      <c r="AM12" s="30" t="s">
        <v>7</v>
      </c>
      <c r="AN12" s="30" t="s">
        <v>8</v>
      </c>
      <c r="AO12" s="30" t="s">
        <v>9</v>
      </c>
      <c r="AP12" s="30" t="s">
        <v>10</v>
      </c>
      <c r="AQ12" s="30" t="s">
        <v>11</v>
      </c>
      <c r="AR12" s="30" t="s">
        <v>12</v>
      </c>
      <c r="AS12" s="30" t="s">
        <v>13</v>
      </c>
      <c r="AT12" s="30" t="s">
        <v>14</v>
      </c>
      <c r="AU12" s="30" t="s">
        <v>15</v>
      </c>
      <c r="AV12" s="30" t="s">
        <v>16</v>
      </c>
      <c r="AW12" s="30" t="s">
        <v>16</v>
      </c>
      <c r="AX12" s="30" t="s">
        <v>16</v>
      </c>
      <c r="AY12" s="30" t="s">
        <v>16</v>
      </c>
      <c r="AZ12" s="30" t="s">
        <v>16</v>
      </c>
      <c r="BA12" s="30" t="s">
        <v>16</v>
      </c>
      <c r="BB12" s="30" t="s">
        <v>16</v>
      </c>
      <c r="BX12" s="30" t="s">
        <v>54</v>
      </c>
      <c r="CN12" s="97"/>
      <c r="CO12" s="113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5"/>
    </row>
    <row r="13" spans="1:105" s="30" customFormat="1" ht="15.75" x14ac:dyDescent="0.45">
      <c r="A13" s="116">
        <v>1</v>
      </c>
      <c r="B13" s="117"/>
      <c r="C13" s="118" t="str">
        <f t="shared" ref="C13:C44" si="15">IF($B13="","",IF(LEFT($B$4,3)="VLG",VLOOKUP($B13,Fichier_plongeurs,29,FALSE),VLOOKUP($B13,Fichier_plongeurs,18,FALSE)))</f>
        <v/>
      </c>
      <c r="D13" s="119" t="str">
        <f t="shared" ref="D13:D84" si="16">IF($B13="","",IF(VLOOKUP($B13,Fichier_plongeurs,15,FALSE)=0,"",VLOOKUP($B13,Fichier_plongeurs,15,FALSE)))</f>
        <v/>
      </c>
      <c r="E13" s="120" t="str">
        <f t="shared" ref="E13:E84" si="17">IF($B13="","",IF(VLOOKUP($B13,Fichier_plongeurs,16,FALSE)="","",VLOOKUP($B13,Fichier_plongeurs,16,FALSE)))</f>
        <v/>
      </c>
      <c r="F13" s="121" t="str">
        <f t="shared" ref="F13:F84" si="18">IF(ISERROR(VLOOKUP($B13,Fichier_plongeurs,17,FALSE))=TRUE,"",CONCATENATE("",VLOOKUP($B13,Fichier_plongeurs,17,FALSE)))</f>
        <v/>
      </c>
      <c r="G13" s="122"/>
      <c r="H13" s="123" t="str">
        <f t="shared" ref="H13:H44" si="19">IF(ISERROR(VLOOKUP(C13,Niveau_prof,3,FALSE))=TRUE,"",VLOOKUP(C13,Niveau_prof,3,FALSE))</f>
        <v/>
      </c>
      <c r="I13" s="124"/>
      <c r="J13" s="125"/>
      <c r="K13" s="126" t="str">
        <f t="shared" ref="K13:K84" si="20">IF(ISERROR(VLOOKUP($B13,Fichier_plongeurs,20,FALSE))=TRUE,"",IF(VLOOKUP($B13,Fichier_plongeurs,20,FALSE)="","","?"))</f>
        <v/>
      </c>
      <c r="L13" s="127" t="str">
        <f t="shared" ref="L13:L84" si="21">IF($B13="","-",VLOOKUP($B13,Fichier_plongeurs,25,FALSE))</f>
        <v>-</v>
      </c>
      <c r="M13" s="128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30"/>
      <c r="AE13" s="131"/>
      <c r="AF13" s="132">
        <f>IF(B13="",1,COUNTA(M13:AD13))</f>
        <v>1</v>
      </c>
      <c r="AG13" s="29"/>
      <c r="AH13" s="133">
        <f>COUNTA(M13:AD13)</f>
        <v>0</v>
      </c>
      <c r="AI13" s="32" t="str">
        <f>IF(M13&lt;&gt;"",1,IF(N13&lt;&gt;"",2,IF(O13&lt;&gt;"",3,IF(P13&lt;&gt;"",4,IF(Q13&lt;&gt;"",5,IF(R13&lt;&gt;"",6,IF(S13&lt;&gt;"",7,IF(T13&lt;&gt;"",8,IF(U13&lt;&gt;"",9,IF(V13&lt;&gt;"",10,IF(W13&lt;&gt;"",11,IF(X13&lt;&gt;"",12,IF(Y13&lt;&gt;"",13,IF(Z13&lt;&gt;"",14,IF(AA13&lt;&gt;"",15,IF(AB13&lt;&gt;"",16,IF(AC13&lt;&gt;"",17,IF(AD13&lt;&gt;"",18,""))))))))))))))))))</f>
        <v/>
      </c>
      <c r="AJ13" s="32">
        <f t="shared" ref="AJ13:AJ80" si="22">IF($B13&lt;&gt;"",VLOOKUP($B13,Doublon_plongeurs,2,FALSE),0)</f>
        <v>0</v>
      </c>
      <c r="AK13" s="134" t="str">
        <f t="shared" ref="AK13:AT14" si="23">IF(M13&lt;&gt;"",IF(LEFT($B13,6)="Invité",CONCATENATE($B13," - ",$D13),VLOOKUP($B13,Fichier_plongeurs,1,FALSE)),"")</f>
        <v/>
      </c>
      <c r="AL13" s="134" t="str">
        <f t="shared" si="23"/>
        <v/>
      </c>
      <c r="AM13" s="134" t="str">
        <f t="shared" si="23"/>
        <v/>
      </c>
      <c r="AN13" s="134" t="str">
        <f t="shared" si="23"/>
        <v/>
      </c>
      <c r="AO13" s="134" t="str">
        <f t="shared" si="23"/>
        <v/>
      </c>
      <c r="AP13" s="134" t="str">
        <f t="shared" si="23"/>
        <v/>
      </c>
      <c r="AQ13" s="134" t="str">
        <f t="shared" si="23"/>
        <v/>
      </c>
      <c r="AR13" s="134" t="str">
        <f t="shared" si="23"/>
        <v/>
      </c>
      <c r="AS13" s="134" t="str">
        <f t="shared" si="23"/>
        <v/>
      </c>
      <c r="AT13" s="134" t="str">
        <f t="shared" si="23"/>
        <v/>
      </c>
      <c r="AU13" s="134" t="str">
        <f t="shared" ref="AU13:BB14" si="24">IF(W13&lt;&gt;"",IF(LEFT($B13,6)="Invité",CONCATENATE($B13," - ",$D13),VLOOKUP($B13,Fichier_plongeurs,1,FALSE)),"")</f>
        <v/>
      </c>
      <c r="AV13" s="134" t="str">
        <f t="shared" si="24"/>
        <v/>
      </c>
      <c r="AW13" s="134" t="str">
        <f t="shared" si="24"/>
        <v/>
      </c>
      <c r="AX13" s="134" t="str">
        <f t="shared" si="24"/>
        <v/>
      </c>
      <c r="AY13" s="134" t="str">
        <f t="shared" si="24"/>
        <v/>
      </c>
      <c r="AZ13" s="134" t="str">
        <f t="shared" si="24"/>
        <v/>
      </c>
      <c r="BA13" s="134" t="str">
        <f t="shared" si="24"/>
        <v/>
      </c>
      <c r="BB13" s="134" t="str">
        <f t="shared" si="24"/>
        <v/>
      </c>
      <c r="BD13" s="135" t="str">
        <f t="shared" ref="BD13:BU27" si="25">IF(M13&lt;&gt;"",IF($G13&lt;&gt;"",$G13,$H13),"")</f>
        <v/>
      </c>
      <c r="BE13" s="135" t="str">
        <f t="shared" si="25"/>
        <v/>
      </c>
      <c r="BF13" s="135" t="str">
        <f t="shared" si="25"/>
        <v/>
      </c>
      <c r="BG13" s="135" t="str">
        <f t="shared" si="25"/>
        <v/>
      </c>
      <c r="BH13" s="135" t="str">
        <f t="shared" si="25"/>
        <v/>
      </c>
      <c r="BI13" s="135" t="str">
        <f t="shared" si="25"/>
        <v/>
      </c>
      <c r="BJ13" s="135" t="str">
        <f t="shared" si="25"/>
        <v/>
      </c>
      <c r="BK13" s="135" t="str">
        <f t="shared" si="25"/>
        <v/>
      </c>
      <c r="BL13" s="135" t="str">
        <f t="shared" si="25"/>
        <v/>
      </c>
      <c r="BM13" s="135" t="str">
        <f t="shared" si="25"/>
        <v/>
      </c>
      <c r="BN13" s="135" t="str">
        <f t="shared" si="25"/>
        <v/>
      </c>
      <c r="BO13" s="135" t="str">
        <f t="shared" si="25"/>
        <v/>
      </c>
      <c r="BP13" s="135" t="str">
        <f t="shared" si="25"/>
        <v/>
      </c>
      <c r="BQ13" s="135" t="str">
        <f t="shared" si="25"/>
        <v/>
      </c>
      <c r="BR13" s="135" t="str">
        <f t="shared" si="25"/>
        <v/>
      </c>
      <c r="BS13" s="135" t="str">
        <f t="shared" si="25"/>
        <v/>
      </c>
      <c r="BT13" s="135" t="str">
        <f t="shared" si="25"/>
        <v/>
      </c>
      <c r="BU13" s="135" t="str">
        <f t="shared" si="25"/>
        <v/>
      </c>
      <c r="BX13" s="136" t="s">
        <v>55</v>
      </c>
      <c r="BY13" s="136" t="s">
        <v>56</v>
      </c>
      <c r="BZ13" s="136" t="s">
        <v>57</v>
      </c>
      <c r="CA13" s="136" t="str">
        <f>C88</f>
        <v>Téléphone</v>
      </c>
      <c r="CB13" s="136" t="str">
        <f>D88</f>
        <v>Personne à prévenir</v>
      </c>
      <c r="CC13" s="136" t="str">
        <f>E88</f>
        <v>Tél.</v>
      </c>
      <c r="CD13" s="136" t="str">
        <f>F88</f>
        <v>Allergie</v>
      </c>
      <c r="CE13" s="136" t="str">
        <f>G88</f>
        <v>Licence</v>
      </c>
      <c r="CF13" s="136" t="s">
        <v>19</v>
      </c>
      <c r="CG13" s="136" t="s">
        <v>18</v>
      </c>
      <c r="CH13" s="136" t="s">
        <v>58</v>
      </c>
      <c r="CI13" s="136" t="s">
        <v>59</v>
      </c>
      <c r="CL13" s="137" t="s">
        <v>60</v>
      </c>
      <c r="CM13" s="137" t="s">
        <v>61</v>
      </c>
      <c r="CN13" s="114" t="s">
        <v>62</v>
      </c>
      <c r="CO13" s="113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5"/>
    </row>
    <row r="14" spans="1:105" s="30" customFormat="1" ht="15.75" x14ac:dyDescent="0.45">
      <c r="A14" s="138">
        <v>2</v>
      </c>
      <c r="B14" s="117"/>
      <c r="C14" s="118" t="str">
        <f t="shared" si="15"/>
        <v/>
      </c>
      <c r="D14" s="119" t="str">
        <f t="shared" si="16"/>
        <v/>
      </c>
      <c r="E14" s="120" t="str">
        <f t="shared" si="17"/>
        <v/>
      </c>
      <c r="F14" s="121" t="str">
        <f t="shared" si="18"/>
        <v/>
      </c>
      <c r="G14" s="122"/>
      <c r="H14" s="123" t="str">
        <f t="shared" si="19"/>
        <v/>
      </c>
      <c r="I14" s="139"/>
      <c r="J14" s="95"/>
      <c r="K14" s="126" t="str">
        <f t="shared" si="20"/>
        <v/>
      </c>
      <c r="L14" s="127" t="str">
        <f t="shared" si="21"/>
        <v>-</v>
      </c>
      <c r="M14" s="140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2"/>
      <c r="AE14" s="131"/>
      <c r="AF14" s="132">
        <f t="shared" ref="AF14:AF77" si="26">IF(B14="",1,COUNTA(M14:AD14))</f>
        <v>1</v>
      </c>
      <c r="AG14" s="29"/>
      <c r="AH14" s="133">
        <f t="shared" ref="AH14:AH77" si="27">COUNTA(M14:AD14)</f>
        <v>0</v>
      </c>
      <c r="AI14" s="32" t="str">
        <f t="shared" ref="AI14:AI77" si="28">IF(M14&lt;&gt;"",1,IF(N14&lt;&gt;"",2,IF(O14&lt;&gt;"",3,IF(P14&lt;&gt;"",4,IF(Q14&lt;&gt;"",5,IF(R14&lt;&gt;"",6,IF(S14&lt;&gt;"",7,IF(T14&lt;&gt;"",8,IF(U14&lt;&gt;"",9,IF(V14&lt;&gt;"",10,IF(W14&lt;&gt;"",11,IF(X14&lt;&gt;"",12,IF(Y14&lt;&gt;"",13,IF(Z14&lt;&gt;"",14,IF(AA14&lt;&gt;"",15,IF(AB14&lt;&gt;"",16,IF(AC14&lt;&gt;"",17,IF(AD14&lt;&gt;"",18,""))))))))))))))))))</f>
        <v/>
      </c>
      <c r="AJ14" s="32">
        <f t="shared" si="22"/>
        <v>0</v>
      </c>
      <c r="AK14" s="134" t="str">
        <f t="shared" si="23"/>
        <v/>
      </c>
      <c r="AL14" s="134" t="str">
        <f t="shared" si="23"/>
        <v/>
      </c>
      <c r="AM14" s="134" t="str">
        <f t="shared" si="23"/>
        <v/>
      </c>
      <c r="AN14" s="134" t="str">
        <f t="shared" si="23"/>
        <v/>
      </c>
      <c r="AO14" s="134" t="str">
        <f t="shared" si="23"/>
        <v/>
      </c>
      <c r="AP14" s="134" t="str">
        <f t="shared" si="23"/>
        <v/>
      </c>
      <c r="AQ14" s="134" t="str">
        <f t="shared" si="23"/>
        <v/>
      </c>
      <c r="AR14" s="134" t="str">
        <f t="shared" si="23"/>
        <v/>
      </c>
      <c r="AS14" s="134" t="str">
        <f t="shared" si="23"/>
        <v/>
      </c>
      <c r="AT14" s="134" t="str">
        <f t="shared" si="23"/>
        <v/>
      </c>
      <c r="AU14" s="134" t="str">
        <f t="shared" si="24"/>
        <v/>
      </c>
      <c r="AV14" s="134" t="str">
        <f t="shared" si="24"/>
        <v/>
      </c>
      <c r="AW14" s="134" t="str">
        <f t="shared" si="24"/>
        <v/>
      </c>
      <c r="AX14" s="134" t="str">
        <f t="shared" si="24"/>
        <v/>
      </c>
      <c r="AY14" s="134" t="str">
        <f t="shared" si="24"/>
        <v/>
      </c>
      <c r="AZ14" s="134" t="str">
        <f t="shared" si="24"/>
        <v/>
      </c>
      <c r="BA14" s="134" t="str">
        <f t="shared" si="24"/>
        <v/>
      </c>
      <c r="BB14" s="134" t="str">
        <f t="shared" si="24"/>
        <v/>
      </c>
      <c r="BD14" s="135" t="str">
        <f t="shared" si="25"/>
        <v/>
      </c>
      <c r="BE14" s="135" t="str">
        <f t="shared" si="25"/>
        <v/>
      </c>
      <c r="BF14" s="135" t="str">
        <f t="shared" si="25"/>
        <v/>
      </c>
      <c r="BG14" s="135" t="str">
        <f t="shared" si="25"/>
        <v/>
      </c>
      <c r="BH14" s="135" t="str">
        <f t="shared" si="25"/>
        <v/>
      </c>
      <c r="BI14" s="135" t="str">
        <f t="shared" si="25"/>
        <v/>
      </c>
      <c r="BJ14" s="135" t="str">
        <f t="shared" si="25"/>
        <v/>
      </c>
      <c r="BK14" s="135" t="str">
        <f t="shared" si="25"/>
        <v/>
      </c>
      <c r="BL14" s="135" t="str">
        <f t="shared" si="25"/>
        <v/>
      </c>
      <c r="BM14" s="135" t="str">
        <f t="shared" si="25"/>
        <v/>
      </c>
      <c r="BN14" s="135" t="str">
        <f t="shared" si="25"/>
        <v/>
      </c>
      <c r="BO14" s="135" t="str">
        <f t="shared" si="25"/>
        <v/>
      </c>
      <c r="BP14" s="135" t="str">
        <f t="shared" si="25"/>
        <v/>
      </c>
      <c r="BQ14" s="135" t="str">
        <f t="shared" si="25"/>
        <v/>
      </c>
      <c r="BR14" s="135" t="str">
        <f t="shared" si="25"/>
        <v/>
      </c>
      <c r="BS14" s="135" t="str">
        <f t="shared" si="25"/>
        <v/>
      </c>
      <c r="BT14" s="135" t="str">
        <f t="shared" si="25"/>
        <v/>
      </c>
      <c r="BU14" s="135" t="str">
        <f t="shared" si="25"/>
        <v/>
      </c>
      <c r="BW14" s="32">
        <v>1</v>
      </c>
      <c r="BX14" s="143" t="str">
        <f>IF(BY14="","",1)</f>
        <v/>
      </c>
      <c r="BY14" s="144" t="str">
        <f>IF(BZ14="","","Moniteur")</f>
        <v/>
      </c>
      <c r="BZ14" s="144" t="str">
        <f t="shared" ref="BZ14:CA31" si="29">B89</f>
        <v/>
      </c>
      <c r="CA14" s="144" t="str">
        <f t="shared" si="29"/>
        <v/>
      </c>
      <c r="CB14" s="144" t="str">
        <f t="shared" ref="CB14:CB31" si="30">IF($D89="","",$D89)</f>
        <v/>
      </c>
      <c r="CC14" s="144" t="str">
        <f t="shared" ref="CC14:CE31" si="31">E89</f>
        <v/>
      </c>
      <c r="CD14" s="144" t="str">
        <f t="shared" si="31"/>
        <v/>
      </c>
      <c r="CE14" s="144" t="str">
        <f t="shared" si="31"/>
        <v/>
      </c>
      <c r="CF14" s="145" t="str">
        <f>IF($BZ14="","",$I$4)</f>
        <v/>
      </c>
      <c r="CG14" s="146" t="str">
        <f>IF($BZ14="","",$H$4)</f>
        <v/>
      </c>
      <c r="CH14" s="144" t="str">
        <f>IF($BZ14="","",$B$4)</f>
        <v/>
      </c>
      <c r="CI14" s="144" t="str">
        <f>IF($BZ14="","",$D$4)</f>
        <v/>
      </c>
      <c r="CL14" s="147" t="str">
        <f>CM14&amp;" "&amp;CN14</f>
        <v xml:space="preserve"> </v>
      </c>
      <c r="CM14" s="147" t="str">
        <f>UPPER(CX14)</f>
        <v/>
      </c>
      <c r="CN14" s="148" t="str">
        <f>PROPER(CY14)</f>
        <v/>
      </c>
      <c r="CO14" s="113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5"/>
    </row>
    <row r="15" spans="1:105" s="30" customFormat="1" ht="15.75" x14ac:dyDescent="0.45">
      <c r="A15" s="138">
        <v>3</v>
      </c>
      <c r="B15" s="117"/>
      <c r="C15" s="118" t="str">
        <f t="shared" si="15"/>
        <v/>
      </c>
      <c r="D15" s="119" t="str">
        <f t="shared" si="16"/>
        <v/>
      </c>
      <c r="E15" s="120" t="str">
        <f t="shared" si="17"/>
        <v/>
      </c>
      <c r="F15" s="121" t="str">
        <f t="shared" si="18"/>
        <v/>
      </c>
      <c r="G15" s="122"/>
      <c r="H15" s="123" t="str">
        <f t="shared" si="19"/>
        <v/>
      </c>
      <c r="I15" s="139"/>
      <c r="J15" s="95"/>
      <c r="K15" s="126" t="str">
        <f t="shared" si="20"/>
        <v/>
      </c>
      <c r="L15" s="127" t="str">
        <f t="shared" si="21"/>
        <v>-</v>
      </c>
      <c r="M15" s="140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2"/>
      <c r="AE15" s="131"/>
      <c r="AF15" s="132">
        <f t="shared" si="26"/>
        <v>1</v>
      </c>
      <c r="AG15" s="29"/>
      <c r="AH15" s="133">
        <f t="shared" si="27"/>
        <v>0</v>
      </c>
      <c r="AI15" s="32" t="str">
        <f t="shared" si="28"/>
        <v/>
      </c>
      <c r="AJ15" s="32">
        <f t="shared" si="22"/>
        <v>0</v>
      </c>
      <c r="AK15" s="134" t="str">
        <f t="shared" ref="AK15:AK78" si="32">IF(M15&lt;&gt;"",IF(LEFT($B15,6)="Invité",CONCATENATE($B15," - ",$D15),VLOOKUP($B15,Fichier_plongeurs,1,FALSE)),"")</f>
        <v/>
      </c>
      <c r="AL15" s="134" t="str">
        <f t="shared" ref="AL15:AL78" si="33">IF(N15&lt;&gt;"",IF(LEFT($B15,6)="Invité",CONCATENATE($B15," - ",$D15),VLOOKUP($B15,Fichier_plongeurs,1,FALSE)),"")</f>
        <v/>
      </c>
      <c r="AM15" s="134" t="str">
        <f t="shared" ref="AM15:AM78" si="34">IF(O15&lt;&gt;"",IF(LEFT($B15,6)="Invité",CONCATENATE($B15," - ",$D15),VLOOKUP($B15,Fichier_plongeurs,1,FALSE)),"")</f>
        <v/>
      </c>
      <c r="AN15" s="134" t="str">
        <f t="shared" ref="AN15:AN78" si="35">IF(P15&lt;&gt;"",IF(LEFT($B15,6)="Invité",CONCATENATE($B15," - ",$D15),VLOOKUP($B15,Fichier_plongeurs,1,FALSE)),"")</f>
        <v/>
      </c>
      <c r="AO15" s="134" t="str">
        <f t="shared" ref="AO15:AO78" si="36">IF(Q15&lt;&gt;"",IF(LEFT($B15,6)="Invité",CONCATENATE($B15," - ",$D15),VLOOKUP($B15,Fichier_plongeurs,1,FALSE)),"")</f>
        <v/>
      </c>
      <c r="AP15" s="134" t="str">
        <f t="shared" ref="AP15:AP78" si="37">IF(R15&lt;&gt;"",IF(LEFT($B15,6)="Invité",CONCATENATE($B15," - ",$D15),VLOOKUP($B15,Fichier_plongeurs,1,FALSE)),"")</f>
        <v/>
      </c>
      <c r="AQ15" s="134" t="str">
        <f t="shared" ref="AQ15:AQ78" si="38">IF(S15&lt;&gt;"",IF(LEFT($B15,6)="Invité",CONCATENATE($B15," - ",$D15),VLOOKUP($B15,Fichier_plongeurs,1,FALSE)),"")</f>
        <v/>
      </c>
      <c r="AR15" s="134" t="str">
        <f t="shared" ref="AR15:AR78" si="39">IF(T15&lt;&gt;"",IF(LEFT($B15,6)="Invité",CONCATENATE($B15," - ",$D15),VLOOKUP($B15,Fichier_plongeurs,1,FALSE)),"")</f>
        <v/>
      </c>
      <c r="AS15" s="134" t="str">
        <f t="shared" ref="AS15:AS78" si="40">IF(U15&lt;&gt;"",IF(LEFT($B15,6)="Invité",CONCATENATE($B15," - ",$D15),VLOOKUP($B15,Fichier_plongeurs,1,FALSE)),"")</f>
        <v/>
      </c>
      <c r="AT15" s="134" t="str">
        <f t="shared" ref="AT15:AT78" si="41">IF(V15&lt;&gt;"",IF(LEFT($B15,6)="Invité",CONCATENATE($B15," - ",$D15),VLOOKUP($B15,Fichier_plongeurs,1,FALSE)),"")</f>
        <v/>
      </c>
      <c r="AU15" s="134" t="str">
        <f t="shared" ref="AU15:AU78" si="42">IF(W15&lt;&gt;"",IF(LEFT($B15,6)="Invité",CONCATENATE($B15," - ",$D15),VLOOKUP($B15,Fichier_plongeurs,1,FALSE)),"")</f>
        <v/>
      </c>
      <c r="AV15" s="134" t="str">
        <f t="shared" ref="AV15:AV78" si="43">IF(X15&lt;&gt;"",IF(LEFT($B15,6)="Invité",CONCATENATE($B15," - ",$D15),VLOOKUP($B15,Fichier_plongeurs,1,FALSE)),"")</f>
        <v/>
      </c>
      <c r="AW15" s="134" t="str">
        <f t="shared" ref="AW15:AW78" si="44">IF(Y15&lt;&gt;"",IF(LEFT($B15,6)="Invité",CONCATENATE($B15," - ",$D15),VLOOKUP($B15,Fichier_plongeurs,1,FALSE)),"")</f>
        <v/>
      </c>
      <c r="AX15" s="134" t="str">
        <f t="shared" ref="AX15:AX78" si="45">IF(Z15&lt;&gt;"",IF(LEFT($B15,6)="Invité",CONCATENATE($B15," - ",$D15),VLOOKUP($B15,Fichier_plongeurs,1,FALSE)),"")</f>
        <v/>
      </c>
      <c r="AY15" s="134" t="str">
        <f t="shared" ref="AY15:AY78" si="46">IF(AA15&lt;&gt;"",IF(LEFT($B15,6)="Invité",CONCATENATE($B15," - ",$D15),VLOOKUP($B15,Fichier_plongeurs,1,FALSE)),"")</f>
        <v/>
      </c>
      <c r="AZ15" s="134" t="str">
        <f t="shared" ref="AZ15:AZ78" si="47">IF(AB15&lt;&gt;"",IF(LEFT($B15,6)="Invité",CONCATENATE($B15," - ",$D15),VLOOKUP($B15,Fichier_plongeurs,1,FALSE)),"")</f>
        <v/>
      </c>
      <c r="BA15" s="134" t="str">
        <f t="shared" ref="BA15:BA78" si="48">IF(AC15&lt;&gt;"",IF(LEFT($B15,6)="Invité",CONCATENATE($B15," - ",$D15),VLOOKUP($B15,Fichier_plongeurs,1,FALSE)),"")</f>
        <v/>
      </c>
      <c r="BB15" s="134" t="str">
        <f t="shared" ref="BB15:BB78" si="49">IF(AD15&lt;&gt;"",IF(LEFT($B15,6)="Invité",CONCATENATE($B15," - ",$D15),VLOOKUP($B15,Fichier_plongeurs,1,FALSE)),"")</f>
        <v/>
      </c>
      <c r="BD15" s="135" t="str">
        <f t="shared" si="25"/>
        <v/>
      </c>
      <c r="BE15" s="135" t="str">
        <f t="shared" si="25"/>
        <v/>
      </c>
      <c r="BF15" s="135" t="str">
        <f t="shared" si="25"/>
        <v/>
      </c>
      <c r="BG15" s="135" t="str">
        <f t="shared" si="25"/>
        <v/>
      </c>
      <c r="BH15" s="135" t="str">
        <f t="shared" si="25"/>
        <v/>
      </c>
      <c r="BI15" s="135" t="str">
        <f t="shared" si="25"/>
        <v/>
      </c>
      <c r="BJ15" s="135" t="str">
        <f t="shared" si="25"/>
        <v/>
      </c>
      <c r="BK15" s="135" t="str">
        <f t="shared" si="25"/>
        <v/>
      </c>
      <c r="BL15" s="135" t="str">
        <f t="shared" si="25"/>
        <v/>
      </c>
      <c r="BM15" s="135" t="str">
        <f t="shared" si="25"/>
        <v/>
      </c>
      <c r="BN15" s="135" t="str">
        <f t="shared" si="25"/>
        <v/>
      </c>
      <c r="BO15" s="135" t="str">
        <f t="shared" si="25"/>
        <v/>
      </c>
      <c r="BP15" s="135" t="str">
        <f t="shared" si="25"/>
        <v/>
      </c>
      <c r="BQ15" s="135" t="str">
        <f t="shared" si="25"/>
        <v/>
      </c>
      <c r="BR15" s="135" t="str">
        <f t="shared" si="25"/>
        <v/>
      </c>
      <c r="BS15" s="135" t="str">
        <f t="shared" si="25"/>
        <v/>
      </c>
      <c r="BT15" s="135" t="str">
        <f t="shared" si="25"/>
        <v/>
      </c>
      <c r="BU15" s="135" t="str">
        <f t="shared" si="25"/>
        <v/>
      </c>
      <c r="BW15" s="32">
        <v>2</v>
      </c>
      <c r="BX15" s="143" t="str">
        <f>IF(BY15="","",2)</f>
        <v/>
      </c>
      <c r="BY15" s="144" t="str">
        <f t="shared" ref="BY15:BY31" si="50">IF(BZ15="","","Moniteur")</f>
        <v/>
      </c>
      <c r="BZ15" s="144" t="str">
        <f t="shared" si="29"/>
        <v/>
      </c>
      <c r="CA15" s="144" t="str">
        <f t="shared" si="29"/>
        <v/>
      </c>
      <c r="CB15" s="144" t="str">
        <f t="shared" si="30"/>
        <v/>
      </c>
      <c r="CC15" s="144" t="str">
        <f t="shared" si="31"/>
        <v/>
      </c>
      <c r="CD15" s="144" t="str">
        <f t="shared" si="31"/>
        <v/>
      </c>
      <c r="CE15" s="144" t="str">
        <f t="shared" si="31"/>
        <v/>
      </c>
      <c r="CF15" s="145" t="str">
        <f t="shared" ref="CF15:CF78" si="51">IF($BZ15="","",$I$4)</f>
        <v/>
      </c>
      <c r="CG15" s="146" t="str">
        <f t="shared" ref="CG15:CG78" si="52">IF($BZ15="","",$H$4)</f>
        <v/>
      </c>
      <c r="CH15" s="144" t="str">
        <f t="shared" ref="CH15:CH78" si="53">IF($BZ15="","",$B$4)</f>
        <v/>
      </c>
      <c r="CI15" s="144" t="str">
        <f t="shared" ref="CI15:CI78" si="54">IF($BZ15="","",$D$4)</f>
        <v/>
      </c>
      <c r="CL15" s="147" t="str">
        <f t="shared" ref="CL15:CL78" si="55">CM15&amp;" "&amp;CN15</f>
        <v xml:space="preserve"> </v>
      </c>
      <c r="CM15" s="147" t="str">
        <f t="shared" ref="CM15:CM78" si="56">UPPER(CX15)</f>
        <v/>
      </c>
      <c r="CN15" s="148" t="str">
        <f t="shared" ref="CN15:CN78" si="57">PROPER(CY15)</f>
        <v/>
      </c>
      <c r="CO15" s="113"/>
      <c r="CP15" s="114"/>
      <c r="CQ15" s="114"/>
      <c r="CR15" s="114"/>
      <c r="CS15" s="114"/>
      <c r="CT15" s="114"/>
      <c r="CU15" s="114"/>
      <c r="CV15" s="114"/>
      <c r="CW15" s="114"/>
      <c r="CX15" s="114"/>
      <c r="CY15" s="114"/>
      <c r="CZ15" s="114"/>
      <c r="DA15" s="115"/>
    </row>
    <row r="16" spans="1:105" s="30" customFormat="1" ht="15.75" x14ac:dyDescent="0.45">
      <c r="A16" s="116">
        <v>4</v>
      </c>
      <c r="B16" s="117"/>
      <c r="C16" s="118" t="str">
        <f t="shared" si="15"/>
        <v/>
      </c>
      <c r="D16" s="119" t="str">
        <f t="shared" si="16"/>
        <v/>
      </c>
      <c r="E16" s="120" t="str">
        <f t="shared" si="17"/>
        <v/>
      </c>
      <c r="F16" s="121" t="str">
        <f t="shared" si="18"/>
        <v/>
      </c>
      <c r="G16" s="122"/>
      <c r="H16" s="123" t="str">
        <f t="shared" si="19"/>
        <v/>
      </c>
      <c r="I16" s="139"/>
      <c r="J16" s="95"/>
      <c r="K16" s="126" t="str">
        <f t="shared" si="20"/>
        <v/>
      </c>
      <c r="L16" s="127" t="str">
        <f t="shared" si="21"/>
        <v>-</v>
      </c>
      <c r="M16" s="140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2"/>
      <c r="AE16" s="131"/>
      <c r="AF16" s="132">
        <f t="shared" si="26"/>
        <v>1</v>
      </c>
      <c r="AG16" s="29"/>
      <c r="AH16" s="133">
        <f t="shared" si="27"/>
        <v>0</v>
      </c>
      <c r="AI16" s="32" t="str">
        <f t="shared" si="28"/>
        <v/>
      </c>
      <c r="AJ16" s="32">
        <f t="shared" si="22"/>
        <v>0</v>
      </c>
      <c r="AK16" s="134" t="str">
        <f t="shared" si="32"/>
        <v/>
      </c>
      <c r="AL16" s="134" t="str">
        <f t="shared" si="33"/>
        <v/>
      </c>
      <c r="AM16" s="134" t="str">
        <f t="shared" si="34"/>
        <v/>
      </c>
      <c r="AN16" s="134" t="str">
        <f t="shared" si="35"/>
        <v/>
      </c>
      <c r="AO16" s="134" t="str">
        <f t="shared" si="36"/>
        <v/>
      </c>
      <c r="AP16" s="134" t="str">
        <f t="shared" si="37"/>
        <v/>
      </c>
      <c r="AQ16" s="134" t="str">
        <f t="shared" si="38"/>
        <v/>
      </c>
      <c r="AR16" s="134" t="str">
        <f t="shared" si="39"/>
        <v/>
      </c>
      <c r="AS16" s="134" t="str">
        <f t="shared" si="40"/>
        <v/>
      </c>
      <c r="AT16" s="134" t="str">
        <f t="shared" si="41"/>
        <v/>
      </c>
      <c r="AU16" s="134" t="str">
        <f t="shared" si="42"/>
        <v/>
      </c>
      <c r="AV16" s="134" t="str">
        <f t="shared" si="43"/>
        <v/>
      </c>
      <c r="AW16" s="134" t="str">
        <f t="shared" si="44"/>
        <v/>
      </c>
      <c r="AX16" s="134" t="str">
        <f t="shared" si="45"/>
        <v/>
      </c>
      <c r="AY16" s="134" t="str">
        <f t="shared" si="46"/>
        <v/>
      </c>
      <c r="AZ16" s="134" t="str">
        <f t="shared" si="47"/>
        <v/>
      </c>
      <c r="BA16" s="134" t="str">
        <f t="shared" si="48"/>
        <v/>
      </c>
      <c r="BB16" s="134" t="str">
        <f t="shared" si="49"/>
        <v/>
      </c>
      <c r="BD16" s="135" t="str">
        <f t="shared" si="25"/>
        <v/>
      </c>
      <c r="BE16" s="135" t="str">
        <f t="shared" si="25"/>
        <v/>
      </c>
      <c r="BF16" s="135" t="str">
        <f t="shared" si="25"/>
        <v/>
      </c>
      <c r="BG16" s="135" t="str">
        <f t="shared" si="25"/>
        <v/>
      </c>
      <c r="BH16" s="135" t="str">
        <f t="shared" si="25"/>
        <v/>
      </c>
      <c r="BI16" s="135" t="str">
        <f t="shared" si="25"/>
        <v/>
      </c>
      <c r="BJ16" s="135" t="str">
        <f t="shared" si="25"/>
        <v/>
      </c>
      <c r="BK16" s="135" t="str">
        <f t="shared" si="25"/>
        <v/>
      </c>
      <c r="BL16" s="135" t="str">
        <f t="shared" si="25"/>
        <v/>
      </c>
      <c r="BM16" s="135" t="str">
        <f t="shared" si="25"/>
        <v/>
      </c>
      <c r="BN16" s="135" t="str">
        <f t="shared" si="25"/>
        <v/>
      </c>
      <c r="BO16" s="135" t="str">
        <f t="shared" si="25"/>
        <v/>
      </c>
      <c r="BP16" s="135" t="str">
        <f t="shared" si="25"/>
        <v/>
      </c>
      <c r="BQ16" s="135" t="str">
        <f t="shared" si="25"/>
        <v/>
      </c>
      <c r="BR16" s="135" t="str">
        <f t="shared" si="25"/>
        <v/>
      </c>
      <c r="BS16" s="135" t="str">
        <f t="shared" si="25"/>
        <v/>
      </c>
      <c r="BT16" s="135" t="str">
        <f t="shared" si="25"/>
        <v/>
      </c>
      <c r="BU16" s="135" t="str">
        <f t="shared" si="25"/>
        <v/>
      </c>
      <c r="BW16" s="32">
        <v>3</v>
      </c>
      <c r="BX16" s="143" t="str">
        <f>IF(BY16="","",3)</f>
        <v/>
      </c>
      <c r="BY16" s="144" t="str">
        <f t="shared" si="50"/>
        <v/>
      </c>
      <c r="BZ16" s="144" t="str">
        <f t="shared" si="29"/>
        <v/>
      </c>
      <c r="CA16" s="144" t="str">
        <f t="shared" si="29"/>
        <v/>
      </c>
      <c r="CB16" s="144" t="str">
        <f t="shared" si="30"/>
        <v/>
      </c>
      <c r="CC16" s="144" t="str">
        <f t="shared" si="31"/>
        <v/>
      </c>
      <c r="CD16" s="144" t="str">
        <f t="shared" si="31"/>
        <v/>
      </c>
      <c r="CE16" s="144" t="str">
        <f t="shared" si="31"/>
        <v/>
      </c>
      <c r="CF16" s="145" t="str">
        <f t="shared" si="51"/>
        <v/>
      </c>
      <c r="CG16" s="146" t="str">
        <f t="shared" si="52"/>
        <v/>
      </c>
      <c r="CH16" s="144" t="str">
        <f t="shared" si="53"/>
        <v/>
      </c>
      <c r="CI16" s="144" t="str">
        <f t="shared" si="54"/>
        <v/>
      </c>
      <c r="CL16" s="147" t="str">
        <f t="shared" si="55"/>
        <v xml:space="preserve"> </v>
      </c>
      <c r="CM16" s="147" t="str">
        <f t="shared" si="56"/>
        <v/>
      </c>
      <c r="CN16" s="148" t="str">
        <f t="shared" si="57"/>
        <v/>
      </c>
      <c r="CO16" s="113"/>
      <c r="CP16" s="114"/>
      <c r="CQ16" s="114"/>
      <c r="CR16" s="114"/>
      <c r="CS16" s="114"/>
      <c r="CT16" s="114"/>
      <c r="CU16" s="114"/>
      <c r="CV16" s="114"/>
      <c r="CW16" s="114"/>
      <c r="CX16" s="114"/>
      <c r="CY16" s="114"/>
      <c r="CZ16" s="114"/>
      <c r="DA16" s="115"/>
    </row>
    <row r="17" spans="1:105" s="30" customFormat="1" ht="15.75" x14ac:dyDescent="0.45">
      <c r="A17" s="138">
        <v>5</v>
      </c>
      <c r="B17" s="117"/>
      <c r="C17" s="118" t="str">
        <f t="shared" si="15"/>
        <v/>
      </c>
      <c r="D17" s="119" t="str">
        <f t="shared" si="16"/>
        <v/>
      </c>
      <c r="E17" s="120" t="str">
        <f t="shared" si="17"/>
        <v/>
      </c>
      <c r="F17" s="121" t="str">
        <f t="shared" si="18"/>
        <v/>
      </c>
      <c r="G17" s="122"/>
      <c r="H17" s="123" t="str">
        <f t="shared" si="19"/>
        <v/>
      </c>
      <c r="I17" s="139"/>
      <c r="J17" s="95"/>
      <c r="K17" s="126" t="str">
        <f t="shared" si="20"/>
        <v/>
      </c>
      <c r="L17" s="127" t="str">
        <f t="shared" si="21"/>
        <v>-</v>
      </c>
      <c r="M17" s="140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2"/>
      <c r="AE17" s="131"/>
      <c r="AF17" s="132">
        <f t="shared" si="26"/>
        <v>1</v>
      </c>
      <c r="AG17" s="29"/>
      <c r="AH17" s="133">
        <f t="shared" si="27"/>
        <v>0</v>
      </c>
      <c r="AI17" s="32" t="str">
        <f t="shared" si="28"/>
        <v/>
      </c>
      <c r="AJ17" s="32">
        <f t="shared" si="22"/>
        <v>0</v>
      </c>
      <c r="AK17" s="134" t="str">
        <f t="shared" si="32"/>
        <v/>
      </c>
      <c r="AL17" s="134" t="str">
        <f t="shared" si="33"/>
        <v/>
      </c>
      <c r="AM17" s="134" t="str">
        <f t="shared" si="34"/>
        <v/>
      </c>
      <c r="AN17" s="134" t="str">
        <f t="shared" si="35"/>
        <v/>
      </c>
      <c r="AO17" s="134" t="str">
        <f t="shared" si="36"/>
        <v/>
      </c>
      <c r="AP17" s="134" t="str">
        <f t="shared" si="37"/>
        <v/>
      </c>
      <c r="AQ17" s="134" t="str">
        <f t="shared" si="38"/>
        <v/>
      </c>
      <c r="AR17" s="134" t="str">
        <f t="shared" si="39"/>
        <v/>
      </c>
      <c r="AS17" s="134" t="str">
        <f t="shared" si="40"/>
        <v/>
      </c>
      <c r="AT17" s="134" t="str">
        <f t="shared" si="41"/>
        <v/>
      </c>
      <c r="AU17" s="134" t="str">
        <f t="shared" si="42"/>
        <v/>
      </c>
      <c r="AV17" s="134" t="str">
        <f t="shared" si="43"/>
        <v/>
      </c>
      <c r="AW17" s="134" t="str">
        <f t="shared" si="44"/>
        <v/>
      </c>
      <c r="AX17" s="134" t="str">
        <f t="shared" si="45"/>
        <v/>
      </c>
      <c r="AY17" s="134" t="str">
        <f t="shared" si="46"/>
        <v/>
      </c>
      <c r="AZ17" s="134" t="str">
        <f t="shared" si="47"/>
        <v/>
      </c>
      <c r="BA17" s="134" t="str">
        <f t="shared" si="48"/>
        <v/>
      </c>
      <c r="BB17" s="134" t="str">
        <f t="shared" si="49"/>
        <v/>
      </c>
      <c r="BD17" s="135" t="str">
        <f t="shared" si="25"/>
        <v/>
      </c>
      <c r="BE17" s="135" t="str">
        <f t="shared" si="25"/>
        <v/>
      </c>
      <c r="BF17" s="135" t="str">
        <f t="shared" si="25"/>
        <v/>
      </c>
      <c r="BG17" s="135" t="str">
        <f t="shared" si="25"/>
        <v/>
      </c>
      <c r="BH17" s="135" t="str">
        <f t="shared" si="25"/>
        <v/>
      </c>
      <c r="BI17" s="135" t="str">
        <f t="shared" si="25"/>
        <v/>
      </c>
      <c r="BJ17" s="135" t="str">
        <f t="shared" si="25"/>
        <v/>
      </c>
      <c r="BK17" s="135" t="str">
        <f t="shared" si="25"/>
        <v/>
      </c>
      <c r="BL17" s="135" t="str">
        <f t="shared" si="25"/>
        <v/>
      </c>
      <c r="BM17" s="135" t="str">
        <f t="shared" si="25"/>
        <v/>
      </c>
      <c r="BN17" s="135" t="str">
        <f t="shared" si="25"/>
        <v/>
      </c>
      <c r="BO17" s="135" t="str">
        <f t="shared" si="25"/>
        <v/>
      </c>
      <c r="BP17" s="135" t="str">
        <f t="shared" si="25"/>
        <v/>
      </c>
      <c r="BQ17" s="135" t="str">
        <f t="shared" si="25"/>
        <v/>
      </c>
      <c r="BR17" s="135" t="str">
        <f t="shared" si="25"/>
        <v/>
      </c>
      <c r="BS17" s="135" t="str">
        <f t="shared" si="25"/>
        <v/>
      </c>
      <c r="BT17" s="135" t="str">
        <f t="shared" si="25"/>
        <v/>
      </c>
      <c r="BU17" s="135" t="str">
        <f t="shared" si="25"/>
        <v/>
      </c>
      <c r="BW17" s="32">
        <v>4</v>
      </c>
      <c r="BX17" s="143" t="str">
        <f>IF(BY17="","",4)</f>
        <v/>
      </c>
      <c r="BY17" s="144" t="str">
        <f t="shared" si="50"/>
        <v/>
      </c>
      <c r="BZ17" s="144" t="str">
        <f t="shared" si="29"/>
        <v/>
      </c>
      <c r="CA17" s="144" t="str">
        <f t="shared" si="29"/>
        <v/>
      </c>
      <c r="CB17" s="144" t="str">
        <f t="shared" si="30"/>
        <v/>
      </c>
      <c r="CC17" s="144" t="str">
        <f t="shared" si="31"/>
        <v/>
      </c>
      <c r="CD17" s="144" t="str">
        <f t="shared" si="31"/>
        <v/>
      </c>
      <c r="CE17" s="144" t="str">
        <f t="shared" si="31"/>
        <v/>
      </c>
      <c r="CF17" s="145" t="str">
        <f t="shared" si="51"/>
        <v/>
      </c>
      <c r="CG17" s="146" t="str">
        <f t="shared" si="52"/>
        <v/>
      </c>
      <c r="CH17" s="144" t="str">
        <f t="shared" si="53"/>
        <v/>
      </c>
      <c r="CI17" s="144" t="str">
        <f t="shared" si="54"/>
        <v/>
      </c>
      <c r="CL17" s="147" t="str">
        <f t="shared" si="55"/>
        <v xml:space="preserve"> </v>
      </c>
      <c r="CM17" s="147" t="str">
        <f t="shared" si="56"/>
        <v/>
      </c>
      <c r="CN17" s="148" t="str">
        <f t="shared" si="57"/>
        <v/>
      </c>
      <c r="CO17" s="113"/>
      <c r="CP17" s="114"/>
      <c r="CQ17" s="114"/>
      <c r="CR17" s="114"/>
      <c r="CS17" s="114"/>
      <c r="CT17" s="114"/>
      <c r="CU17" s="114"/>
      <c r="CV17" s="114"/>
      <c r="CW17" s="114"/>
      <c r="CX17" s="114"/>
      <c r="CY17" s="114"/>
      <c r="CZ17" s="114"/>
      <c r="DA17" s="115"/>
    </row>
    <row r="18" spans="1:105" s="30" customFormat="1" ht="15.75" x14ac:dyDescent="0.45">
      <c r="A18" s="138">
        <v>6</v>
      </c>
      <c r="B18" s="117"/>
      <c r="C18" s="118" t="str">
        <f t="shared" si="15"/>
        <v/>
      </c>
      <c r="D18" s="119" t="str">
        <f t="shared" si="16"/>
        <v/>
      </c>
      <c r="E18" s="120" t="str">
        <f t="shared" si="17"/>
        <v/>
      </c>
      <c r="F18" s="121" t="str">
        <f t="shared" si="18"/>
        <v/>
      </c>
      <c r="G18" s="122"/>
      <c r="H18" s="123" t="str">
        <f t="shared" si="19"/>
        <v/>
      </c>
      <c r="I18" s="139"/>
      <c r="J18" s="95"/>
      <c r="K18" s="126" t="str">
        <f t="shared" si="20"/>
        <v/>
      </c>
      <c r="L18" s="127" t="str">
        <f t="shared" si="21"/>
        <v>-</v>
      </c>
      <c r="M18" s="140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2"/>
      <c r="AE18" s="131"/>
      <c r="AF18" s="132">
        <f t="shared" si="26"/>
        <v>1</v>
      </c>
      <c r="AG18" s="29"/>
      <c r="AH18" s="133">
        <f t="shared" si="27"/>
        <v>0</v>
      </c>
      <c r="AI18" s="32" t="str">
        <f t="shared" si="28"/>
        <v/>
      </c>
      <c r="AJ18" s="32">
        <f t="shared" si="22"/>
        <v>0</v>
      </c>
      <c r="AK18" s="134" t="str">
        <f t="shared" si="32"/>
        <v/>
      </c>
      <c r="AL18" s="134" t="str">
        <f t="shared" si="33"/>
        <v/>
      </c>
      <c r="AM18" s="134" t="str">
        <f t="shared" si="34"/>
        <v/>
      </c>
      <c r="AN18" s="134" t="str">
        <f t="shared" si="35"/>
        <v/>
      </c>
      <c r="AO18" s="134" t="str">
        <f t="shared" si="36"/>
        <v/>
      </c>
      <c r="AP18" s="134" t="str">
        <f t="shared" si="37"/>
        <v/>
      </c>
      <c r="AQ18" s="134" t="str">
        <f t="shared" si="38"/>
        <v/>
      </c>
      <c r="AR18" s="134" t="str">
        <f t="shared" si="39"/>
        <v/>
      </c>
      <c r="AS18" s="134" t="str">
        <f t="shared" si="40"/>
        <v/>
      </c>
      <c r="AT18" s="134" t="str">
        <f t="shared" si="41"/>
        <v/>
      </c>
      <c r="AU18" s="134" t="str">
        <f t="shared" si="42"/>
        <v/>
      </c>
      <c r="AV18" s="134" t="str">
        <f t="shared" si="43"/>
        <v/>
      </c>
      <c r="AW18" s="134" t="str">
        <f t="shared" si="44"/>
        <v/>
      </c>
      <c r="AX18" s="134" t="str">
        <f t="shared" si="45"/>
        <v/>
      </c>
      <c r="AY18" s="134" t="str">
        <f t="shared" si="46"/>
        <v/>
      </c>
      <c r="AZ18" s="134" t="str">
        <f t="shared" si="47"/>
        <v/>
      </c>
      <c r="BA18" s="134" t="str">
        <f t="shared" si="48"/>
        <v/>
      </c>
      <c r="BB18" s="134" t="str">
        <f t="shared" si="49"/>
        <v/>
      </c>
      <c r="BD18" s="135" t="str">
        <f t="shared" si="25"/>
        <v/>
      </c>
      <c r="BE18" s="135" t="str">
        <f t="shared" si="25"/>
        <v/>
      </c>
      <c r="BF18" s="135" t="str">
        <f t="shared" si="25"/>
        <v/>
      </c>
      <c r="BG18" s="135" t="str">
        <f t="shared" si="25"/>
        <v/>
      </c>
      <c r="BH18" s="135" t="str">
        <f t="shared" si="25"/>
        <v/>
      </c>
      <c r="BI18" s="135" t="str">
        <f t="shared" si="25"/>
        <v/>
      </c>
      <c r="BJ18" s="135" t="str">
        <f t="shared" si="25"/>
        <v/>
      </c>
      <c r="BK18" s="135" t="str">
        <f t="shared" si="25"/>
        <v/>
      </c>
      <c r="BL18" s="135" t="str">
        <f t="shared" si="25"/>
        <v/>
      </c>
      <c r="BM18" s="135" t="str">
        <f t="shared" si="25"/>
        <v/>
      </c>
      <c r="BN18" s="135" t="str">
        <f t="shared" si="25"/>
        <v/>
      </c>
      <c r="BO18" s="135" t="str">
        <f t="shared" si="25"/>
        <v/>
      </c>
      <c r="BP18" s="135" t="str">
        <f t="shared" si="25"/>
        <v/>
      </c>
      <c r="BQ18" s="135" t="str">
        <f t="shared" si="25"/>
        <v/>
      </c>
      <c r="BR18" s="135" t="str">
        <f t="shared" si="25"/>
        <v/>
      </c>
      <c r="BS18" s="135" t="str">
        <f t="shared" si="25"/>
        <v/>
      </c>
      <c r="BT18" s="135" t="str">
        <f t="shared" si="25"/>
        <v/>
      </c>
      <c r="BU18" s="135" t="str">
        <f t="shared" si="25"/>
        <v/>
      </c>
      <c r="BW18" s="32">
        <v>5</v>
      </c>
      <c r="BX18" s="143" t="str">
        <f>IF(BY18="","",5)</f>
        <v/>
      </c>
      <c r="BY18" s="144" t="str">
        <f t="shared" si="50"/>
        <v/>
      </c>
      <c r="BZ18" s="144" t="str">
        <f t="shared" si="29"/>
        <v/>
      </c>
      <c r="CA18" s="144" t="str">
        <f t="shared" si="29"/>
        <v/>
      </c>
      <c r="CB18" s="144" t="str">
        <f t="shared" si="30"/>
        <v/>
      </c>
      <c r="CC18" s="144" t="str">
        <f t="shared" si="31"/>
        <v/>
      </c>
      <c r="CD18" s="144" t="str">
        <f t="shared" si="31"/>
        <v/>
      </c>
      <c r="CE18" s="144" t="str">
        <f t="shared" si="31"/>
        <v/>
      </c>
      <c r="CF18" s="145" t="str">
        <f t="shared" si="51"/>
        <v/>
      </c>
      <c r="CG18" s="146" t="str">
        <f t="shared" si="52"/>
        <v/>
      </c>
      <c r="CH18" s="144" t="str">
        <f t="shared" si="53"/>
        <v/>
      </c>
      <c r="CI18" s="144" t="str">
        <f t="shared" si="54"/>
        <v/>
      </c>
      <c r="CL18" s="147" t="str">
        <f t="shared" si="55"/>
        <v xml:space="preserve"> </v>
      </c>
      <c r="CM18" s="147" t="str">
        <f t="shared" si="56"/>
        <v/>
      </c>
      <c r="CN18" s="148" t="str">
        <f t="shared" si="57"/>
        <v/>
      </c>
      <c r="CO18" s="113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5"/>
    </row>
    <row r="19" spans="1:105" s="30" customFormat="1" ht="15.75" x14ac:dyDescent="0.45">
      <c r="A19" s="116">
        <v>7</v>
      </c>
      <c r="B19" s="117"/>
      <c r="C19" s="118" t="str">
        <f t="shared" si="15"/>
        <v/>
      </c>
      <c r="D19" s="119" t="str">
        <f t="shared" si="16"/>
        <v/>
      </c>
      <c r="E19" s="120" t="str">
        <f t="shared" si="17"/>
        <v/>
      </c>
      <c r="F19" s="121" t="str">
        <f t="shared" si="18"/>
        <v/>
      </c>
      <c r="G19" s="122"/>
      <c r="H19" s="123" t="str">
        <f t="shared" si="19"/>
        <v/>
      </c>
      <c r="I19" s="139"/>
      <c r="J19" s="95"/>
      <c r="K19" s="126" t="str">
        <f t="shared" si="20"/>
        <v/>
      </c>
      <c r="L19" s="127" t="str">
        <f t="shared" si="21"/>
        <v>-</v>
      </c>
      <c r="M19" s="140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2"/>
      <c r="AE19" s="131"/>
      <c r="AF19" s="132">
        <f t="shared" si="26"/>
        <v>1</v>
      </c>
      <c r="AG19" s="29"/>
      <c r="AH19" s="133">
        <f t="shared" si="27"/>
        <v>0</v>
      </c>
      <c r="AI19" s="32" t="str">
        <f t="shared" si="28"/>
        <v/>
      </c>
      <c r="AJ19" s="32">
        <f t="shared" si="22"/>
        <v>0</v>
      </c>
      <c r="AK19" s="134" t="str">
        <f t="shared" si="32"/>
        <v/>
      </c>
      <c r="AL19" s="134" t="str">
        <f t="shared" si="33"/>
        <v/>
      </c>
      <c r="AM19" s="134" t="str">
        <f t="shared" si="34"/>
        <v/>
      </c>
      <c r="AN19" s="134" t="str">
        <f t="shared" si="35"/>
        <v/>
      </c>
      <c r="AO19" s="134" t="str">
        <f t="shared" si="36"/>
        <v/>
      </c>
      <c r="AP19" s="134" t="str">
        <f t="shared" si="37"/>
        <v/>
      </c>
      <c r="AQ19" s="134" t="str">
        <f t="shared" si="38"/>
        <v/>
      </c>
      <c r="AR19" s="134" t="str">
        <f t="shared" si="39"/>
        <v/>
      </c>
      <c r="AS19" s="134" t="str">
        <f t="shared" si="40"/>
        <v/>
      </c>
      <c r="AT19" s="134" t="str">
        <f t="shared" si="41"/>
        <v/>
      </c>
      <c r="AU19" s="134" t="str">
        <f t="shared" si="42"/>
        <v/>
      </c>
      <c r="AV19" s="134" t="str">
        <f t="shared" si="43"/>
        <v/>
      </c>
      <c r="AW19" s="134" t="str">
        <f t="shared" si="44"/>
        <v/>
      </c>
      <c r="AX19" s="134" t="str">
        <f t="shared" si="45"/>
        <v/>
      </c>
      <c r="AY19" s="134" t="str">
        <f t="shared" si="46"/>
        <v/>
      </c>
      <c r="AZ19" s="134" t="str">
        <f t="shared" si="47"/>
        <v/>
      </c>
      <c r="BA19" s="134" t="str">
        <f t="shared" si="48"/>
        <v/>
      </c>
      <c r="BB19" s="134" t="str">
        <f t="shared" si="49"/>
        <v/>
      </c>
      <c r="BD19" s="135" t="str">
        <f t="shared" si="25"/>
        <v/>
      </c>
      <c r="BE19" s="135" t="str">
        <f t="shared" si="25"/>
        <v/>
      </c>
      <c r="BF19" s="135" t="str">
        <f t="shared" si="25"/>
        <v/>
      </c>
      <c r="BG19" s="135" t="str">
        <f t="shared" si="25"/>
        <v/>
      </c>
      <c r="BH19" s="135" t="str">
        <f t="shared" si="25"/>
        <v/>
      </c>
      <c r="BI19" s="135" t="str">
        <f t="shared" si="25"/>
        <v/>
      </c>
      <c r="BJ19" s="135" t="str">
        <f t="shared" si="25"/>
        <v/>
      </c>
      <c r="BK19" s="135" t="str">
        <f t="shared" si="25"/>
        <v/>
      </c>
      <c r="BL19" s="135" t="str">
        <f t="shared" si="25"/>
        <v/>
      </c>
      <c r="BM19" s="135" t="str">
        <f t="shared" si="25"/>
        <v/>
      </c>
      <c r="BN19" s="135" t="str">
        <f t="shared" si="25"/>
        <v/>
      </c>
      <c r="BO19" s="135" t="str">
        <f t="shared" si="25"/>
        <v/>
      </c>
      <c r="BP19" s="135" t="str">
        <f t="shared" si="25"/>
        <v/>
      </c>
      <c r="BQ19" s="135" t="str">
        <f t="shared" si="25"/>
        <v/>
      </c>
      <c r="BR19" s="135" t="str">
        <f t="shared" si="25"/>
        <v/>
      </c>
      <c r="BS19" s="135" t="str">
        <f t="shared" si="25"/>
        <v/>
      </c>
      <c r="BT19" s="135" t="str">
        <f t="shared" si="25"/>
        <v/>
      </c>
      <c r="BU19" s="135" t="str">
        <f t="shared" si="25"/>
        <v/>
      </c>
      <c r="BW19" s="32">
        <v>6</v>
      </c>
      <c r="BX19" s="143" t="str">
        <f>IF(BY19="","",6)</f>
        <v/>
      </c>
      <c r="BY19" s="144" t="str">
        <f t="shared" si="50"/>
        <v/>
      </c>
      <c r="BZ19" s="144" t="str">
        <f t="shared" si="29"/>
        <v/>
      </c>
      <c r="CA19" s="144" t="str">
        <f t="shared" si="29"/>
        <v/>
      </c>
      <c r="CB19" s="144" t="str">
        <f t="shared" si="30"/>
        <v/>
      </c>
      <c r="CC19" s="144" t="str">
        <f t="shared" si="31"/>
        <v/>
      </c>
      <c r="CD19" s="144" t="str">
        <f t="shared" si="31"/>
        <v/>
      </c>
      <c r="CE19" s="144" t="str">
        <f t="shared" si="31"/>
        <v/>
      </c>
      <c r="CF19" s="145" t="str">
        <f t="shared" si="51"/>
        <v/>
      </c>
      <c r="CG19" s="146" t="str">
        <f t="shared" si="52"/>
        <v/>
      </c>
      <c r="CH19" s="144" t="str">
        <f t="shared" si="53"/>
        <v/>
      </c>
      <c r="CI19" s="144" t="str">
        <f t="shared" si="54"/>
        <v/>
      </c>
      <c r="CL19" s="147" t="str">
        <f t="shared" si="55"/>
        <v xml:space="preserve"> </v>
      </c>
      <c r="CM19" s="147" t="str">
        <f t="shared" si="56"/>
        <v/>
      </c>
      <c r="CN19" s="148" t="str">
        <f t="shared" si="57"/>
        <v/>
      </c>
      <c r="CO19" s="113"/>
      <c r="CP19" s="114"/>
      <c r="CQ19" s="114"/>
      <c r="CR19" s="114"/>
      <c r="CS19" s="114"/>
      <c r="CT19" s="114"/>
      <c r="CU19" s="114"/>
      <c r="CV19" s="114"/>
      <c r="CW19" s="114"/>
      <c r="CX19" s="114"/>
      <c r="CY19" s="114"/>
      <c r="CZ19" s="114"/>
      <c r="DA19" s="115"/>
    </row>
    <row r="20" spans="1:105" s="30" customFormat="1" ht="15.75" x14ac:dyDescent="0.45">
      <c r="A20" s="138">
        <v>8</v>
      </c>
      <c r="B20" s="117"/>
      <c r="C20" s="118" t="str">
        <f t="shared" si="15"/>
        <v/>
      </c>
      <c r="D20" s="119" t="str">
        <f t="shared" si="16"/>
        <v/>
      </c>
      <c r="E20" s="120" t="str">
        <f t="shared" si="17"/>
        <v/>
      </c>
      <c r="F20" s="121" t="str">
        <f t="shared" si="18"/>
        <v/>
      </c>
      <c r="G20" s="122"/>
      <c r="H20" s="123" t="str">
        <f t="shared" si="19"/>
        <v/>
      </c>
      <c r="I20" s="139"/>
      <c r="J20" s="95"/>
      <c r="K20" s="126" t="str">
        <f t="shared" si="20"/>
        <v/>
      </c>
      <c r="L20" s="127" t="str">
        <f t="shared" si="21"/>
        <v>-</v>
      </c>
      <c r="M20" s="140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2"/>
      <c r="AE20" s="131"/>
      <c r="AF20" s="132">
        <f t="shared" si="26"/>
        <v>1</v>
      </c>
      <c r="AG20" s="29"/>
      <c r="AH20" s="133">
        <f t="shared" si="27"/>
        <v>0</v>
      </c>
      <c r="AI20" s="32" t="str">
        <f t="shared" si="28"/>
        <v/>
      </c>
      <c r="AJ20" s="32">
        <f t="shared" si="22"/>
        <v>0</v>
      </c>
      <c r="AK20" s="134" t="str">
        <f t="shared" si="32"/>
        <v/>
      </c>
      <c r="AL20" s="134" t="str">
        <f t="shared" si="33"/>
        <v/>
      </c>
      <c r="AM20" s="134" t="str">
        <f t="shared" si="34"/>
        <v/>
      </c>
      <c r="AN20" s="134" t="str">
        <f t="shared" si="35"/>
        <v/>
      </c>
      <c r="AO20" s="134" t="str">
        <f t="shared" si="36"/>
        <v/>
      </c>
      <c r="AP20" s="134" t="str">
        <f t="shared" si="37"/>
        <v/>
      </c>
      <c r="AQ20" s="134" t="str">
        <f t="shared" si="38"/>
        <v/>
      </c>
      <c r="AR20" s="134" t="str">
        <f t="shared" si="39"/>
        <v/>
      </c>
      <c r="AS20" s="134" t="str">
        <f t="shared" si="40"/>
        <v/>
      </c>
      <c r="AT20" s="134" t="str">
        <f t="shared" si="41"/>
        <v/>
      </c>
      <c r="AU20" s="134" t="str">
        <f t="shared" si="42"/>
        <v/>
      </c>
      <c r="AV20" s="134" t="str">
        <f t="shared" si="43"/>
        <v/>
      </c>
      <c r="AW20" s="134" t="str">
        <f t="shared" si="44"/>
        <v/>
      </c>
      <c r="AX20" s="134" t="str">
        <f t="shared" si="45"/>
        <v/>
      </c>
      <c r="AY20" s="134" t="str">
        <f t="shared" si="46"/>
        <v/>
      </c>
      <c r="AZ20" s="134" t="str">
        <f t="shared" si="47"/>
        <v/>
      </c>
      <c r="BA20" s="134" t="str">
        <f t="shared" si="48"/>
        <v/>
      </c>
      <c r="BB20" s="134" t="str">
        <f t="shared" si="49"/>
        <v/>
      </c>
      <c r="BD20" s="135" t="str">
        <f t="shared" si="25"/>
        <v/>
      </c>
      <c r="BE20" s="135" t="str">
        <f t="shared" si="25"/>
        <v/>
      </c>
      <c r="BF20" s="135" t="str">
        <f t="shared" si="25"/>
        <v/>
      </c>
      <c r="BG20" s="135" t="str">
        <f t="shared" si="25"/>
        <v/>
      </c>
      <c r="BH20" s="135" t="str">
        <f t="shared" si="25"/>
        <v/>
      </c>
      <c r="BI20" s="135" t="str">
        <f t="shared" si="25"/>
        <v/>
      </c>
      <c r="BJ20" s="135" t="str">
        <f t="shared" si="25"/>
        <v/>
      </c>
      <c r="BK20" s="135" t="str">
        <f t="shared" si="25"/>
        <v/>
      </c>
      <c r="BL20" s="135" t="str">
        <f t="shared" si="25"/>
        <v/>
      </c>
      <c r="BM20" s="135" t="str">
        <f t="shared" si="25"/>
        <v/>
      </c>
      <c r="BN20" s="135" t="str">
        <f t="shared" si="25"/>
        <v/>
      </c>
      <c r="BO20" s="135" t="str">
        <f t="shared" si="25"/>
        <v/>
      </c>
      <c r="BP20" s="135" t="str">
        <f t="shared" si="25"/>
        <v/>
      </c>
      <c r="BQ20" s="135" t="str">
        <f t="shared" si="25"/>
        <v/>
      </c>
      <c r="BR20" s="135" t="str">
        <f t="shared" si="25"/>
        <v/>
      </c>
      <c r="BS20" s="135" t="str">
        <f t="shared" si="25"/>
        <v/>
      </c>
      <c r="BT20" s="135" t="str">
        <f t="shared" si="25"/>
        <v/>
      </c>
      <c r="BU20" s="135" t="str">
        <f t="shared" si="25"/>
        <v/>
      </c>
      <c r="BW20" s="32">
        <v>7</v>
      </c>
      <c r="BX20" s="143" t="str">
        <f>IF(BY20="","",7)</f>
        <v/>
      </c>
      <c r="BY20" s="144" t="str">
        <f t="shared" si="50"/>
        <v/>
      </c>
      <c r="BZ20" s="144" t="str">
        <f t="shared" si="29"/>
        <v/>
      </c>
      <c r="CA20" s="144" t="str">
        <f t="shared" si="29"/>
        <v/>
      </c>
      <c r="CB20" s="144" t="str">
        <f t="shared" si="30"/>
        <v/>
      </c>
      <c r="CC20" s="144" t="str">
        <f t="shared" si="31"/>
        <v/>
      </c>
      <c r="CD20" s="144" t="str">
        <f t="shared" si="31"/>
        <v/>
      </c>
      <c r="CE20" s="144" t="str">
        <f t="shared" si="31"/>
        <v/>
      </c>
      <c r="CF20" s="145" t="str">
        <f t="shared" si="51"/>
        <v/>
      </c>
      <c r="CG20" s="146" t="str">
        <f t="shared" si="52"/>
        <v/>
      </c>
      <c r="CH20" s="144" t="str">
        <f t="shared" si="53"/>
        <v/>
      </c>
      <c r="CI20" s="144" t="str">
        <f t="shared" si="54"/>
        <v/>
      </c>
      <c r="CL20" s="147" t="str">
        <f t="shared" si="55"/>
        <v xml:space="preserve"> </v>
      </c>
      <c r="CM20" s="147" t="str">
        <f t="shared" si="56"/>
        <v/>
      </c>
      <c r="CN20" s="148" t="str">
        <f t="shared" si="57"/>
        <v/>
      </c>
      <c r="CO20" s="113"/>
      <c r="CP20" s="114"/>
      <c r="CQ20" s="114"/>
      <c r="CR20" s="114"/>
      <c r="CS20" s="114"/>
      <c r="CT20" s="114"/>
      <c r="CU20" s="114"/>
      <c r="CV20" s="114"/>
      <c r="CW20" s="114"/>
      <c r="CX20" s="114"/>
      <c r="CY20" s="114"/>
      <c r="CZ20" s="114"/>
      <c r="DA20" s="115"/>
    </row>
    <row r="21" spans="1:105" s="30" customFormat="1" ht="15.75" x14ac:dyDescent="0.45">
      <c r="A21" s="138">
        <v>9</v>
      </c>
      <c r="B21" s="117"/>
      <c r="C21" s="118" t="str">
        <f t="shared" si="15"/>
        <v/>
      </c>
      <c r="D21" s="119" t="str">
        <f t="shared" si="16"/>
        <v/>
      </c>
      <c r="E21" s="120" t="str">
        <f t="shared" si="17"/>
        <v/>
      </c>
      <c r="F21" s="121" t="str">
        <f t="shared" si="18"/>
        <v/>
      </c>
      <c r="G21" s="122"/>
      <c r="H21" s="123" t="str">
        <f t="shared" si="19"/>
        <v/>
      </c>
      <c r="I21" s="139"/>
      <c r="J21" s="95"/>
      <c r="K21" s="126" t="str">
        <f t="shared" si="20"/>
        <v/>
      </c>
      <c r="L21" s="127" t="str">
        <f t="shared" si="21"/>
        <v>-</v>
      </c>
      <c r="M21" s="140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2"/>
      <c r="AE21" s="131"/>
      <c r="AF21" s="132">
        <f t="shared" si="26"/>
        <v>1</v>
      </c>
      <c r="AG21" s="29"/>
      <c r="AH21" s="133">
        <f t="shared" si="27"/>
        <v>0</v>
      </c>
      <c r="AI21" s="32" t="str">
        <f t="shared" si="28"/>
        <v/>
      </c>
      <c r="AJ21" s="32">
        <f t="shared" si="22"/>
        <v>0</v>
      </c>
      <c r="AK21" s="134" t="str">
        <f t="shared" si="32"/>
        <v/>
      </c>
      <c r="AL21" s="134" t="str">
        <f t="shared" si="33"/>
        <v/>
      </c>
      <c r="AM21" s="134" t="str">
        <f t="shared" si="34"/>
        <v/>
      </c>
      <c r="AN21" s="134" t="str">
        <f t="shared" si="35"/>
        <v/>
      </c>
      <c r="AO21" s="134" t="str">
        <f t="shared" si="36"/>
        <v/>
      </c>
      <c r="AP21" s="134" t="str">
        <f t="shared" si="37"/>
        <v/>
      </c>
      <c r="AQ21" s="134" t="str">
        <f t="shared" si="38"/>
        <v/>
      </c>
      <c r="AR21" s="134" t="str">
        <f t="shared" si="39"/>
        <v/>
      </c>
      <c r="AS21" s="134" t="str">
        <f t="shared" si="40"/>
        <v/>
      </c>
      <c r="AT21" s="134" t="str">
        <f t="shared" si="41"/>
        <v/>
      </c>
      <c r="AU21" s="134" t="str">
        <f t="shared" si="42"/>
        <v/>
      </c>
      <c r="AV21" s="134" t="str">
        <f t="shared" si="43"/>
        <v/>
      </c>
      <c r="AW21" s="134" t="str">
        <f t="shared" si="44"/>
        <v/>
      </c>
      <c r="AX21" s="134" t="str">
        <f t="shared" si="45"/>
        <v/>
      </c>
      <c r="AY21" s="134" t="str">
        <f t="shared" si="46"/>
        <v/>
      </c>
      <c r="AZ21" s="134" t="str">
        <f t="shared" si="47"/>
        <v/>
      </c>
      <c r="BA21" s="134" t="str">
        <f t="shared" si="48"/>
        <v/>
      </c>
      <c r="BB21" s="134" t="str">
        <f t="shared" si="49"/>
        <v/>
      </c>
      <c r="BD21" s="135" t="str">
        <f t="shared" si="25"/>
        <v/>
      </c>
      <c r="BE21" s="135" t="str">
        <f t="shared" si="25"/>
        <v/>
      </c>
      <c r="BF21" s="135" t="str">
        <f t="shared" si="25"/>
        <v/>
      </c>
      <c r="BG21" s="135" t="str">
        <f t="shared" si="25"/>
        <v/>
      </c>
      <c r="BH21" s="135" t="str">
        <f t="shared" si="25"/>
        <v/>
      </c>
      <c r="BI21" s="135" t="str">
        <f t="shared" si="25"/>
        <v/>
      </c>
      <c r="BJ21" s="135" t="str">
        <f t="shared" si="25"/>
        <v/>
      </c>
      <c r="BK21" s="135" t="str">
        <f t="shared" si="25"/>
        <v/>
      </c>
      <c r="BL21" s="135" t="str">
        <f t="shared" si="25"/>
        <v/>
      </c>
      <c r="BM21" s="135" t="str">
        <f t="shared" si="25"/>
        <v/>
      </c>
      <c r="BN21" s="135" t="str">
        <f t="shared" si="25"/>
        <v/>
      </c>
      <c r="BO21" s="135" t="str">
        <f t="shared" si="25"/>
        <v/>
      </c>
      <c r="BP21" s="135" t="str">
        <f t="shared" si="25"/>
        <v/>
      </c>
      <c r="BQ21" s="135" t="str">
        <f t="shared" si="25"/>
        <v/>
      </c>
      <c r="BR21" s="135" t="str">
        <f t="shared" si="25"/>
        <v/>
      </c>
      <c r="BS21" s="135" t="str">
        <f t="shared" si="25"/>
        <v/>
      </c>
      <c r="BT21" s="135" t="str">
        <f t="shared" si="25"/>
        <v/>
      </c>
      <c r="BU21" s="135" t="str">
        <f t="shared" si="25"/>
        <v/>
      </c>
      <c r="BW21" s="32">
        <v>8</v>
      </c>
      <c r="BX21" s="143" t="str">
        <f>IF(BY21="","",8)</f>
        <v/>
      </c>
      <c r="BY21" s="144" t="str">
        <f t="shared" si="50"/>
        <v/>
      </c>
      <c r="BZ21" s="144" t="str">
        <f t="shared" si="29"/>
        <v/>
      </c>
      <c r="CA21" s="144" t="str">
        <f t="shared" si="29"/>
        <v/>
      </c>
      <c r="CB21" s="144" t="str">
        <f t="shared" si="30"/>
        <v/>
      </c>
      <c r="CC21" s="144" t="str">
        <f t="shared" si="31"/>
        <v/>
      </c>
      <c r="CD21" s="144" t="str">
        <f t="shared" si="31"/>
        <v/>
      </c>
      <c r="CE21" s="144" t="str">
        <f t="shared" si="31"/>
        <v/>
      </c>
      <c r="CF21" s="145" t="str">
        <f t="shared" si="51"/>
        <v/>
      </c>
      <c r="CG21" s="146" t="str">
        <f t="shared" si="52"/>
        <v/>
      </c>
      <c r="CH21" s="144" t="str">
        <f t="shared" si="53"/>
        <v/>
      </c>
      <c r="CI21" s="144" t="str">
        <f t="shared" si="54"/>
        <v/>
      </c>
      <c r="CL21" s="147" t="str">
        <f t="shared" si="55"/>
        <v xml:space="preserve"> </v>
      </c>
      <c r="CM21" s="147" t="str">
        <f t="shared" si="56"/>
        <v/>
      </c>
      <c r="CN21" s="148" t="str">
        <f t="shared" si="57"/>
        <v/>
      </c>
      <c r="CO21" s="113"/>
      <c r="CP21" s="114"/>
      <c r="CQ21" s="114"/>
      <c r="CR21" s="114"/>
      <c r="CS21" s="114"/>
      <c r="CT21" s="114"/>
      <c r="CU21" s="114"/>
      <c r="CV21" s="114"/>
      <c r="CW21" s="114"/>
      <c r="CX21" s="114"/>
      <c r="CY21" s="114"/>
      <c r="CZ21" s="114"/>
      <c r="DA21" s="115"/>
    </row>
    <row r="22" spans="1:105" s="30" customFormat="1" ht="15.75" x14ac:dyDescent="0.45">
      <c r="A22" s="116">
        <v>10</v>
      </c>
      <c r="B22" s="117"/>
      <c r="C22" s="118" t="str">
        <f t="shared" si="15"/>
        <v/>
      </c>
      <c r="D22" s="119" t="str">
        <f t="shared" si="16"/>
        <v/>
      </c>
      <c r="E22" s="120" t="str">
        <f t="shared" si="17"/>
        <v/>
      </c>
      <c r="F22" s="121" t="str">
        <f t="shared" si="18"/>
        <v/>
      </c>
      <c r="G22" s="122"/>
      <c r="H22" s="123" t="str">
        <f t="shared" si="19"/>
        <v/>
      </c>
      <c r="I22" s="139"/>
      <c r="J22" s="95"/>
      <c r="K22" s="126" t="str">
        <f t="shared" si="20"/>
        <v/>
      </c>
      <c r="L22" s="127" t="str">
        <f t="shared" si="21"/>
        <v>-</v>
      </c>
      <c r="M22" s="140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2"/>
      <c r="AE22" s="131"/>
      <c r="AF22" s="132">
        <f t="shared" si="26"/>
        <v>1</v>
      </c>
      <c r="AG22" s="29"/>
      <c r="AH22" s="133">
        <f t="shared" si="27"/>
        <v>0</v>
      </c>
      <c r="AI22" s="32" t="str">
        <f t="shared" si="28"/>
        <v/>
      </c>
      <c r="AJ22" s="32">
        <f t="shared" si="22"/>
        <v>0</v>
      </c>
      <c r="AK22" s="134" t="str">
        <f t="shared" si="32"/>
        <v/>
      </c>
      <c r="AL22" s="134" t="str">
        <f t="shared" si="33"/>
        <v/>
      </c>
      <c r="AM22" s="134" t="str">
        <f t="shared" si="34"/>
        <v/>
      </c>
      <c r="AN22" s="134" t="str">
        <f t="shared" si="35"/>
        <v/>
      </c>
      <c r="AO22" s="134" t="str">
        <f t="shared" si="36"/>
        <v/>
      </c>
      <c r="AP22" s="134" t="str">
        <f t="shared" si="37"/>
        <v/>
      </c>
      <c r="AQ22" s="134" t="str">
        <f t="shared" si="38"/>
        <v/>
      </c>
      <c r="AR22" s="134" t="str">
        <f t="shared" si="39"/>
        <v/>
      </c>
      <c r="AS22" s="134" t="str">
        <f t="shared" si="40"/>
        <v/>
      </c>
      <c r="AT22" s="134" t="str">
        <f t="shared" si="41"/>
        <v/>
      </c>
      <c r="AU22" s="134" t="str">
        <f t="shared" si="42"/>
        <v/>
      </c>
      <c r="AV22" s="134" t="str">
        <f t="shared" si="43"/>
        <v/>
      </c>
      <c r="AW22" s="134" t="str">
        <f t="shared" si="44"/>
        <v/>
      </c>
      <c r="AX22" s="134" t="str">
        <f t="shared" si="45"/>
        <v/>
      </c>
      <c r="AY22" s="134" t="str">
        <f t="shared" si="46"/>
        <v/>
      </c>
      <c r="AZ22" s="134" t="str">
        <f t="shared" si="47"/>
        <v/>
      </c>
      <c r="BA22" s="134" t="str">
        <f t="shared" si="48"/>
        <v/>
      </c>
      <c r="BB22" s="134" t="str">
        <f t="shared" si="49"/>
        <v/>
      </c>
      <c r="BD22" s="135" t="str">
        <f t="shared" si="25"/>
        <v/>
      </c>
      <c r="BE22" s="135" t="str">
        <f t="shared" si="25"/>
        <v/>
      </c>
      <c r="BF22" s="135" t="str">
        <f t="shared" si="25"/>
        <v/>
      </c>
      <c r="BG22" s="135" t="str">
        <f t="shared" si="25"/>
        <v/>
      </c>
      <c r="BH22" s="135" t="str">
        <f t="shared" si="25"/>
        <v/>
      </c>
      <c r="BI22" s="135" t="str">
        <f t="shared" si="25"/>
        <v/>
      </c>
      <c r="BJ22" s="135" t="str">
        <f t="shared" si="25"/>
        <v/>
      </c>
      <c r="BK22" s="135" t="str">
        <f t="shared" si="25"/>
        <v/>
      </c>
      <c r="BL22" s="135" t="str">
        <f t="shared" si="25"/>
        <v/>
      </c>
      <c r="BM22" s="135" t="str">
        <f t="shared" si="25"/>
        <v/>
      </c>
      <c r="BN22" s="135" t="str">
        <f t="shared" si="25"/>
        <v/>
      </c>
      <c r="BO22" s="135" t="str">
        <f t="shared" si="25"/>
        <v/>
      </c>
      <c r="BP22" s="135" t="str">
        <f t="shared" si="25"/>
        <v/>
      </c>
      <c r="BQ22" s="135" t="str">
        <f t="shared" si="25"/>
        <v/>
      </c>
      <c r="BR22" s="135" t="str">
        <f t="shared" si="25"/>
        <v/>
      </c>
      <c r="BS22" s="135" t="str">
        <f t="shared" si="25"/>
        <v/>
      </c>
      <c r="BT22" s="135" t="str">
        <f t="shared" si="25"/>
        <v/>
      </c>
      <c r="BU22" s="135" t="str">
        <f t="shared" si="25"/>
        <v/>
      </c>
      <c r="BW22" s="32">
        <v>9</v>
      </c>
      <c r="BX22" s="143" t="str">
        <f>IF(BY22="","",9)</f>
        <v/>
      </c>
      <c r="BY22" s="144" t="str">
        <f t="shared" si="50"/>
        <v/>
      </c>
      <c r="BZ22" s="144" t="str">
        <f t="shared" si="29"/>
        <v/>
      </c>
      <c r="CA22" s="144" t="str">
        <f t="shared" si="29"/>
        <v/>
      </c>
      <c r="CB22" s="144" t="str">
        <f t="shared" si="30"/>
        <v/>
      </c>
      <c r="CC22" s="144" t="str">
        <f t="shared" si="31"/>
        <v/>
      </c>
      <c r="CD22" s="144" t="str">
        <f t="shared" si="31"/>
        <v/>
      </c>
      <c r="CE22" s="144" t="str">
        <f t="shared" si="31"/>
        <v/>
      </c>
      <c r="CF22" s="145" t="str">
        <f t="shared" si="51"/>
        <v/>
      </c>
      <c r="CG22" s="146" t="str">
        <f t="shared" si="52"/>
        <v/>
      </c>
      <c r="CH22" s="144" t="str">
        <f t="shared" si="53"/>
        <v/>
      </c>
      <c r="CI22" s="144" t="str">
        <f t="shared" si="54"/>
        <v/>
      </c>
      <c r="CL22" s="147" t="str">
        <f t="shared" si="55"/>
        <v xml:space="preserve"> </v>
      </c>
      <c r="CM22" s="147" t="str">
        <f t="shared" si="56"/>
        <v/>
      </c>
      <c r="CN22" s="148" t="str">
        <f t="shared" si="57"/>
        <v/>
      </c>
      <c r="CO22" s="113"/>
      <c r="CP22" s="114"/>
      <c r="CQ22" s="114"/>
      <c r="CR22" s="114"/>
      <c r="CS22" s="114"/>
      <c r="CT22" s="114"/>
      <c r="CU22" s="114"/>
      <c r="CV22" s="114"/>
      <c r="CW22" s="114"/>
      <c r="CX22" s="114"/>
      <c r="CY22" s="114"/>
      <c r="CZ22" s="114"/>
      <c r="DA22" s="115"/>
    </row>
    <row r="23" spans="1:105" s="30" customFormat="1" ht="15.75" x14ac:dyDescent="0.45">
      <c r="A23" s="138">
        <v>11</v>
      </c>
      <c r="B23" s="117"/>
      <c r="C23" s="118" t="str">
        <f t="shared" si="15"/>
        <v/>
      </c>
      <c r="D23" s="119" t="str">
        <f t="shared" si="16"/>
        <v/>
      </c>
      <c r="E23" s="120" t="str">
        <f t="shared" si="17"/>
        <v/>
      </c>
      <c r="F23" s="121" t="str">
        <f t="shared" si="18"/>
        <v/>
      </c>
      <c r="G23" s="122"/>
      <c r="H23" s="123" t="str">
        <f t="shared" si="19"/>
        <v/>
      </c>
      <c r="I23" s="139"/>
      <c r="J23" s="95"/>
      <c r="K23" s="126" t="str">
        <f t="shared" si="20"/>
        <v/>
      </c>
      <c r="L23" s="127" t="str">
        <f t="shared" si="21"/>
        <v>-</v>
      </c>
      <c r="M23" s="140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2"/>
      <c r="AE23" s="131"/>
      <c r="AF23" s="132">
        <f t="shared" si="26"/>
        <v>1</v>
      </c>
      <c r="AG23" s="29"/>
      <c r="AH23" s="133">
        <f t="shared" si="27"/>
        <v>0</v>
      </c>
      <c r="AI23" s="32" t="str">
        <f t="shared" si="28"/>
        <v/>
      </c>
      <c r="AJ23" s="32">
        <f t="shared" si="22"/>
        <v>0</v>
      </c>
      <c r="AK23" s="134" t="str">
        <f t="shared" si="32"/>
        <v/>
      </c>
      <c r="AL23" s="134" t="str">
        <f t="shared" si="33"/>
        <v/>
      </c>
      <c r="AM23" s="134" t="str">
        <f t="shared" si="34"/>
        <v/>
      </c>
      <c r="AN23" s="134" t="str">
        <f t="shared" si="35"/>
        <v/>
      </c>
      <c r="AO23" s="134" t="str">
        <f t="shared" si="36"/>
        <v/>
      </c>
      <c r="AP23" s="134" t="str">
        <f t="shared" si="37"/>
        <v/>
      </c>
      <c r="AQ23" s="134" t="str">
        <f t="shared" si="38"/>
        <v/>
      </c>
      <c r="AR23" s="134" t="str">
        <f t="shared" si="39"/>
        <v/>
      </c>
      <c r="AS23" s="134" t="str">
        <f t="shared" si="40"/>
        <v/>
      </c>
      <c r="AT23" s="134" t="str">
        <f t="shared" si="41"/>
        <v/>
      </c>
      <c r="AU23" s="134" t="str">
        <f t="shared" si="42"/>
        <v/>
      </c>
      <c r="AV23" s="134" t="str">
        <f t="shared" si="43"/>
        <v/>
      </c>
      <c r="AW23" s="134" t="str">
        <f t="shared" si="44"/>
        <v/>
      </c>
      <c r="AX23" s="134" t="str">
        <f t="shared" si="45"/>
        <v/>
      </c>
      <c r="AY23" s="134" t="str">
        <f t="shared" si="46"/>
        <v/>
      </c>
      <c r="AZ23" s="134" t="str">
        <f t="shared" si="47"/>
        <v/>
      </c>
      <c r="BA23" s="134" t="str">
        <f t="shared" si="48"/>
        <v/>
      </c>
      <c r="BB23" s="134" t="str">
        <f t="shared" si="49"/>
        <v/>
      </c>
      <c r="BD23" s="135" t="str">
        <f t="shared" si="25"/>
        <v/>
      </c>
      <c r="BE23" s="135" t="str">
        <f t="shared" si="25"/>
        <v/>
      </c>
      <c r="BF23" s="135" t="str">
        <f t="shared" si="25"/>
        <v/>
      </c>
      <c r="BG23" s="135" t="str">
        <f t="shared" si="25"/>
        <v/>
      </c>
      <c r="BH23" s="135" t="str">
        <f t="shared" si="25"/>
        <v/>
      </c>
      <c r="BI23" s="135" t="str">
        <f t="shared" si="25"/>
        <v/>
      </c>
      <c r="BJ23" s="135" t="str">
        <f t="shared" si="25"/>
        <v/>
      </c>
      <c r="BK23" s="135" t="str">
        <f t="shared" si="25"/>
        <v/>
      </c>
      <c r="BL23" s="135" t="str">
        <f t="shared" si="25"/>
        <v/>
      </c>
      <c r="BM23" s="135" t="str">
        <f t="shared" si="25"/>
        <v/>
      </c>
      <c r="BN23" s="135" t="str">
        <f t="shared" si="25"/>
        <v/>
      </c>
      <c r="BO23" s="135" t="str">
        <f t="shared" si="25"/>
        <v/>
      </c>
      <c r="BP23" s="135" t="str">
        <f t="shared" si="25"/>
        <v/>
      </c>
      <c r="BQ23" s="135" t="str">
        <f t="shared" si="25"/>
        <v/>
      </c>
      <c r="BR23" s="135" t="str">
        <f t="shared" si="25"/>
        <v/>
      </c>
      <c r="BS23" s="135" t="str">
        <f t="shared" si="25"/>
        <v/>
      </c>
      <c r="BT23" s="135" t="str">
        <f t="shared" si="25"/>
        <v/>
      </c>
      <c r="BU23" s="135" t="str">
        <f t="shared" si="25"/>
        <v/>
      </c>
      <c r="BW23" s="32">
        <v>10</v>
      </c>
      <c r="BX23" s="143" t="str">
        <f>IF(BY23="","",10)</f>
        <v/>
      </c>
      <c r="BY23" s="144" t="str">
        <f t="shared" si="50"/>
        <v/>
      </c>
      <c r="BZ23" s="144" t="str">
        <f t="shared" si="29"/>
        <v/>
      </c>
      <c r="CA23" s="144" t="str">
        <f t="shared" si="29"/>
        <v/>
      </c>
      <c r="CB23" s="144" t="str">
        <f t="shared" si="30"/>
        <v/>
      </c>
      <c r="CC23" s="144" t="str">
        <f t="shared" si="31"/>
        <v/>
      </c>
      <c r="CD23" s="144" t="str">
        <f t="shared" si="31"/>
        <v/>
      </c>
      <c r="CE23" s="144" t="str">
        <f t="shared" si="31"/>
        <v/>
      </c>
      <c r="CF23" s="145" t="str">
        <f t="shared" si="51"/>
        <v/>
      </c>
      <c r="CG23" s="146" t="str">
        <f t="shared" si="52"/>
        <v/>
      </c>
      <c r="CH23" s="144" t="str">
        <f t="shared" si="53"/>
        <v/>
      </c>
      <c r="CI23" s="144" t="str">
        <f t="shared" si="54"/>
        <v/>
      </c>
      <c r="CL23" s="147" t="str">
        <f t="shared" si="55"/>
        <v xml:space="preserve"> </v>
      </c>
      <c r="CM23" s="147" t="str">
        <f t="shared" si="56"/>
        <v/>
      </c>
      <c r="CN23" s="148" t="str">
        <f t="shared" si="57"/>
        <v/>
      </c>
      <c r="CO23" s="113"/>
      <c r="CP23" s="114"/>
      <c r="CQ23" s="114"/>
      <c r="CR23" s="114"/>
      <c r="CS23" s="114"/>
      <c r="CT23" s="114"/>
      <c r="CU23" s="114"/>
      <c r="CV23" s="114"/>
      <c r="CW23" s="114"/>
      <c r="CX23" s="114"/>
      <c r="CY23" s="114"/>
      <c r="CZ23" s="114"/>
      <c r="DA23" s="115"/>
    </row>
    <row r="24" spans="1:105" s="30" customFormat="1" ht="15.75" x14ac:dyDescent="0.45">
      <c r="A24" s="138">
        <v>12</v>
      </c>
      <c r="B24" s="117"/>
      <c r="C24" s="118" t="str">
        <f t="shared" si="15"/>
        <v/>
      </c>
      <c r="D24" s="119" t="str">
        <f t="shared" si="16"/>
        <v/>
      </c>
      <c r="E24" s="120" t="str">
        <f t="shared" si="17"/>
        <v/>
      </c>
      <c r="F24" s="121" t="str">
        <f t="shared" si="18"/>
        <v/>
      </c>
      <c r="G24" s="122"/>
      <c r="H24" s="123" t="str">
        <f t="shared" si="19"/>
        <v/>
      </c>
      <c r="I24" s="139"/>
      <c r="J24" s="95"/>
      <c r="K24" s="126" t="str">
        <f t="shared" si="20"/>
        <v/>
      </c>
      <c r="L24" s="127" t="str">
        <f t="shared" si="21"/>
        <v>-</v>
      </c>
      <c r="M24" s="140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2"/>
      <c r="AE24" s="131"/>
      <c r="AF24" s="132">
        <f t="shared" si="26"/>
        <v>1</v>
      </c>
      <c r="AG24" s="29"/>
      <c r="AH24" s="133">
        <f t="shared" si="27"/>
        <v>0</v>
      </c>
      <c r="AI24" s="32" t="str">
        <f t="shared" si="28"/>
        <v/>
      </c>
      <c r="AJ24" s="32">
        <f t="shared" si="22"/>
        <v>0</v>
      </c>
      <c r="AK24" s="134" t="str">
        <f t="shared" si="32"/>
        <v/>
      </c>
      <c r="AL24" s="134" t="str">
        <f t="shared" si="33"/>
        <v/>
      </c>
      <c r="AM24" s="134" t="str">
        <f t="shared" si="34"/>
        <v/>
      </c>
      <c r="AN24" s="134" t="str">
        <f t="shared" si="35"/>
        <v/>
      </c>
      <c r="AO24" s="134" t="str">
        <f t="shared" si="36"/>
        <v/>
      </c>
      <c r="AP24" s="134" t="str">
        <f t="shared" si="37"/>
        <v/>
      </c>
      <c r="AQ24" s="134" t="str">
        <f t="shared" si="38"/>
        <v/>
      </c>
      <c r="AR24" s="134" t="str">
        <f t="shared" si="39"/>
        <v/>
      </c>
      <c r="AS24" s="134" t="str">
        <f t="shared" si="40"/>
        <v/>
      </c>
      <c r="AT24" s="134" t="str">
        <f t="shared" si="41"/>
        <v/>
      </c>
      <c r="AU24" s="134" t="str">
        <f t="shared" si="42"/>
        <v/>
      </c>
      <c r="AV24" s="134" t="str">
        <f t="shared" si="43"/>
        <v/>
      </c>
      <c r="AW24" s="134" t="str">
        <f t="shared" si="44"/>
        <v/>
      </c>
      <c r="AX24" s="134" t="str">
        <f t="shared" si="45"/>
        <v/>
      </c>
      <c r="AY24" s="134" t="str">
        <f t="shared" si="46"/>
        <v/>
      </c>
      <c r="AZ24" s="134" t="str">
        <f t="shared" si="47"/>
        <v/>
      </c>
      <c r="BA24" s="134" t="str">
        <f t="shared" si="48"/>
        <v/>
      </c>
      <c r="BB24" s="134" t="str">
        <f t="shared" si="49"/>
        <v/>
      </c>
      <c r="BD24" s="135" t="str">
        <f t="shared" si="25"/>
        <v/>
      </c>
      <c r="BE24" s="135" t="str">
        <f t="shared" si="25"/>
        <v/>
      </c>
      <c r="BF24" s="135" t="str">
        <f t="shared" si="25"/>
        <v/>
      </c>
      <c r="BG24" s="135" t="str">
        <f t="shared" si="25"/>
        <v/>
      </c>
      <c r="BH24" s="135" t="str">
        <f t="shared" si="25"/>
        <v/>
      </c>
      <c r="BI24" s="135" t="str">
        <f t="shared" si="25"/>
        <v/>
      </c>
      <c r="BJ24" s="135" t="str">
        <f t="shared" si="25"/>
        <v/>
      </c>
      <c r="BK24" s="135" t="str">
        <f t="shared" si="25"/>
        <v/>
      </c>
      <c r="BL24" s="135" t="str">
        <f t="shared" si="25"/>
        <v/>
      </c>
      <c r="BM24" s="135" t="str">
        <f t="shared" si="25"/>
        <v/>
      </c>
      <c r="BN24" s="135" t="str">
        <f t="shared" si="25"/>
        <v/>
      </c>
      <c r="BO24" s="135" t="str">
        <f t="shared" si="25"/>
        <v/>
      </c>
      <c r="BP24" s="135" t="str">
        <f t="shared" si="25"/>
        <v/>
      </c>
      <c r="BQ24" s="135" t="str">
        <f t="shared" si="25"/>
        <v/>
      </c>
      <c r="BR24" s="135" t="str">
        <f t="shared" si="25"/>
        <v/>
      </c>
      <c r="BS24" s="135" t="str">
        <f t="shared" si="25"/>
        <v/>
      </c>
      <c r="BT24" s="135" t="str">
        <f t="shared" si="25"/>
        <v/>
      </c>
      <c r="BU24" s="135" t="str">
        <f t="shared" si="25"/>
        <v/>
      </c>
      <c r="BW24" s="32">
        <v>11</v>
      </c>
      <c r="BX24" s="143" t="str">
        <f>IF(BY24="","",11)</f>
        <v/>
      </c>
      <c r="BY24" s="144" t="str">
        <f t="shared" si="50"/>
        <v/>
      </c>
      <c r="BZ24" s="144" t="str">
        <f t="shared" si="29"/>
        <v/>
      </c>
      <c r="CA24" s="144" t="str">
        <f t="shared" si="29"/>
        <v/>
      </c>
      <c r="CB24" s="144" t="str">
        <f t="shared" si="30"/>
        <v/>
      </c>
      <c r="CC24" s="144" t="str">
        <f t="shared" si="31"/>
        <v/>
      </c>
      <c r="CD24" s="144" t="str">
        <f t="shared" si="31"/>
        <v/>
      </c>
      <c r="CE24" s="144" t="str">
        <f t="shared" si="31"/>
        <v/>
      </c>
      <c r="CF24" s="145" t="str">
        <f t="shared" si="51"/>
        <v/>
      </c>
      <c r="CG24" s="146" t="str">
        <f t="shared" si="52"/>
        <v/>
      </c>
      <c r="CH24" s="144" t="str">
        <f t="shared" si="53"/>
        <v/>
      </c>
      <c r="CI24" s="144" t="str">
        <f t="shared" si="54"/>
        <v/>
      </c>
      <c r="CL24" s="147" t="str">
        <f t="shared" si="55"/>
        <v xml:space="preserve"> </v>
      </c>
      <c r="CM24" s="147" t="str">
        <f t="shared" si="56"/>
        <v/>
      </c>
      <c r="CN24" s="148" t="str">
        <f t="shared" si="57"/>
        <v/>
      </c>
      <c r="CO24" s="113"/>
      <c r="CP24" s="114"/>
      <c r="CQ24" s="114"/>
      <c r="CR24" s="114"/>
      <c r="CS24" s="114"/>
      <c r="CT24" s="114"/>
      <c r="CU24" s="114"/>
      <c r="CV24" s="114"/>
      <c r="CW24" s="114"/>
      <c r="CX24" s="114"/>
      <c r="CY24" s="114"/>
      <c r="CZ24" s="114"/>
      <c r="DA24" s="115"/>
    </row>
    <row r="25" spans="1:105" s="30" customFormat="1" ht="15.75" x14ac:dyDescent="0.45">
      <c r="A25" s="116">
        <v>13</v>
      </c>
      <c r="B25" s="117"/>
      <c r="C25" s="118" t="str">
        <f t="shared" si="15"/>
        <v/>
      </c>
      <c r="D25" s="119" t="str">
        <f t="shared" si="16"/>
        <v/>
      </c>
      <c r="E25" s="120" t="str">
        <f t="shared" si="17"/>
        <v/>
      </c>
      <c r="F25" s="121" t="str">
        <f t="shared" si="18"/>
        <v/>
      </c>
      <c r="G25" s="122"/>
      <c r="H25" s="123" t="str">
        <f t="shared" si="19"/>
        <v/>
      </c>
      <c r="I25" s="139"/>
      <c r="J25" s="95"/>
      <c r="K25" s="126" t="str">
        <f t="shared" si="20"/>
        <v/>
      </c>
      <c r="L25" s="127" t="str">
        <f t="shared" si="21"/>
        <v>-</v>
      </c>
      <c r="M25" s="140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2"/>
      <c r="AE25" s="131"/>
      <c r="AF25" s="132">
        <f t="shared" si="26"/>
        <v>1</v>
      </c>
      <c r="AG25" s="29"/>
      <c r="AH25" s="133">
        <f t="shared" si="27"/>
        <v>0</v>
      </c>
      <c r="AI25" s="32" t="str">
        <f t="shared" si="28"/>
        <v/>
      </c>
      <c r="AJ25" s="32">
        <f t="shared" si="22"/>
        <v>0</v>
      </c>
      <c r="AK25" s="134" t="str">
        <f t="shared" si="32"/>
        <v/>
      </c>
      <c r="AL25" s="134" t="str">
        <f t="shared" si="33"/>
        <v/>
      </c>
      <c r="AM25" s="134" t="str">
        <f t="shared" si="34"/>
        <v/>
      </c>
      <c r="AN25" s="134" t="str">
        <f t="shared" si="35"/>
        <v/>
      </c>
      <c r="AO25" s="134" t="str">
        <f t="shared" si="36"/>
        <v/>
      </c>
      <c r="AP25" s="134" t="str">
        <f t="shared" si="37"/>
        <v/>
      </c>
      <c r="AQ25" s="134" t="str">
        <f t="shared" si="38"/>
        <v/>
      </c>
      <c r="AR25" s="134" t="str">
        <f t="shared" si="39"/>
        <v/>
      </c>
      <c r="AS25" s="134" t="str">
        <f t="shared" si="40"/>
        <v/>
      </c>
      <c r="AT25" s="134" t="str">
        <f t="shared" si="41"/>
        <v/>
      </c>
      <c r="AU25" s="134" t="str">
        <f t="shared" si="42"/>
        <v/>
      </c>
      <c r="AV25" s="134" t="str">
        <f t="shared" si="43"/>
        <v/>
      </c>
      <c r="AW25" s="134" t="str">
        <f t="shared" si="44"/>
        <v/>
      </c>
      <c r="AX25" s="134" t="str">
        <f t="shared" si="45"/>
        <v/>
      </c>
      <c r="AY25" s="134" t="str">
        <f t="shared" si="46"/>
        <v/>
      </c>
      <c r="AZ25" s="134" t="str">
        <f t="shared" si="47"/>
        <v/>
      </c>
      <c r="BA25" s="134" t="str">
        <f t="shared" si="48"/>
        <v/>
      </c>
      <c r="BB25" s="134" t="str">
        <f t="shared" si="49"/>
        <v/>
      </c>
      <c r="BD25" s="135" t="str">
        <f t="shared" si="25"/>
        <v/>
      </c>
      <c r="BE25" s="135" t="str">
        <f t="shared" si="25"/>
        <v/>
      </c>
      <c r="BF25" s="135" t="str">
        <f t="shared" si="25"/>
        <v/>
      </c>
      <c r="BG25" s="135" t="str">
        <f t="shared" si="25"/>
        <v/>
      </c>
      <c r="BH25" s="135" t="str">
        <f t="shared" si="25"/>
        <v/>
      </c>
      <c r="BI25" s="135" t="str">
        <f t="shared" si="25"/>
        <v/>
      </c>
      <c r="BJ25" s="135" t="str">
        <f t="shared" si="25"/>
        <v/>
      </c>
      <c r="BK25" s="135" t="str">
        <f t="shared" si="25"/>
        <v/>
      </c>
      <c r="BL25" s="135" t="str">
        <f t="shared" si="25"/>
        <v/>
      </c>
      <c r="BM25" s="135" t="str">
        <f t="shared" si="25"/>
        <v/>
      </c>
      <c r="BN25" s="135" t="str">
        <f t="shared" si="25"/>
        <v/>
      </c>
      <c r="BO25" s="135" t="str">
        <f t="shared" si="25"/>
        <v/>
      </c>
      <c r="BP25" s="135" t="str">
        <f t="shared" si="25"/>
        <v/>
      </c>
      <c r="BQ25" s="135" t="str">
        <f t="shared" si="25"/>
        <v/>
      </c>
      <c r="BR25" s="135" t="str">
        <f t="shared" si="25"/>
        <v/>
      </c>
      <c r="BS25" s="135" t="str">
        <f t="shared" si="25"/>
        <v/>
      </c>
      <c r="BT25" s="135" t="str">
        <f t="shared" si="25"/>
        <v/>
      </c>
      <c r="BU25" s="135" t="str">
        <f t="shared" si="25"/>
        <v/>
      </c>
      <c r="BW25" s="32">
        <v>12</v>
      </c>
      <c r="BX25" s="143" t="str">
        <f>IF(BY25="","",12)</f>
        <v/>
      </c>
      <c r="BY25" s="144" t="str">
        <f t="shared" si="50"/>
        <v/>
      </c>
      <c r="BZ25" s="144" t="str">
        <f t="shared" si="29"/>
        <v/>
      </c>
      <c r="CA25" s="144" t="str">
        <f t="shared" si="29"/>
        <v/>
      </c>
      <c r="CB25" s="144" t="str">
        <f t="shared" si="30"/>
        <v/>
      </c>
      <c r="CC25" s="144" t="str">
        <f t="shared" si="31"/>
        <v/>
      </c>
      <c r="CD25" s="144" t="str">
        <f t="shared" si="31"/>
        <v/>
      </c>
      <c r="CE25" s="144" t="str">
        <f t="shared" si="31"/>
        <v/>
      </c>
      <c r="CF25" s="145" t="str">
        <f t="shared" si="51"/>
        <v/>
      </c>
      <c r="CG25" s="146" t="str">
        <f t="shared" si="52"/>
        <v/>
      </c>
      <c r="CH25" s="144" t="str">
        <f t="shared" si="53"/>
        <v/>
      </c>
      <c r="CI25" s="144" t="str">
        <f t="shared" si="54"/>
        <v/>
      </c>
      <c r="CL25" s="147" t="str">
        <f t="shared" si="55"/>
        <v xml:space="preserve"> </v>
      </c>
      <c r="CM25" s="147" t="str">
        <f t="shared" si="56"/>
        <v/>
      </c>
      <c r="CN25" s="148" t="str">
        <f t="shared" si="57"/>
        <v/>
      </c>
      <c r="CO25" s="113"/>
      <c r="CP25" s="114"/>
      <c r="CQ25" s="114"/>
      <c r="CR25" s="114"/>
      <c r="CS25" s="114"/>
      <c r="CT25" s="114"/>
      <c r="CU25" s="114"/>
      <c r="CV25" s="114"/>
      <c r="CW25" s="114"/>
      <c r="CX25" s="114"/>
      <c r="CY25" s="114"/>
      <c r="CZ25" s="114"/>
      <c r="DA25" s="115"/>
    </row>
    <row r="26" spans="1:105" s="30" customFormat="1" ht="15.75" x14ac:dyDescent="0.45">
      <c r="A26" s="138">
        <v>14</v>
      </c>
      <c r="B26" s="117"/>
      <c r="C26" s="118" t="str">
        <f t="shared" si="15"/>
        <v/>
      </c>
      <c r="D26" s="119" t="str">
        <f t="shared" si="16"/>
        <v/>
      </c>
      <c r="E26" s="120" t="str">
        <f t="shared" si="17"/>
        <v/>
      </c>
      <c r="F26" s="121" t="str">
        <f t="shared" si="18"/>
        <v/>
      </c>
      <c r="G26" s="122"/>
      <c r="H26" s="123" t="str">
        <f t="shared" si="19"/>
        <v/>
      </c>
      <c r="I26" s="139"/>
      <c r="J26" s="95"/>
      <c r="K26" s="126" t="str">
        <f t="shared" si="20"/>
        <v/>
      </c>
      <c r="L26" s="127" t="str">
        <f t="shared" si="21"/>
        <v>-</v>
      </c>
      <c r="M26" s="140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2"/>
      <c r="AE26" s="131"/>
      <c r="AF26" s="132">
        <f t="shared" si="26"/>
        <v>1</v>
      </c>
      <c r="AG26" s="29"/>
      <c r="AH26" s="133">
        <f t="shared" si="27"/>
        <v>0</v>
      </c>
      <c r="AI26" s="32" t="str">
        <f t="shared" si="28"/>
        <v/>
      </c>
      <c r="AJ26" s="32">
        <f t="shared" si="22"/>
        <v>0</v>
      </c>
      <c r="AK26" s="134" t="str">
        <f t="shared" si="32"/>
        <v/>
      </c>
      <c r="AL26" s="134" t="str">
        <f t="shared" si="33"/>
        <v/>
      </c>
      <c r="AM26" s="134" t="str">
        <f t="shared" si="34"/>
        <v/>
      </c>
      <c r="AN26" s="134" t="str">
        <f t="shared" si="35"/>
        <v/>
      </c>
      <c r="AO26" s="134" t="str">
        <f t="shared" si="36"/>
        <v/>
      </c>
      <c r="AP26" s="134" t="str">
        <f t="shared" si="37"/>
        <v/>
      </c>
      <c r="AQ26" s="134" t="str">
        <f t="shared" si="38"/>
        <v/>
      </c>
      <c r="AR26" s="134" t="str">
        <f t="shared" si="39"/>
        <v/>
      </c>
      <c r="AS26" s="134" t="str">
        <f t="shared" si="40"/>
        <v/>
      </c>
      <c r="AT26" s="134" t="str">
        <f t="shared" si="41"/>
        <v/>
      </c>
      <c r="AU26" s="134" t="str">
        <f t="shared" si="42"/>
        <v/>
      </c>
      <c r="AV26" s="134" t="str">
        <f t="shared" si="43"/>
        <v/>
      </c>
      <c r="AW26" s="134" t="str">
        <f t="shared" si="44"/>
        <v/>
      </c>
      <c r="AX26" s="134" t="str">
        <f t="shared" si="45"/>
        <v/>
      </c>
      <c r="AY26" s="134" t="str">
        <f t="shared" si="46"/>
        <v/>
      </c>
      <c r="AZ26" s="134" t="str">
        <f t="shared" si="47"/>
        <v/>
      </c>
      <c r="BA26" s="134" t="str">
        <f t="shared" si="48"/>
        <v/>
      </c>
      <c r="BB26" s="134" t="str">
        <f t="shared" si="49"/>
        <v/>
      </c>
      <c r="BD26" s="135" t="str">
        <f t="shared" si="25"/>
        <v/>
      </c>
      <c r="BE26" s="135" t="str">
        <f t="shared" si="25"/>
        <v/>
      </c>
      <c r="BF26" s="135" t="str">
        <f t="shared" si="25"/>
        <v/>
      </c>
      <c r="BG26" s="135" t="str">
        <f t="shared" si="25"/>
        <v/>
      </c>
      <c r="BH26" s="135" t="str">
        <f t="shared" si="25"/>
        <v/>
      </c>
      <c r="BI26" s="135" t="str">
        <f t="shared" si="25"/>
        <v/>
      </c>
      <c r="BJ26" s="135" t="str">
        <f t="shared" si="25"/>
        <v/>
      </c>
      <c r="BK26" s="135" t="str">
        <f t="shared" si="25"/>
        <v/>
      </c>
      <c r="BL26" s="135" t="str">
        <f t="shared" si="25"/>
        <v/>
      </c>
      <c r="BM26" s="135" t="str">
        <f t="shared" si="25"/>
        <v/>
      </c>
      <c r="BN26" s="135" t="str">
        <f t="shared" si="25"/>
        <v/>
      </c>
      <c r="BO26" s="135" t="str">
        <f t="shared" si="25"/>
        <v/>
      </c>
      <c r="BP26" s="135" t="str">
        <f t="shared" si="25"/>
        <v/>
      </c>
      <c r="BQ26" s="135" t="str">
        <f t="shared" si="25"/>
        <v/>
      </c>
      <c r="BR26" s="135" t="str">
        <f t="shared" si="25"/>
        <v/>
      </c>
      <c r="BS26" s="135" t="str">
        <f t="shared" si="25"/>
        <v/>
      </c>
      <c r="BT26" s="135" t="str">
        <f t="shared" si="25"/>
        <v/>
      </c>
      <c r="BU26" s="135" t="str">
        <f t="shared" si="25"/>
        <v/>
      </c>
      <c r="BW26" s="32">
        <v>13</v>
      </c>
      <c r="BX26" s="143" t="str">
        <f>IF(BY26="","",13)</f>
        <v/>
      </c>
      <c r="BY26" s="144" t="str">
        <f t="shared" si="50"/>
        <v/>
      </c>
      <c r="BZ26" s="144" t="str">
        <f t="shared" si="29"/>
        <v/>
      </c>
      <c r="CA26" s="144" t="str">
        <f t="shared" si="29"/>
        <v/>
      </c>
      <c r="CB26" s="144" t="str">
        <f t="shared" si="30"/>
        <v/>
      </c>
      <c r="CC26" s="144" t="str">
        <f t="shared" si="31"/>
        <v/>
      </c>
      <c r="CD26" s="144" t="str">
        <f t="shared" si="31"/>
        <v/>
      </c>
      <c r="CE26" s="144" t="str">
        <f t="shared" si="31"/>
        <v/>
      </c>
      <c r="CF26" s="145" t="str">
        <f t="shared" si="51"/>
        <v/>
      </c>
      <c r="CG26" s="146" t="str">
        <f t="shared" si="52"/>
        <v/>
      </c>
      <c r="CH26" s="144" t="str">
        <f t="shared" si="53"/>
        <v/>
      </c>
      <c r="CI26" s="144" t="str">
        <f t="shared" si="54"/>
        <v/>
      </c>
      <c r="CL26" s="147" t="str">
        <f t="shared" si="55"/>
        <v xml:space="preserve"> </v>
      </c>
      <c r="CM26" s="147" t="str">
        <f t="shared" si="56"/>
        <v/>
      </c>
      <c r="CN26" s="148" t="str">
        <f t="shared" si="57"/>
        <v/>
      </c>
      <c r="CO26" s="113"/>
      <c r="CP26" s="114"/>
      <c r="CQ26" s="114"/>
      <c r="CR26" s="114"/>
      <c r="CS26" s="114"/>
      <c r="CT26" s="114"/>
      <c r="CU26" s="114"/>
      <c r="CV26" s="114"/>
      <c r="CW26" s="114"/>
      <c r="CX26" s="114"/>
      <c r="CY26" s="114"/>
      <c r="CZ26" s="114"/>
      <c r="DA26" s="115"/>
    </row>
    <row r="27" spans="1:105" s="30" customFormat="1" ht="15.75" x14ac:dyDescent="0.45">
      <c r="A27" s="138">
        <v>15</v>
      </c>
      <c r="B27" s="117"/>
      <c r="C27" s="118" t="str">
        <f t="shared" si="15"/>
        <v/>
      </c>
      <c r="D27" s="119" t="str">
        <f t="shared" si="16"/>
        <v/>
      </c>
      <c r="E27" s="120" t="str">
        <f t="shared" si="17"/>
        <v/>
      </c>
      <c r="F27" s="121" t="str">
        <f t="shared" si="18"/>
        <v/>
      </c>
      <c r="G27" s="122"/>
      <c r="H27" s="123" t="str">
        <f t="shared" si="19"/>
        <v/>
      </c>
      <c r="I27" s="139"/>
      <c r="J27" s="95"/>
      <c r="K27" s="126" t="str">
        <f t="shared" si="20"/>
        <v/>
      </c>
      <c r="L27" s="127" t="str">
        <f t="shared" si="21"/>
        <v>-</v>
      </c>
      <c r="M27" s="140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2"/>
      <c r="AE27" s="131"/>
      <c r="AF27" s="132">
        <f t="shared" si="26"/>
        <v>1</v>
      </c>
      <c r="AG27" s="29"/>
      <c r="AH27" s="133">
        <f t="shared" si="27"/>
        <v>0</v>
      </c>
      <c r="AI27" s="32" t="str">
        <f t="shared" si="28"/>
        <v/>
      </c>
      <c r="AJ27" s="32">
        <f t="shared" si="22"/>
        <v>0</v>
      </c>
      <c r="AK27" s="134" t="str">
        <f t="shared" si="32"/>
        <v/>
      </c>
      <c r="AL27" s="134" t="str">
        <f t="shared" si="33"/>
        <v/>
      </c>
      <c r="AM27" s="134" t="str">
        <f t="shared" si="34"/>
        <v/>
      </c>
      <c r="AN27" s="134" t="str">
        <f t="shared" si="35"/>
        <v/>
      </c>
      <c r="AO27" s="134" t="str">
        <f t="shared" si="36"/>
        <v/>
      </c>
      <c r="AP27" s="134" t="str">
        <f t="shared" si="37"/>
        <v/>
      </c>
      <c r="AQ27" s="134" t="str">
        <f t="shared" si="38"/>
        <v/>
      </c>
      <c r="AR27" s="134" t="str">
        <f t="shared" si="39"/>
        <v/>
      </c>
      <c r="AS27" s="134" t="str">
        <f t="shared" si="40"/>
        <v/>
      </c>
      <c r="AT27" s="134" t="str">
        <f t="shared" si="41"/>
        <v/>
      </c>
      <c r="AU27" s="134" t="str">
        <f t="shared" si="42"/>
        <v/>
      </c>
      <c r="AV27" s="134" t="str">
        <f t="shared" si="43"/>
        <v/>
      </c>
      <c r="AW27" s="134" t="str">
        <f t="shared" si="44"/>
        <v/>
      </c>
      <c r="AX27" s="134" t="str">
        <f t="shared" si="45"/>
        <v/>
      </c>
      <c r="AY27" s="134" t="str">
        <f t="shared" si="46"/>
        <v/>
      </c>
      <c r="AZ27" s="134" t="str">
        <f t="shared" si="47"/>
        <v/>
      </c>
      <c r="BA27" s="134" t="str">
        <f t="shared" si="48"/>
        <v/>
      </c>
      <c r="BB27" s="134" t="str">
        <f t="shared" si="49"/>
        <v/>
      </c>
      <c r="BD27" s="135" t="str">
        <f t="shared" si="25"/>
        <v/>
      </c>
      <c r="BE27" s="135" t="str">
        <f t="shared" si="25"/>
        <v/>
      </c>
      <c r="BF27" s="135" t="str">
        <f t="shared" si="25"/>
        <v/>
      </c>
      <c r="BG27" s="135" t="str">
        <f t="shared" ref="BG27:BU90" si="58">IF(P27&lt;&gt;"",IF($G27&lt;&gt;"",$G27,$H27),"")</f>
        <v/>
      </c>
      <c r="BH27" s="135" t="str">
        <f t="shared" si="58"/>
        <v/>
      </c>
      <c r="BI27" s="135" t="str">
        <f t="shared" si="58"/>
        <v/>
      </c>
      <c r="BJ27" s="135" t="str">
        <f t="shared" si="58"/>
        <v/>
      </c>
      <c r="BK27" s="135" t="str">
        <f t="shared" si="58"/>
        <v/>
      </c>
      <c r="BL27" s="135" t="str">
        <f t="shared" si="58"/>
        <v/>
      </c>
      <c r="BM27" s="135" t="str">
        <f t="shared" si="58"/>
        <v/>
      </c>
      <c r="BN27" s="135" t="str">
        <f t="shared" si="58"/>
        <v/>
      </c>
      <c r="BO27" s="135" t="str">
        <f t="shared" si="58"/>
        <v/>
      </c>
      <c r="BP27" s="135" t="str">
        <f t="shared" si="58"/>
        <v/>
      </c>
      <c r="BQ27" s="135" t="str">
        <f t="shared" si="58"/>
        <v/>
      </c>
      <c r="BR27" s="135" t="str">
        <f t="shared" si="58"/>
        <v/>
      </c>
      <c r="BS27" s="135" t="str">
        <f t="shared" si="58"/>
        <v/>
      </c>
      <c r="BT27" s="135" t="str">
        <f t="shared" si="58"/>
        <v/>
      </c>
      <c r="BU27" s="135" t="str">
        <f t="shared" si="58"/>
        <v/>
      </c>
      <c r="BW27" s="32">
        <v>14</v>
      </c>
      <c r="BX27" s="143" t="str">
        <f>IF(BY27="","",14)</f>
        <v/>
      </c>
      <c r="BY27" s="144" t="str">
        <f t="shared" si="50"/>
        <v/>
      </c>
      <c r="BZ27" s="144" t="str">
        <f t="shared" si="29"/>
        <v/>
      </c>
      <c r="CA27" s="144" t="str">
        <f t="shared" si="29"/>
        <v/>
      </c>
      <c r="CB27" s="144" t="str">
        <f t="shared" si="30"/>
        <v/>
      </c>
      <c r="CC27" s="144" t="str">
        <f t="shared" si="31"/>
        <v/>
      </c>
      <c r="CD27" s="144" t="str">
        <f t="shared" si="31"/>
        <v/>
      </c>
      <c r="CE27" s="144" t="str">
        <f t="shared" si="31"/>
        <v/>
      </c>
      <c r="CF27" s="145" t="str">
        <f t="shared" si="51"/>
        <v/>
      </c>
      <c r="CG27" s="146" t="str">
        <f t="shared" si="52"/>
        <v/>
      </c>
      <c r="CH27" s="144" t="str">
        <f t="shared" si="53"/>
        <v/>
      </c>
      <c r="CI27" s="144" t="str">
        <f t="shared" si="54"/>
        <v/>
      </c>
      <c r="CL27" s="147" t="str">
        <f t="shared" si="55"/>
        <v xml:space="preserve"> </v>
      </c>
      <c r="CM27" s="147" t="str">
        <f t="shared" si="56"/>
        <v/>
      </c>
      <c r="CN27" s="148" t="str">
        <f t="shared" si="57"/>
        <v/>
      </c>
      <c r="CO27" s="113"/>
      <c r="CP27" s="114"/>
      <c r="CQ27" s="114"/>
      <c r="CR27" s="114"/>
      <c r="CS27" s="114"/>
      <c r="CT27" s="114"/>
      <c r="CU27" s="114"/>
      <c r="CV27" s="114"/>
      <c r="CW27" s="114"/>
      <c r="CX27" s="114"/>
      <c r="CY27" s="114"/>
      <c r="CZ27" s="114"/>
      <c r="DA27" s="115"/>
    </row>
    <row r="28" spans="1:105" s="30" customFormat="1" ht="15.75" x14ac:dyDescent="0.45">
      <c r="A28" s="116">
        <v>16</v>
      </c>
      <c r="B28" s="117"/>
      <c r="C28" s="118" t="str">
        <f t="shared" si="15"/>
        <v/>
      </c>
      <c r="D28" s="119" t="str">
        <f t="shared" si="16"/>
        <v/>
      </c>
      <c r="E28" s="120" t="str">
        <f t="shared" si="17"/>
        <v/>
      </c>
      <c r="F28" s="121" t="str">
        <f t="shared" si="18"/>
        <v/>
      </c>
      <c r="G28" s="122"/>
      <c r="H28" s="123" t="str">
        <f t="shared" si="19"/>
        <v/>
      </c>
      <c r="I28" s="139"/>
      <c r="J28" s="95"/>
      <c r="K28" s="126" t="str">
        <f t="shared" si="20"/>
        <v/>
      </c>
      <c r="L28" s="127" t="str">
        <f t="shared" si="21"/>
        <v>-</v>
      </c>
      <c r="M28" s="140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2"/>
      <c r="AE28" s="131"/>
      <c r="AF28" s="132">
        <f t="shared" si="26"/>
        <v>1</v>
      </c>
      <c r="AG28" s="29"/>
      <c r="AH28" s="133">
        <f t="shared" si="27"/>
        <v>0</v>
      </c>
      <c r="AI28" s="32" t="str">
        <f t="shared" si="28"/>
        <v/>
      </c>
      <c r="AJ28" s="32">
        <f t="shared" si="22"/>
        <v>0</v>
      </c>
      <c r="AK28" s="134" t="str">
        <f t="shared" si="32"/>
        <v/>
      </c>
      <c r="AL28" s="134" t="str">
        <f t="shared" si="33"/>
        <v/>
      </c>
      <c r="AM28" s="134" t="str">
        <f t="shared" si="34"/>
        <v/>
      </c>
      <c r="AN28" s="134" t="str">
        <f t="shared" si="35"/>
        <v/>
      </c>
      <c r="AO28" s="134" t="str">
        <f t="shared" si="36"/>
        <v/>
      </c>
      <c r="AP28" s="134" t="str">
        <f t="shared" si="37"/>
        <v/>
      </c>
      <c r="AQ28" s="134" t="str">
        <f t="shared" si="38"/>
        <v/>
      </c>
      <c r="AR28" s="134" t="str">
        <f t="shared" si="39"/>
        <v/>
      </c>
      <c r="AS28" s="134" t="str">
        <f t="shared" si="40"/>
        <v/>
      </c>
      <c r="AT28" s="134" t="str">
        <f t="shared" si="41"/>
        <v/>
      </c>
      <c r="AU28" s="134" t="str">
        <f t="shared" si="42"/>
        <v/>
      </c>
      <c r="AV28" s="134" t="str">
        <f t="shared" si="43"/>
        <v/>
      </c>
      <c r="AW28" s="134" t="str">
        <f t="shared" si="44"/>
        <v/>
      </c>
      <c r="AX28" s="134" t="str">
        <f t="shared" si="45"/>
        <v/>
      </c>
      <c r="AY28" s="134" t="str">
        <f t="shared" si="46"/>
        <v/>
      </c>
      <c r="AZ28" s="134" t="str">
        <f t="shared" si="47"/>
        <v/>
      </c>
      <c r="BA28" s="134" t="str">
        <f t="shared" si="48"/>
        <v/>
      </c>
      <c r="BB28" s="134" t="str">
        <f t="shared" si="49"/>
        <v/>
      </c>
      <c r="BD28" s="135" t="str">
        <f t="shared" ref="BD28:BS91" si="59">IF(M28&lt;&gt;"",IF($G28&lt;&gt;"",$G28,$H28),"")</f>
        <v/>
      </c>
      <c r="BE28" s="135" t="str">
        <f t="shared" si="59"/>
        <v/>
      </c>
      <c r="BF28" s="135" t="str">
        <f t="shared" si="59"/>
        <v/>
      </c>
      <c r="BG28" s="135" t="str">
        <f t="shared" si="58"/>
        <v/>
      </c>
      <c r="BH28" s="135" t="str">
        <f t="shared" si="58"/>
        <v/>
      </c>
      <c r="BI28" s="135" t="str">
        <f t="shared" si="58"/>
        <v/>
      </c>
      <c r="BJ28" s="135" t="str">
        <f t="shared" si="58"/>
        <v/>
      </c>
      <c r="BK28" s="135" t="str">
        <f t="shared" si="58"/>
        <v/>
      </c>
      <c r="BL28" s="135" t="str">
        <f t="shared" si="58"/>
        <v/>
      </c>
      <c r="BM28" s="135" t="str">
        <f t="shared" si="58"/>
        <v/>
      </c>
      <c r="BN28" s="135" t="str">
        <f t="shared" si="58"/>
        <v/>
      </c>
      <c r="BO28" s="135" t="str">
        <f t="shared" si="58"/>
        <v/>
      </c>
      <c r="BP28" s="135" t="str">
        <f t="shared" si="58"/>
        <v/>
      </c>
      <c r="BQ28" s="135" t="str">
        <f t="shared" si="58"/>
        <v/>
      </c>
      <c r="BR28" s="135" t="str">
        <f t="shared" si="58"/>
        <v/>
      </c>
      <c r="BS28" s="135" t="str">
        <f t="shared" si="58"/>
        <v/>
      </c>
      <c r="BT28" s="135" t="str">
        <f t="shared" si="58"/>
        <v/>
      </c>
      <c r="BU28" s="135" t="str">
        <f t="shared" si="58"/>
        <v/>
      </c>
      <c r="BW28" s="32">
        <v>15</v>
      </c>
      <c r="BX28" s="143" t="str">
        <f>IF(BY28="","",15)</f>
        <v/>
      </c>
      <c r="BY28" s="144" t="str">
        <f t="shared" si="50"/>
        <v/>
      </c>
      <c r="BZ28" s="144" t="str">
        <f t="shared" si="29"/>
        <v/>
      </c>
      <c r="CA28" s="144" t="str">
        <f t="shared" si="29"/>
        <v/>
      </c>
      <c r="CB28" s="144" t="str">
        <f t="shared" si="30"/>
        <v/>
      </c>
      <c r="CC28" s="144" t="str">
        <f t="shared" si="31"/>
        <v/>
      </c>
      <c r="CD28" s="144" t="str">
        <f t="shared" si="31"/>
        <v/>
      </c>
      <c r="CE28" s="144" t="str">
        <f t="shared" si="31"/>
        <v/>
      </c>
      <c r="CF28" s="145" t="str">
        <f t="shared" si="51"/>
        <v/>
      </c>
      <c r="CG28" s="146" t="str">
        <f t="shared" si="52"/>
        <v/>
      </c>
      <c r="CH28" s="144" t="str">
        <f t="shared" si="53"/>
        <v/>
      </c>
      <c r="CI28" s="144" t="str">
        <f t="shared" si="54"/>
        <v/>
      </c>
      <c r="CL28" s="147" t="str">
        <f t="shared" si="55"/>
        <v xml:space="preserve"> </v>
      </c>
      <c r="CM28" s="147" t="str">
        <f t="shared" si="56"/>
        <v/>
      </c>
      <c r="CN28" s="148" t="str">
        <f t="shared" si="57"/>
        <v/>
      </c>
      <c r="CO28" s="113"/>
      <c r="CP28" s="114"/>
      <c r="CQ28" s="114"/>
      <c r="CR28" s="114"/>
      <c r="CS28" s="114"/>
      <c r="CT28" s="114"/>
      <c r="CU28" s="114"/>
      <c r="CV28" s="114"/>
      <c r="CW28" s="114"/>
      <c r="CX28" s="114"/>
      <c r="CY28" s="114"/>
      <c r="CZ28" s="114"/>
      <c r="DA28" s="115"/>
    </row>
    <row r="29" spans="1:105" s="30" customFormat="1" ht="15.75" x14ac:dyDescent="0.45">
      <c r="A29" s="138">
        <v>17</v>
      </c>
      <c r="B29" s="117"/>
      <c r="C29" s="118" t="str">
        <f t="shared" si="15"/>
        <v/>
      </c>
      <c r="D29" s="119" t="str">
        <f t="shared" si="16"/>
        <v/>
      </c>
      <c r="E29" s="120" t="str">
        <f t="shared" si="17"/>
        <v/>
      </c>
      <c r="F29" s="121" t="str">
        <f t="shared" si="18"/>
        <v/>
      </c>
      <c r="G29" s="122"/>
      <c r="H29" s="123" t="str">
        <f t="shared" si="19"/>
        <v/>
      </c>
      <c r="I29" s="139"/>
      <c r="J29" s="95"/>
      <c r="K29" s="126" t="str">
        <f t="shared" si="20"/>
        <v/>
      </c>
      <c r="L29" s="127" t="str">
        <f t="shared" si="21"/>
        <v>-</v>
      </c>
      <c r="M29" s="140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2"/>
      <c r="AE29" s="131"/>
      <c r="AF29" s="132">
        <f t="shared" si="26"/>
        <v>1</v>
      </c>
      <c r="AG29" s="29"/>
      <c r="AH29" s="133">
        <f t="shared" si="27"/>
        <v>0</v>
      </c>
      <c r="AI29" s="32" t="str">
        <f t="shared" si="28"/>
        <v/>
      </c>
      <c r="AJ29" s="32">
        <f t="shared" si="22"/>
        <v>0</v>
      </c>
      <c r="AK29" s="134" t="str">
        <f t="shared" si="32"/>
        <v/>
      </c>
      <c r="AL29" s="134" t="str">
        <f t="shared" si="33"/>
        <v/>
      </c>
      <c r="AM29" s="134" t="str">
        <f t="shared" si="34"/>
        <v/>
      </c>
      <c r="AN29" s="134" t="str">
        <f t="shared" si="35"/>
        <v/>
      </c>
      <c r="AO29" s="134" t="str">
        <f t="shared" si="36"/>
        <v/>
      </c>
      <c r="AP29" s="134" t="str">
        <f t="shared" si="37"/>
        <v/>
      </c>
      <c r="AQ29" s="134" t="str">
        <f t="shared" si="38"/>
        <v/>
      </c>
      <c r="AR29" s="134" t="str">
        <f t="shared" si="39"/>
        <v/>
      </c>
      <c r="AS29" s="134" t="str">
        <f t="shared" si="40"/>
        <v/>
      </c>
      <c r="AT29" s="134" t="str">
        <f t="shared" si="41"/>
        <v/>
      </c>
      <c r="AU29" s="134" t="str">
        <f t="shared" si="42"/>
        <v/>
      </c>
      <c r="AV29" s="134" t="str">
        <f t="shared" si="43"/>
        <v/>
      </c>
      <c r="AW29" s="134" t="str">
        <f t="shared" si="44"/>
        <v/>
      </c>
      <c r="AX29" s="134" t="str">
        <f t="shared" si="45"/>
        <v/>
      </c>
      <c r="AY29" s="134" t="str">
        <f t="shared" si="46"/>
        <v/>
      </c>
      <c r="AZ29" s="134" t="str">
        <f t="shared" si="47"/>
        <v/>
      </c>
      <c r="BA29" s="134" t="str">
        <f t="shared" si="48"/>
        <v/>
      </c>
      <c r="BB29" s="134" t="str">
        <f t="shared" si="49"/>
        <v/>
      </c>
      <c r="BD29" s="135" t="str">
        <f t="shared" si="59"/>
        <v/>
      </c>
      <c r="BE29" s="135" t="str">
        <f t="shared" si="59"/>
        <v/>
      </c>
      <c r="BF29" s="135" t="str">
        <f t="shared" si="59"/>
        <v/>
      </c>
      <c r="BG29" s="135" t="str">
        <f t="shared" si="58"/>
        <v/>
      </c>
      <c r="BH29" s="135" t="str">
        <f t="shared" si="58"/>
        <v/>
      </c>
      <c r="BI29" s="135" t="str">
        <f t="shared" si="58"/>
        <v/>
      </c>
      <c r="BJ29" s="135" t="str">
        <f t="shared" si="58"/>
        <v/>
      </c>
      <c r="BK29" s="135" t="str">
        <f t="shared" si="58"/>
        <v/>
      </c>
      <c r="BL29" s="135" t="str">
        <f t="shared" si="58"/>
        <v/>
      </c>
      <c r="BM29" s="135" t="str">
        <f t="shared" si="58"/>
        <v/>
      </c>
      <c r="BN29" s="135" t="str">
        <f t="shared" si="58"/>
        <v/>
      </c>
      <c r="BO29" s="135" t="str">
        <f t="shared" si="58"/>
        <v/>
      </c>
      <c r="BP29" s="135" t="str">
        <f t="shared" si="58"/>
        <v/>
      </c>
      <c r="BQ29" s="135" t="str">
        <f t="shared" si="58"/>
        <v/>
      </c>
      <c r="BR29" s="135" t="str">
        <f t="shared" si="58"/>
        <v/>
      </c>
      <c r="BS29" s="135" t="str">
        <f t="shared" si="58"/>
        <v/>
      </c>
      <c r="BT29" s="135" t="str">
        <f t="shared" si="58"/>
        <v/>
      </c>
      <c r="BU29" s="135" t="str">
        <f t="shared" si="58"/>
        <v/>
      </c>
      <c r="BW29" s="32">
        <v>16</v>
      </c>
      <c r="BX29" s="143" t="str">
        <f>IF(BY29="","",16)</f>
        <v/>
      </c>
      <c r="BY29" s="144" t="str">
        <f t="shared" si="50"/>
        <v/>
      </c>
      <c r="BZ29" s="144" t="str">
        <f t="shared" si="29"/>
        <v/>
      </c>
      <c r="CA29" s="144" t="str">
        <f t="shared" si="29"/>
        <v/>
      </c>
      <c r="CB29" s="144" t="str">
        <f t="shared" si="30"/>
        <v/>
      </c>
      <c r="CC29" s="144" t="str">
        <f t="shared" si="31"/>
        <v/>
      </c>
      <c r="CD29" s="144" t="str">
        <f t="shared" si="31"/>
        <v/>
      </c>
      <c r="CE29" s="144" t="str">
        <f t="shared" si="31"/>
        <v/>
      </c>
      <c r="CF29" s="145" t="str">
        <f t="shared" si="51"/>
        <v/>
      </c>
      <c r="CG29" s="146" t="str">
        <f t="shared" si="52"/>
        <v/>
      </c>
      <c r="CH29" s="144" t="str">
        <f t="shared" si="53"/>
        <v/>
      </c>
      <c r="CI29" s="144" t="str">
        <f t="shared" si="54"/>
        <v/>
      </c>
      <c r="CL29" s="147" t="str">
        <f t="shared" si="55"/>
        <v xml:space="preserve"> </v>
      </c>
      <c r="CM29" s="147" t="str">
        <f t="shared" si="56"/>
        <v/>
      </c>
      <c r="CN29" s="148" t="str">
        <f t="shared" si="57"/>
        <v/>
      </c>
      <c r="CO29" s="113"/>
      <c r="CP29" s="114"/>
      <c r="CQ29" s="114"/>
      <c r="CR29" s="114"/>
      <c r="CS29" s="114"/>
      <c r="CT29" s="114"/>
      <c r="CU29" s="114"/>
      <c r="CV29" s="114"/>
      <c r="CW29" s="114"/>
      <c r="CX29" s="114"/>
      <c r="CY29" s="114"/>
      <c r="CZ29" s="114"/>
      <c r="DA29" s="115"/>
    </row>
    <row r="30" spans="1:105" s="30" customFormat="1" ht="15.75" x14ac:dyDescent="0.45">
      <c r="A30" s="138">
        <v>18</v>
      </c>
      <c r="B30" s="117"/>
      <c r="C30" s="118" t="str">
        <f t="shared" si="15"/>
        <v/>
      </c>
      <c r="D30" s="119" t="str">
        <f t="shared" si="16"/>
        <v/>
      </c>
      <c r="E30" s="120" t="str">
        <f t="shared" si="17"/>
        <v/>
      </c>
      <c r="F30" s="121" t="str">
        <f t="shared" si="18"/>
        <v/>
      </c>
      <c r="G30" s="122"/>
      <c r="H30" s="123" t="str">
        <f t="shared" si="19"/>
        <v/>
      </c>
      <c r="I30" s="139"/>
      <c r="J30" s="95"/>
      <c r="K30" s="126" t="str">
        <f t="shared" si="20"/>
        <v/>
      </c>
      <c r="L30" s="127" t="str">
        <f t="shared" si="21"/>
        <v>-</v>
      </c>
      <c r="M30" s="140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2"/>
      <c r="AE30" s="131"/>
      <c r="AF30" s="132">
        <f t="shared" si="26"/>
        <v>1</v>
      </c>
      <c r="AG30" s="29"/>
      <c r="AH30" s="133">
        <f t="shared" si="27"/>
        <v>0</v>
      </c>
      <c r="AI30" s="32" t="str">
        <f t="shared" si="28"/>
        <v/>
      </c>
      <c r="AJ30" s="32">
        <f t="shared" si="22"/>
        <v>0</v>
      </c>
      <c r="AK30" s="134" t="str">
        <f t="shared" si="32"/>
        <v/>
      </c>
      <c r="AL30" s="134" t="str">
        <f t="shared" si="33"/>
        <v/>
      </c>
      <c r="AM30" s="134" t="str">
        <f t="shared" si="34"/>
        <v/>
      </c>
      <c r="AN30" s="134" t="str">
        <f t="shared" si="35"/>
        <v/>
      </c>
      <c r="AO30" s="134" t="str">
        <f t="shared" si="36"/>
        <v/>
      </c>
      <c r="AP30" s="134" t="str">
        <f t="shared" si="37"/>
        <v/>
      </c>
      <c r="AQ30" s="134" t="str">
        <f t="shared" si="38"/>
        <v/>
      </c>
      <c r="AR30" s="134" t="str">
        <f t="shared" si="39"/>
        <v/>
      </c>
      <c r="AS30" s="134" t="str">
        <f t="shared" si="40"/>
        <v/>
      </c>
      <c r="AT30" s="134" t="str">
        <f t="shared" si="41"/>
        <v/>
      </c>
      <c r="AU30" s="134" t="str">
        <f t="shared" si="42"/>
        <v/>
      </c>
      <c r="AV30" s="134" t="str">
        <f t="shared" si="43"/>
        <v/>
      </c>
      <c r="AW30" s="134" t="str">
        <f t="shared" si="44"/>
        <v/>
      </c>
      <c r="AX30" s="134" t="str">
        <f t="shared" si="45"/>
        <v/>
      </c>
      <c r="AY30" s="134" t="str">
        <f t="shared" si="46"/>
        <v/>
      </c>
      <c r="AZ30" s="134" t="str">
        <f t="shared" si="47"/>
        <v/>
      </c>
      <c r="BA30" s="134" t="str">
        <f t="shared" si="48"/>
        <v/>
      </c>
      <c r="BB30" s="134" t="str">
        <f t="shared" si="49"/>
        <v/>
      </c>
      <c r="BD30" s="135" t="str">
        <f t="shared" si="59"/>
        <v/>
      </c>
      <c r="BE30" s="135" t="str">
        <f t="shared" si="59"/>
        <v/>
      </c>
      <c r="BF30" s="135" t="str">
        <f t="shared" si="59"/>
        <v/>
      </c>
      <c r="BG30" s="135" t="str">
        <f t="shared" si="58"/>
        <v/>
      </c>
      <c r="BH30" s="135" t="str">
        <f t="shared" si="58"/>
        <v/>
      </c>
      <c r="BI30" s="135" t="str">
        <f t="shared" si="58"/>
        <v/>
      </c>
      <c r="BJ30" s="135" t="str">
        <f t="shared" si="58"/>
        <v/>
      </c>
      <c r="BK30" s="135" t="str">
        <f t="shared" si="58"/>
        <v/>
      </c>
      <c r="BL30" s="135" t="str">
        <f t="shared" si="58"/>
        <v/>
      </c>
      <c r="BM30" s="135" t="str">
        <f t="shared" si="58"/>
        <v/>
      </c>
      <c r="BN30" s="135" t="str">
        <f t="shared" si="58"/>
        <v/>
      </c>
      <c r="BO30" s="135" t="str">
        <f t="shared" si="58"/>
        <v/>
      </c>
      <c r="BP30" s="135" t="str">
        <f t="shared" si="58"/>
        <v/>
      </c>
      <c r="BQ30" s="135" t="str">
        <f t="shared" si="58"/>
        <v/>
      </c>
      <c r="BR30" s="135" t="str">
        <f t="shared" si="58"/>
        <v/>
      </c>
      <c r="BS30" s="135" t="str">
        <f t="shared" si="58"/>
        <v/>
      </c>
      <c r="BT30" s="135" t="str">
        <f t="shared" si="58"/>
        <v/>
      </c>
      <c r="BU30" s="135" t="str">
        <f t="shared" si="58"/>
        <v/>
      </c>
      <c r="BW30" s="32">
        <v>17</v>
      </c>
      <c r="BX30" s="143" t="str">
        <f>IF(BY30="","",17)</f>
        <v/>
      </c>
      <c r="BY30" s="144" t="str">
        <f t="shared" si="50"/>
        <v/>
      </c>
      <c r="BZ30" s="144" t="str">
        <f t="shared" si="29"/>
        <v/>
      </c>
      <c r="CA30" s="144" t="str">
        <f t="shared" si="29"/>
        <v/>
      </c>
      <c r="CB30" s="144" t="str">
        <f t="shared" si="30"/>
        <v/>
      </c>
      <c r="CC30" s="144" t="str">
        <f t="shared" si="31"/>
        <v/>
      </c>
      <c r="CD30" s="144" t="str">
        <f t="shared" si="31"/>
        <v/>
      </c>
      <c r="CE30" s="144" t="str">
        <f t="shared" si="31"/>
        <v/>
      </c>
      <c r="CF30" s="145" t="str">
        <f t="shared" si="51"/>
        <v/>
      </c>
      <c r="CG30" s="146" t="str">
        <f t="shared" si="52"/>
        <v/>
      </c>
      <c r="CH30" s="144" t="str">
        <f t="shared" si="53"/>
        <v/>
      </c>
      <c r="CI30" s="144" t="str">
        <f t="shared" si="54"/>
        <v/>
      </c>
      <c r="CL30" s="147" t="str">
        <f t="shared" si="55"/>
        <v xml:space="preserve"> </v>
      </c>
      <c r="CM30" s="147" t="str">
        <f t="shared" si="56"/>
        <v/>
      </c>
      <c r="CN30" s="148" t="str">
        <f t="shared" si="57"/>
        <v/>
      </c>
      <c r="CO30" s="113"/>
      <c r="CP30" s="114"/>
      <c r="CQ30" s="114"/>
      <c r="CR30" s="114"/>
      <c r="CS30" s="114"/>
      <c r="CT30" s="114"/>
      <c r="CU30" s="114"/>
      <c r="CV30" s="114"/>
      <c r="CW30" s="114"/>
      <c r="CX30" s="114"/>
      <c r="CY30" s="114"/>
      <c r="CZ30" s="114"/>
      <c r="DA30" s="115"/>
    </row>
    <row r="31" spans="1:105" s="30" customFormat="1" ht="15.75" x14ac:dyDescent="0.45">
      <c r="A31" s="116">
        <v>19</v>
      </c>
      <c r="B31" s="117"/>
      <c r="C31" s="118" t="str">
        <f t="shared" si="15"/>
        <v/>
      </c>
      <c r="D31" s="119" t="str">
        <f t="shared" si="16"/>
        <v/>
      </c>
      <c r="E31" s="120" t="str">
        <f t="shared" si="17"/>
        <v/>
      </c>
      <c r="F31" s="121" t="str">
        <f t="shared" si="18"/>
        <v/>
      </c>
      <c r="G31" s="122"/>
      <c r="H31" s="123" t="str">
        <f t="shared" si="19"/>
        <v/>
      </c>
      <c r="I31" s="139"/>
      <c r="J31" s="95"/>
      <c r="K31" s="126" t="str">
        <f t="shared" si="20"/>
        <v/>
      </c>
      <c r="L31" s="127" t="str">
        <f t="shared" si="21"/>
        <v>-</v>
      </c>
      <c r="M31" s="140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2"/>
      <c r="AE31" s="131"/>
      <c r="AF31" s="132">
        <f t="shared" si="26"/>
        <v>1</v>
      </c>
      <c r="AG31" s="29"/>
      <c r="AH31" s="133">
        <f t="shared" si="27"/>
        <v>0</v>
      </c>
      <c r="AI31" s="32" t="str">
        <f t="shared" si="28"/>
        <v/>
      </c>
      <c r="AJ31" s="32">
        <f t="shared" si="22"/>
        <v>0</v>
      </c>
      <c r="AK31" s="134" t="str">
        <f t="shared" si="32"/>
        <v/>
      </c>
      <c r="AL31" s="134" t="str">
        <f t="shared" si="33"/>
        <v/>
      </c>
      <c r="AM31" s="134" t="str">
        <f t="shared" si="34"/>
        <v/>
      </c>
      <c r="AN31" s="134" t="str">
        <f t="shared" si="35"/>
        <v/>
      </c>
      <c r="AO31" s="134" t="str">
        <f t="shared" si="36"/>
        <v/>
      </c>
      <c r="AP31" s="134" t="str">
        <f t="shared" si="37"/>
        <v/>
      </c>
      <c r="AQ31" s="134" t="str">
        <f t="shared" si="38"/>
        <v/>
      </c>
      <c r="AR31" s="134" t="str">
        <f t="shared" si="39"/>
        <v/>
      </c>
      <c r="AS31" s="134" t="str">
        <f t="shared" si="40"/>
        <v/>
      </c>
      <c r="AT31" s="134" t="str">
        <f t="shared" si="41"/>
        <v/>
      </c>
      <c r="AU31" s="134" t="str">
        <f t="shared" si="42"/>
        <v/>
      </c>
      <c r="AV31" s="134" t="str">
        <f t="shared" si="43"/>
        <v/>
      </c>
      <c r="AW31" s="134" t="str">
        <f t="shared" si="44"/>
        <v/>
      </c>
      <c r="AX31" s="134" t="str">
        <f t="shared" si="45"/>
        <v/>
      </c>
      <c r="AY31" s="134" t="str">
        <f t="shared" si="46"/>
        <v/>
      </c>
      <c r="AZ31" s="134" t="str">
        <f t="shared" si="47"/>
        <v/>
      </c>
      <c r="BA31" s="134" t="str">
        <f t="shared" si="48"/>
        <v/>
      </c>
      <c r="BB31" s="134" t="str">
        <f t="shared" si="49"/>
        <v/>
      </c>
      <c r="BD31" s="135" t="str">
        <f t="shared" si="59"/>
        <v/>
      </c>
      <c r="BE31" s="135" t="str">
        <f t="shared" si="59"/>
        <v/>
      </c>
      <c r="BF31" s="135" t="str">
        <f t="shared" si="59"/>
        <v/>
      </c>
      <c r="BG31" s="135" t="str">
        <f t="shared" si="58"/>
        <v/>
      </c>
      <c r="BH31" s="135" t="str">
        <f t="shared" si="58"/>
        <v/>
      </c>
      <c r="BI31" s="135" t="str">
        <f t="shared" si="58"/>
        <v/>
      </c>
      <c r="BJ31" s="135" t="str">
        <f t="shared" si="58"/>
        <v/>
      </c>
      <c r="BK31" s="135" t="str">
        <f t="shared" si="58"/>
        <v/>
      </c>
      <c r="BL31" s="135" t="str">
        <f t="shared" si="58"/>
        <v/>
      </c>
      <c r="BM31" s="135" t="str">
        <f t="shared" si="58"/>
        <v/>
      </c>
      <c r="BN31" s="135" t="str">
        <f t="shared" si="58"/>
        <v/>
      </c>
      <c r="BO31" s="135" t="str">
        <f t="shared" si="58"/>
        <v/>
      </c>
      <c r="BP31" s="135" t="str">
        <f t="shared" si="58"/>
        <v/>
      </c>
      <c r="BQ31" s="135" t="str">
        <f t="shared" si="58"/>
        <v/>
      </c>
      <c r="BR31" s="135" t="str">
        <f t="shared" si="58"/>
        <v/>
      </c>
      <c r="BS31" s="135" t="str">
        <f t="shared" si="58"/>
        <v/>
      </c>
      <c r="BT31" s="135" t="str">
        <f t="shared" si="58"/>
        <v/>
      </c>
      <c r="BU31" s="135" t="str">
        <f t="shared" si="58"/>
        <v/>
      </c>
      <c r="BW31" s="32">
        <v>18</v>
      </c>
      <c r="BX31" s="143" t="str">
        <f>IF(BY31="","",18)</f>
        <v/>
      </c>
      <c r="BY31" s="144" t="str">
        <f t="shared" si="50"/>
        <v/>
      </c>
      <c r="BZ31" s="144" t="str">
        <f t="shared" si="29"/>
        <v/>
      </c>
      <c r="CA31" s="144" t="str">
        <f t="shared" si="29"/>
        <v/>
      </c>
      <c r="CB31" s="144" t="str">
        <f t="shared" si="30"/>
        <v/>
      </c>
      <c r="CC31" s="144" t="str">
        <f t="shared" si="31"/>
        <v/>
      </c>
      <c r="CD31" s="144" t="str">
        <f t="shared" si="31"/>
        <v/>
      </c>
      <c r="CE31" s="144" t="str">
        <f t="shared" si="31"/>
        <v/>
      </c>
      <c r="CF31" s="145" t="str">
        <f t="shared" si="51"/>
        <v/>
      </c>
      <c r="CG31" s="146" t="str">
        <f t="shared" si="52"/>
        <v/>
      </c>
      <c r="CH31" s="144" t="str">
        <f t="shared" si="53"/>
        <v/>
      </c>
      <c r="CI31" s="144" t="str">
        <f t="shared" si="54"/>
        <v/>
      </c>
      <c r="CL31" s="147" t="str">
        <f t="shared" si="55"/>
        <v xml:space="preserve"> </v>
      </c>
      <c r="CM31" s="147" t="str">
        <f t="shared" si="56"/>
        <v/>
      </c>
      <c r="CN31" s="148" t="str">
        <f t="shared" si="57"/>
        <v/>
      </c>
      <c r="CO31" s="113"/>
      <c r="CP31" s="114"/>
      <c r="CQ31" s="114"/>
      <c r="CR31" s="114"/>
      <c r="CS31" s="114"/>
      <c r="CT31" s="114"/>
      <c r="CU31" s="114"/>
      <c r="CV31" s="114"/>
      <c r="CW31" s="114"/>
      <c r="CX31" s="114"/>
      <c r="CY31" s="114"/>
      <c r="CZ31" s="114"/>
      <c r="DA31" s="115"/>
    </row>
    <row r="32" spans="1:105" s="30" customFormat="1" ht="15.75" x14ac:dyDescent="0.45">
      <c r="A32" s="138">
        <v>20</v>
      </c>
      <c r="B32" s="117"/>
      <c r="C32" s="118" t="str">
        <f t="shared" si="15"/>
        <v/>
      </c>
      <c r="D32" s="119" t="str">
        <f t="shared" si="16"/>
        <v/>
      </c>
      <c r="E32" s="120" t="str">
        <f t="shared" si="17"/>
        <v/>
      </c>
      <c r="F32" s="121" t="str">
        <f t="shared" si="18"/>
        <v/>
      </c>
      <c r="G32" s="122"/>
      <c r="H32" s="123" t="str">
        <f t="shared" si="19"/>
        <v/>
      </c>
      <c r="I32" s="139"/>
      <c r="J32" s="95"/>
      <c r="K32" s="126" t="str">
        <f t="shared" si="20"/>
        <v/>
      </c>
      <c r="L32" s="127" t="str">
        <f t="shared" si="21"/>
        <v>-</v>
      </c>
      <c r="M32" s="140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2"/>
      <c r="AE32" s="131"/>
      <c r="AF32" s="132">
        <f t="shared" si="26"/>
        <v>1</v>
      </c>
      <c r="AG32" s="29"/>
      <c r="AH32" s="133">
        <f t="shared" si="27"/>
        <v>0</v>
      </c>
      <c r="AI32" s="32" t="str">
        <f t="shared" si="28"/>
        <v/>
      </c>
      <c r="AJ32" s="32">
        <f t="shared" si="22"/>
        <v>0</v>
      </c>
      <c r="AK32" s="134" t="str">
        <f t="shared" si="32"/>
        <v/>
      </c>
      <c r="AL32" s="134" t="str">
        <f t="shared" si="33"/>
        <v/>
      </c>
      <c r="AM32" s="134" t="str">
        <f t="shared" si="34"/>
        <v/>
      </c>
      <c r="AN32" s="134" t="str">
        <f t="shared" si="35"/>
        <v/>
      </c>
      <c r="AO32" s="134" t="str">
        <f t="shared" si="36"/>
        <v/>
      </c>
      <c r="AP32" s="134" t="str">
        <f t="shared" si="37"/>
        <v/>
      </c>
      <c r="AQ32" s="134" t="str">
        <f t="shared" si="38"/>
        <v/>
      </c>
      <c r="AR32" s="134" t="str">
        <f t="shared" si="39"/>
        <v/>
      </c>
      <c r="AS32" s="134" t="str">
        <f t="shared" si="40"/>
        <v/>
      </c>
      <c r="AT32" s="134" t="str">
        <f t="shared" si="41"/>
        <v/>
      </c>
      <c r="AU32" s="134" t="str">
        <f t="shared" si="42"/>
        <v/>
      </c>
      <c r="AV32" s="134" t="str">
        <f t="shared" si="43"/>
        <v/>
      </c>
      <c r="AW32" s="134" t="str">
        <f t="shared" si="44"/>
        <v/>
      </c>
      <c r="AX32" s="134" t="str">
        <f t="shared" si="45"/>
        <v/>
      </c>
      <c r="AY32" s="134" t="str">
        <f t="shared" si="46"/>
        <v/>
      </c>
      <c r="AZ32" s="134" t="str">
        <f t="shared" si="47"/>
        <v/>
      </c>
      <c r="BA32" s="134" t="str">
        <f t="shared" si="48"/>
        <v/>
      </c>
      <c r="BB32" s="134" t="str">
        <f t="shared" si="49"/>
        <v/>
      </c>
      <c r="BD32" s="135" t="str">
        <f t="shared" si="59"/>
        <v/>
      </c>
      <c r="BE32" s="135" t="str">
        <f t="shared" si="59"/>
        <v/>
      </c>
      <c r="BF32" s="135" t="str">
        <f t="shared" si="59"/>
        <v/>
      </c>
      <c r="BG32" s="135" t="str">
        <f t="shared" si="58"/>
        <v/>
      </c>
      <c r="BH32" s="135" t="str">
        <f t="shared" si="58"/>
        <v/>
      </c>
      <c r="BI32" s="135" t="str">
        <f t="shared" si="58"/>
        <v/>
      </c>
      <c r="BJ32" s="135" t="str">
        <f t="shared" si="58"/>
        <v/>
      </c>
      <c r="BK32" s="135" t="str">
        <f t="shared" si="58"/>
        <v/>
      </c>
      <c r="BL32" s="135" t="str">
        <f t="shared" si="58"/>
        <v/>
      </c>
      <c r="BM32" s="135" t="str">
        <f t="shared" si="58"/>
        <v/>
      </c>
      <c r="BN32" s="135" t="str">
        <f t="shared" si="58"/>
        <v/>
      </c>
      <c r="BO32" s="135" t="str">
        <f t="shared" si="58"/>
        <v/>
      </c>
      <c r="BP32" s="135" t="str">
        <f t="shared" si="58"/>
        <v/>
      </c>
      <c r="BQ32" s="135" t="str">
        <f t="shared" si="58"/>
        <v/>
      </c>
      <c r="BR32" s="135" t="str">
        <f t="shared" si="58"/>
        <v/>
      </c>
      <c r="BS32" s="135" t="str">
        <f t="shared" si="58"/>
        <v/>
      </c>
      <c r="BT32" s="135" t="str">
        <f t="shared" si="58"/>
        <v/>
      </c>
      <c r="BU32" s="135" t="str">
        <f t="shared" si="58"/>
        <v/>
      </c>
      <c r="BW32" s="32">
        <v>19</v>
      </c>
      <c r="BX32" s="149" t="str">
        <f t="shared" ref="BX32:BX95" si="60">IF($BY32="","",VLOOKUP(BZ32,$B$13:$AJ$84,34,FALSE))</f>
        <v/>
      </c>
      <c r="BY32" s="150" t="str">
        <f>IF(BZ32="","","Plongeur")</f>
        <v/>
      </c>
      <c r="BZ32" s="150" t="str">
        <f>B109</f>
        <v/>
      </c>
      <c r="CA32" s="150" t="str">
        <f>C109</f>
        <v/>
      </c>
      <c r="CB32" s="150" t="str">
        <f t="shared" ref="CB32:CB95" si="61">IF($D109="","",$D109)</f>
        <v/>
      </c>
      <c r="CC32" s="150" t="str">
        <f t="shared" ref="CC32:CE67" si="62">E109</f>
        <v/>
      </c>
      <c r="CD32" s="150" t="str">
        <f t="shared" si="62"/>
        <v/>
      </c>
      <c r="CE32" s="150" t="str">
        <f t="shared" si="62"/>
        <v/>
      </c>
      <c r="CF32" s="151" t="str">
        <f t="shared" si="51"/>
        <v/>
      </c>
      <c r="CG32" s="152" t="str">
        <f t="shared" si="52"/>
        <v/>
      </c>
      <c r="CH32" s="150" t="str">
        <f t="shared" si="53"/>
        <v/>
      </c>
      <c r="CI32" s="150" t="str">
        <f t="shared" si="54"/>
        <v/>
      </c>
      <c r="CL32" s="147" t="str">
        <f t="shared" si="55"/>
        <v xml:space="preserve"> </v>
      </c>
      <c r="CM32" s="147" t="str">
        <f t="shared" si="56"/>
        <v/>
      </c>
      <c r="CN32" s="148" t="str">
        <f t="shared" si="57"/>
        <v/>
      </c>
      <c r="CO32" s="113"/>
      <c r="CP32" s="114"/>
      <c r="CQ32" s="114"/>
      <c r="CR32" s="114"/>
      <c r="CS32" s="114"/>
      <c r="CT32" s="114"/>
      <c r="CU32" s="114"/>
      <c r="CV32" s="114"/>
      <c r="CW32" s="114"/>
      <c r="CX32" s="114"/>
      <c r="CY32" s="114"/>
      <c r="CZ32" s="114"/>
      <c r="DA32" s="115"/>
    </row>
    <row r="33" spans="1:105" s="30" customFormat="1" ht="15.75" x14ac:dyDescent="0.45">
      <c r="A33" s="138">
        <v>21</v>
      </c>
      <c r="B33" s="117"/>
      <c r="C33" s="118" t="str">
        <f t="shared" si="15"/>
        <v/>
      </c>
      <c r="D33" s="119" t="str">
        <f t="shared" si="16"/>
        <v/>
      </c>
      <c r="E33" s="120" t="str">
        <f t="shared" si="17"/>
        <v/>
      </c>
      <c r="F33" s="121" t="str">
        <f t="shared" si="18"/>
        <v/>
      </c>
      <c r="G33" s="122"/>
      <c r="H33" s="123" t="str">
        <f t="shared" si="19"/>
        <v/>
      </c>
      <c r="I33" s="139"/>
      <c r="J33" s="95"/>
      <c r="K33" s="126" t="str">
        <f t="shared" si="20"/>
        <v/>
      </c>
      <c r="L33" s="127" t="str">
        <f t="shared" si="21"/>
        <v>-</v>
      </c>
      <c r="M33" s="140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2"/>
      <c r="AE33" s="131"/>
      <c r="AF33" s="132">
        <f t="shared" si="26"/>
        <v>1</v>
      </c>
      <c r="AG33" s="29"/>
      <c r="AH33" s="133">
        <f t="shared" si="27"/>
        <v>0</v>
      </c>
      <c r="AI33" s="32" t="str">
        <f t="shared" si="28"/>
        <v/>
      </c>
      <c r="AJ33" s="32">
        <f t="shared" si="22"/>
        <v>0</v>
      </c>
      <c r="AK33" s="134" t="str">
        <f t="shared" si="32"/>
        <v/>
      </c>
      <c r="AL33" s="134" t="str">
        <f t="shared" si="33"/>
        <v/>
      </c>
      <c r="AM33" s="134" t="str">
        <f t="shared" si="34"/>
        <v/>
      </c>
      <c r="AN33" s="134" t="str">
        <f t="shared" si="35"/>
        <v/>
      </c>
      <c r="AO33" s="134" t="str">
        <f t="shared" si="36"/>
        <v/>
      </c>
      <c r="AP33" s="134" t="str">
        <f t="shared" si="37"/>
        <v/>
      </c>
      <c r="AQ33" s="134" t="str">
        <f t="shared" si="38"/>
        <v/>
      </c>
      <c r="AR33" s="134" t="str">
        <f t="shared" si="39"/>
        <v/>
      </c>
      <c r="AS33" s="134" t="str">
        <f t="shared" si="40"/>
        <v/>
      </c>
      <c r="AT33" s="134" t="str">
        <f t="shared" si="41"/>
        <v/>
      </c>
      <c r="AU33" s="134" t="str">
        <f t="shared" si="42"/>
        <v/>
      </c>
      <c r="AV33" s="134" t="str">
        <f t="shared" si="43"/>
        <v/>
      </c>
      <c r="AW33" s="134" t="str">
        <f t="shared" si="44"/>
        <v/>
      </c>
      <c r="AX33" s="134" t="str">
        <f t="shared" si="45"/>
        <v/>
      </c>
      <c r="AY33" s="134" t="str">
        <f t="shared" si="46"/>
        <v/>
      </c>
      <c r="AZ33" s="134" t="str">
        <f t="shared" si="47"/>
        <v/>
      </c>
      <c r="BA33" s="134" t="str">
        <f t="shared" si="48"/>
        <v/>
      </c>
      <c r="BB33" s="134" t="str">
        <f t="shared" si="49"/>
        <v/>
      </c>
      <c r="BD33" s="135" t="str">
        <f t="shared" si="59"/>
        <v/>
      </c>
      <c r="BE33" s="135" t="str">
        <f t="shared" si="59"/>
        <v/>
      </c>
      <c r="BF33" s="135" t="str">
        <f t="shared" si="59"/>
        <v/>
      </c>
      <c r="BG33" s="135" t="str">
        <f t="shared" si="58"/>
        <v/>
      </c>
      <c r="BH33" s="135" t="str">
        <f t="shared" si="58"/>
        <v/>
      </c>
      <c r="BI33" s="135" t="str">
        <f t="shared" si="58"/>
        <v/>
      </c>
      <c r="BJ33" s="135" t="str">
        <f t="shared" si="58"/>
        <v/>
      </c>
      <c r="BK33" s="135" t="str">
        <f t="shared" si="58"/>
        <v/>
      </c>
      <c r="BL33" s="135" t="str">
        <f t="shared" si="58"/>
        <v/>
      </c>
      <c r="BM33" s="135" t="str">
        <f t="shared" si="58"/>
        <v/>
      </c>
      <c r="BN33" s="135" t="str">
        <f t="shared" si="58"/>
        <v/>
      </c>
      <c r="BO33" s="135" t="str">
        <f t="shared" si="58"/>
        <v/>
      </c>
      <c r="BP33" s="135" t="str">
        <f t="shared" si="58"/>
        <v/>
      </c>
      <c r="BQ33" s="135" t="str">
        <f t="shared" si="58"/>
        <v/>
      </c>
      <c r="BR33" s="135" t="str">
        <f t="shared" si="58"/>
        <v/>
      </c>
      <c r="BS33" s="135" t="str">
        <f t="shared" si="58"/>
        <v/>
      </c>
      <c r="BT33" s="135" t="str">
        <f t="shared" si="58"/>
        <v/>
      </c>
      <c r="BU33" s="135" t="str">
        <f t="shared" si="58"/>
        <v/>
      </c>
      <c r="BW33" s="32">
        <v>20</v>
      </c>
      <c r="BX33" s="149" t="str">
        <f t="shared" si="60"/>
        <v/>
      </c>
      <c r="BY33" s="150" t="str">
        <f t="shared" ref="BY33:BY96" si="63">IF(BZ33="","","Plongeur")</f>
        <v/>
      </c>
      <c r="BZ33" s="150" t="str">
        <f>B110</f>
        <v/>
      </c>
      <c r="CA33" s="150" t="str">
        <f>C110</f>
        <v/>
      </c>
      <c r="CB33" s="150" t="str">
        <f t="shared" si="61"/>
        <v/>
      </c>
      <c r="CC33" s="150" t="str">
        <f t="shared" si="62"/>
        <v/>
      </c>
      <c r="CD33" s="150" t="str">
        <f t="shared" si="62"/>
        <v/>
      </c>
      <c r="CE33" s="150" t="str">
        <f t="shared" si="62"/>
        <v/>
      </c>
      <c r="CF33" s="151" t="str">
        <f t="shared" si="51"/>
        <v/>
      </c>
      <c r="CG33" s="152" t="str">
        <f t="shared" si="52"/>
        <v/>
      </c>
      <c r="CH33" s="150" t="str">
        <f t="shared" si="53"/>
        <v/>
      </c>
      <c r="CI33" s="150" t="str">
        <f t="shared" si="54"/>
        <v/>
      </c>
      <c r="CL33" s="147" t="str">
        <f t="shared" si="55"/>
        <v xml:space="preserve"> </v>
      </c>
      <c r="CM33" s="147" t="str">
        <f t="shared" si="56"/>
        <v/>
      </c>
      <c r="CN33" s="148" t="str">
        <f t="shared" si="57"/>
        <v/>
      </c>
      <c r="CO33" s="113"/>
      <c r="CP33" s="114"/>
      <c r="CQ33" s="114"/>
      <c r="CR33" s="114"/>
      <c r="CS33" s="114"/>
      <c r="CT33" s="114"/>
      <c r="CU33" s="114"/>
      <c r="CV33" s="114"/>
      <c r="CW33" s="114"/>
      <c r="CX33" s="114"/>
      <c r="CY33" s="114"/>
      <c r="CZ33" s="114"/>
      <c r="DA33" s="115"/>
    </row>
    <row r="34" spans="1:105" s="30" customFormat="1" ht="15.75" x14ac:dyDescent="0.45">
      <c r="A34" s="138">
        <v>22</v>
      </c>
      <c r="B34" s="117"/>
      <c r="C34" s="118" t="str">
        <f t="shared" si="15"/>
        <v/>
      </c>
      <c r="D34" s="119" t="str">
        <f t="shared" si="16"/>
        <v/>
      </c>
      <c r="E34" s="120" t="str">
        <f t="shared" si="17"/>
        <v/>
      </c>
      <c r="F34" s="121" t="str">
        <f t="shared" si="18"/>
        <v/>
      </c>
      <c r="G34" s="122"/>
      <c r="H34" s="123" t="str">
        <f t="shared" si="19"/>
        <v/>
      </c>
      <c r="I34" s="139"/>
      <c r="J34" s="95"/>
      <c r="K34" s="126" t="str">
        <f t="shared" si="20"/>
        <v/>
      </c>
      <c r="L34" s="127" t="str">
        <f t="shared" si="21"/>
        <v>-</v>
      </c>
      <c r="M34" s="140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2"/>
      <c r="AE34" s="131"/>
      <c r="AF34" s="132">
        <f t="shared" si="26"/>
        <v>1</v>
      </c>
      <c r="AG34" s="29"/>
      <c r="AH34" s="133">
        <f t="shared" si="27"/>
        <v>0</v>
      </c>
      <c r="AI34" s="32" t="str">
        <f t="shared" si="28"/>
        <v/>
      </c>
      <c r="AJ34" s="32">
        <f t="shared" si="22"/>
        <v>0</v>
      </c>
      <c r="AK34" s="134" t="str">
        <f t="shared" si="32"/>
        <v/>
      </c>
      <c r="AL34" s="134" t="str">
        <f t="shared" si="33"/>
        <v/>
      </c>
      <c r="AM34" s="134" t="str">
        <f t="shared" si="34"/>
        <v/>
      </c>
      <c r="AN34" s="134" t="str">
        <f t="shared" si="35"/>
        <v/>
      </c>
      <c r="AO34" s="134" t="str">
        <f t="shared" si="36"/>
        <v/>
      </c>
      <c r="AP34" s="134" t="str">
        <f t="shared" si="37"/>
        <v/>
      </c>
      <c r="AQ34" s="134" t="str">
        <f t="shared" si="38"/>
        <v/>
      </c>
      <c r="AR34" s="134" t="str">
        <f t="shared" si="39"/>
        <v/>
      </c>
      <c r="AS34" s="134" t="str">
        <f t="shared" si="40"/>
        <v/>
      </c>
      <c r="AT34" s="134" t="str">
        <f t="shared" si="41"/>
        <v/>
      </c>
      <c r="AU34" s="134" t="str">
        <f t="shared" si="42"/>
        <v/>
      </c>
      <c r="AV34" s="134" t="str">
        <f t="shared" si="43"/>
        <v/>
      </c>
      <c r="AW34" s="134" t="str">
        <f t="shared" si="44"/>
        <v/>
      </c>
      <c r="AX34" s="134" t="str">
        <f t="shared" si="45"/>
        <v/>
      </c>
      <c r="AY34" s="134" t="str">
        <f t="shared" si="46"/>
        <v/>
      </c>
      <c r="AZ34" s="134" t="str">
        <f t="shared" si="47"/>
        <v/>
      </c>
      <c r="BA34" s="134" t="str">
        <f t="shared" si="48"/>
        <v/>
      </c>
      <c r="BB34" s="134" t="str">
        <f t="shared" si="49"/>
        <v/>
      </c>
      <c r="BD34" s="135" t="str">
        <f t="shared" si="59"/>
        <v/>
      </c>
      <c r="BE34" s="135" t="str">
        <f t="shared" si="59"/>
        <v/>
      </c>
      <c r="BF34" s="135" t="str">
        <f t="shared" si="59"/>
        <v/>
      </c>
      <c r="BG34" s="135" t="str">
        <f t="shared" si="58"/>
        <v/>
      </c>
      <c r="BH34" s="135" t="str">
        <f t="shared" si="58"/>
        <v/>
      </c>
      <c r="BI34" s="135" t="str">
        <f t="shared" si="58"/>
        <v/>
      </c>
      <c r="BJ34" s="135" t="str">
        <f t="shared" si="58"/>
        <v/>
      </c>
      <c r="BK34" s="135" t="str">
        <f t="shared" si="58"/>
        <v/>
      </c>
      <c r="BL34" s="135" t="str">
        <f t="shared" si="58"/>
        <v/>
      </c>
      <c r="BM34" s="135" t="str">
        <f t="shared" si="58"/>
        <v/>
      </c>
      <c r="BN34" s="135" t="str">
        <f t="shared" si="58"/>
        <v/>
      </c>
      <c r="BO34" s="135" t="str">
        <f t="shared" si="58"/>
        <v/>
      </c>
      <c r="BP34" s="135" t="str">
        <f t="shared" si="58"/>
        <v/>
      </c>
      <c r="BQ34" s="135" t="str">
        <f t="shared" si="58"/>
        <v/>
      </c>
      <c r="BR34" s="135" t="str">
        <f t="shared" si="58"/>
        <v/>
      </c>
      <c r="BS34" s="135" t="str">
        <f t="shared" si="58"/>
        <v/>
      </c>
      <c r="BT34" s="135" t="str">
        <f t="shared" si="58"/>
        <v/>
      </c>
      <c r="BU34" s="135" t="str">
        <f t="shared" si="58"/>
        <v/>
      </c>
      <c r="BW34" s="32">
        <v>21</v>
      </c>
      <c r="BX34" s="149" t="str">
        <f t="shared" si="60"/>
        <v/>
      </c>
      <c r="BY34" s="150" t="str">
        <f t="shared" si="63"/>
        <v/>
      </c>
      <c r="BZ34" s="150" t="str">
        <f t="shared" ref="BZ34:CA67" si="64">B111</f>
        <v/>
      </c>
      <c r="CA34" s="150" t="str">
        <f t="shared" si="64"/>
        <v/>
      </c>
      <c r="CB34" s="150" t="str">
        <f t="shared" si="61"/>
        <v/>
      </c>
      <c r="CC34" s="150" t="str">
        <f t="shared" si="62"/>
        <v/>
      </c>
      <c r="CD34" s="150" t="str">
        <f t="shared" si="62"/>
        <v/>
      </c>
      <c r="CE34" s="150" t="str">
        <f t="shared" si="62"/>
        <v/>
      </c>
      <c r="CF34" s="151" t="str">
        <f t="shared" si="51"/>
        <v/>
      </c>
      <c r="CG34" s="152" t="str">
        <f t="shared" si="52"/>
        <v/>
      </c>
      <c r="CH34" s="150" t="str">
        <f t="shared" si="53"/>
        <v/>
      </c>
      <c r="CI34" s="150" t="str">
        <f t="shared" si="54"/>
        <v/>
      </c>
      <c r="CL34" s="147" t="str">
        <f t="shared" si="55"/>
        <v xml:space="preserve"> </v>
      </c>
      <c r="CM34" s="147" t="str">
        <f t="shared" si="56"/>
        <v/>
      </c>
      <c r="CN34" s="148" t="str">
        <f t="shared" si="57"/>
        <v/>
      </c>
      <c r="CO34" s="113"/>
      <c r="CP34" s="114"/>
      <c r="CQ34" s="114"/>
      <c r="CR34" s="114"/>
      <c r="CS34" s="114"/>
      <c r="CT34" s="114"/>
      <c r="CU34" s="114"/>
      <c r="CV34" s="114"/>
      <c r="CW34" s="114"/>
      <c r="CX34" s="114"/>
      <c r="CY34" s="114"/>
      <c r="CZ34" s="114"/>
      <c r="DA34" s="115"/>
    </row>
    <row r="35" spans="1:105" s="30" customFormat="1" ht="15.75" x14ac:dyDescent="0.45">
      <c r="A35" s="116">
        <v>23</v>
      </c>
      <c r="B35" s="117"/>
      <c r="C35" s="118" t="str">
        <f t="shared" si="15"/>
        <v/>
      </c>
      <c r="D35" s="119" t="str">
        <f t="shared" si="16"/>
        <v/>
      </c>
      <c r="E35" s="120" t="str">
        <f t="shared" si="17"/>
        <v/>
      </c>
      <c r="F35" s="121" t="str">
        <f t="shared" si="18"/>
        <v/>
      </c>
      <c r="G35" s="122"/>
      <c r="H35" s="123" t="str">
        <f t="shared" si="19"/>
        <v/>
      </c>
      <c r="I35" s="139"/>
      <c r="J35" s="95"/>
      <c r="K35" s="126" t="str">
        <f t="shared" si="20"/>
        <v/>
      </c>
      <c r="L35" s="127" t="str">
        <f t="shared" si="21"/>
        <v>-</v>
      </c>
      <c r="M35" s="140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2"/>
      <c r="AE35" s="131"/>
      <c r="AF35" s="132">
        <f t="shared" si="26"/>
        <v>1</v>
      </c>
      <c r="AG35" s="29"/>
      <c r="AH35" s="133">
        <f t="shared" si="27"/>
        <v>0</v>
      </c>
      <c r="AI35" s="32" t="str">
        <f t="shared" si="28"/>
        <v/>
      </c>
      <c r="AJ35" s="32">
        <f t="shared" si="22"/>
        <v>0</v>
      </c>
      <c r="AK35" s="134" t="str">
        <f t="shared" si="32"/>
        <v/>
      </c>
      <c r="AL35" s="134" t="str">
        <f t="shared" si="33"/>
        <v/>
      </c>
      <c r="AM35" s="134" t="str">
        <f t="shared" si="34"/>
        <v/>
      </c>
      <c r="AN35" s="134" t="str">
        <f t="shared" si="35"/>
        <v/>
      </c>
      <c r="AO35" s="134" t="str">
        <f t="shared" si="36"/>
        <v/>
      </c>
      <c r="AP35" s="134" t="str">
        <f t="shared" si="37"/>
        <v/>
      </c>
      <c r="AQ35" s="134" t="str">
        <f t="shared" si="38"/>
        <v/>
      </c>
      <c r="AR35" s="134" t="str">
        <f t="shared" si="39"/>
        <v/>
      </c>
      <c r="AS35" s="134" t="str">
        <f t="shared" si="40"/>
        <v/>
      </c>
      <c r="AT35" s="134" t="str">
        <f t="shared" si="41"/>
        <v/>
      </c>
      <c r="AU35" s="134" t="str">
        <f t="shared" si="42"/>
        <v/>
      </c>
      <c r="AV35" s="134" t="str">
        <f t="shared" si="43"/>
        <v/>
      </c>
      <c r="AW35" s="134" t="str">
        <f t="shared" si="44"/>
        <v/>
      </c>
      <c r="AX35" s="134" t="str">
        <f t="shared" si="45"/>
        <v/>
      </c>
      <c r="AY35" s="134" t="str">
        <f t="shared" si="46"/>
        <v/>
      </c>
      <c r="AZ35" s="134" t="str">
        <f t="shared" si="47"/>
        <v/>
      </c>
      <c r="BA35" s="134" t="str">
        <f t="shared" si="48"/>
        <v/>
      </c>
      <c r="BB35" s="134" t="str">
        <f t="shared" si="49"/>
        <v/>
      </c>
      <c r="BD35" s="135" t="str">
        <f t="shared" si="59"/>
        <v/>
      </c>
      <c r="BE35" s="135" t="str">
        <f t="shared" si="59"/>
        <v/>
      </c>
      <c r="BF35" s="135" t="str">
        <f t="shared" si="59"/>
        <v/>
      </c>
      <c r="BG35" s="135" t="str">
        <f t="shared" si="58"/>
        <v/>
      </c>
      <c r="BH35" s="135" t="str">
        <f t="shared" si="58"/>
        <v/>
      </c>
      <c r="BI35" s="135" t="str">
        <f t="shared" si="58"/>
        <v/>
      </c>
      <c r="BJ35" s="135" t="str">
        <f t="shared" si="58"/>
        <v/>
      </c>
      <c r="BK35" s="135" t="str">
        <f t="shared" si="58"/>
        <v/>
      </c>
      <c r="BL35" s="135" t="str">
        <f t="shared" si="58"/>
        <v/>
      </c>
      <c r="BM35" s="135" t="str">
        <f t="shared" si="58"/>
        <v/>
      </c>
      <c r="BN35" s="135" t="str">
        <f t="shared" si="58"/>
        <v/>
      </c>
      <c r="BO35" s="135" t="str">
        <f t="shared" si="58"/>
        <v/>
      </c>
      <c r="BP35" s="135" t="str">
        <f t="shared" si="58"/>
        <v/>
      </c>
      <c r="BQ35" s="135" t="str">
        <f t="shared" si="58"/>
        <v/>
      </c>
      <c r="BR35" s="135" t="str">
        <f t="shared" si="58"/>
        <v/>
      </c>
      <c r="BS35" s="135" t="str">
        <f t="shared" si="58"/>
        <v/>
      </c>
      <c r="BT35" s="135" t="str">
        <f t="shared" si="58"/>
        <v/>
      </c>
      <c r="BU35" s="135" t="str">
        <f t="shared" si="58"/>
        <v/>
      </c>
      <c r="BW35" s="32">
        <v>22</v>
      </c>
      <c r="BX35" s="149" t="str">
        <f t="shared" si="60"/>
        <v/>
      </c>
      <c r="BY35" s="150" t="str">
        <f t="shared" si="63"/>
        <v/>
      </c>
      <c r="BZ35" s="150" t="str">
        <f t="shared" si="64"/>
        <v/>
      </c>
      <c r="CA35" s="150" t="str">
        <f t="shared" si="64"/>
        <v/>
      </c>
      <c r="CB35" s="150" t="str">
        <f t="shared" si="61"/>
        <v/>
      </c>
      <c r="CC35" s="150" t="str">
        <f t="shared" si="62"/>
        <v/>
      </c>
      <c r="CD35" s="150" t="str">
        <f t="shared" si="62"/>
        <v/>
      </c>
      <c r="CE35" s="150" t="str">
        <f t="shared" si="62"/>
        <v/>
      </c>
      <c r="CF35" s="151" t="str">
        <f t="shared" si="51"/>
        <v/>
      </c>
      <c r="CG35" s="152" t="str">
        <f t="shared" si="52"/>
        <v/>
      </c>
      <c r="CH35" s="150" t="str">
        <f t="shared" si="53"/>
        <v/>
      </c>
      <c r="CI35" s="150" t="str">
        <f t="shared" si="54"/>
        <v/>
      </c>
      <c r="CL35" s="147" t="str">
        <f t="shared" si="55"/>
        <v xml:space="preserve"> </v>
      </c>
      <c r="CM35" s="147" t="str">
        <f t="shared" si="56"/>
        <v/>
      </c>
      <c r="CN35" s="148" t="str">
        <f t="shared" si="57"/>
        <v/>
      </c>
      <c r="CO35" s="113"/>
      <c r="CP35" s="114"/>
      <c r="CQ35" s="114"/>
      <c r="CR35" s="114"/>
      <c r="CS35" s="114"/>
      <c r="CT35" s="114"/>
      <c r="CU35" s="114"/>
      <c r="CV35" s="114"/>
      <c r="CW35" s="114"/>
      <c r="CX35" s="114"/>
      <c r="CY35" s="114"/>
      <c r="CZ35" s="114"/>
      <c r="DA35" s="115"/>
    </row>
    <row r="36" spans="1:105" s="30" customFormat="1" ht="15.75" x14ac:dyDescent="0.45">
      <c r="A36" s="138">
        <v>24</v>
      </c>
      <c r="B36" s="117"/>
      <c r="C36" s="118" t="str">
        <f t="shared" si="15"/>
        <v/>
      </c>
      <c r="D36" s="119" t="str">
        <f t="shared" si="16"/>
        <v/>
      </c>
      <c r="E36" s="120" t="str">
        <f t="shared" si="17"/>
        <v/>
      </c>
      <c r="F36" s="121" t="str">
        <f t="shared" si="18"/>
        <v/>
      </c>
      <c r="G36" s="122"/>
      <c r="H36" s="123" t="str">
        <f t="shared" si="19"/>
        <v/>
      </c>
      <c r="I36" s="139"/>
      <c r="J36" s="95"/>
      <c r="K36" s="126" t="str">
        <f t="shared" si="20"/>
        <v/>
      </c>
      <c r="L36" s="127" t="str">
        <f t="shared" si="21"/>
        <v>-</v>
      </c>
      <c r="M36" s="140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2"/>
      <c r="AE36" s="131"/>
      <c r="AF36" s="132">
        <f t="shared" si="26"/>
        <v>1</v>
      </c>
      <c r="AG36" s="29"/>
      <c r="AH36" s="133">
        <f t="shared" si="27"/>
        <v>0</v>
      </c>
      <c r="AI36" s="32" t="str">
        <f t="shared" si="28"/>
        <v/>
      </c>
      <c r="AJ36" s="32">
        <f t="shared" si="22"/>
        <v>0</v>
      </c>
      <c r="AK36" s="134" t="str">
        <f t="shared" si="32"/>
        <v/>
      </c>
      <c r="AL36" s="134" t="str">
        <f t="shared" si="33"/>
        <v/>
      </c>
      <c r="AM36" s="134" t="str">
        <f t="shared" si="34"/>
        <v/>
      </c>
      <c r="AN36" s="134" t="str">
        <f t="shared" si="35"/>
        <v/>
      </c>
      <c r="AO36" s="134" t="str">
        <f t="shared" si="36"/>
        <v/>
      </c>
      <c r="AP36" s="134" t="str">
        <f t="shared" si="37"/>
        <v/>
      </c>
      <c r="AQ36" s="134" t="str">
        <f t="shared" si="38"/>
        <v/>
      </c>
      <c r="AR36" s="134" t="str">
        <f t="shared" si="39"/>
        <v/>
      </c>
      <c r="AS36" s="134" t="str">
        <f t="shared" si="40"/>
        <v/>
      </c>
      <c r="AT36" s="134" t="str">
        <f t="shared" si="41"/>
        <v/>
      </c>
      <c r="AU36" s="134" t="str">
        <f t="shared" si="42"/>
        <v/>
      </c>
      <c r="AV36" s="134" t="str">
        <f t="shared" si="43"/>
        <v/>
      </c>
      <c r="AW36" s="134" t="str">
        <f t="shared" si="44"/>
        <v/>
      </c>
      <c r="AX36" s="134" t="str">
        <f t="shared" si="45"/>
        <v/>
      </c>
      <c r="AY36" s="134" t="str">
        <f t="shared" si="46"/>
        <v/>
      </c>
      <c r="AZ36" s="134" t="str">
        <f t="shared" si="47"/>
        <v/>
      </c>
      <c r="BA36" s="134" t="str">
        <f t="shared" si="48"/>
        <v/>
      </c>
      <c r="BB36" s="134" t="str">
        <f t="shared" si="49"/>
        <v/>
      </c>
      <c r="BD36" s="135" t="str">
        <f t="shared" si="59"/>
        <v/>
      </c>
      <c r="BE36" s="135" t="str">
        <f t="shared" si="59"/>
        <v/>
      </c>
      <c r="BF36" s="135" t="str">
        <f t="shared" si="59"/>
        <v/>
      </c>
      <c r="BG36" s="135" t="str">
        <f t="shared" si="58"/>
        <v/>
      </c>
      <c r="BH36" s="135" t="str">
        <f t="shared" si="58"/>
        <v/>
      </c>
      <c r="BI36" s="135" t="str">
        <f t="shared" si="58"/>
        <v/>
      </c>
      <c r="BJ36" s="135" t="str">
        <f t="shared" si="58"/>
        <v/>
      </c>
      <c r="BK36" s="135" t="str">
        <f t="shared" si="58"/>
        <v/>
      </c>
      <c r="BL36" s="135" t="str">
        <f t="shared" si="58"/>
        <v/>
      </c>
      <c r="BM36" s="135" t="str">
        <f t="shared" si="58"/>
        <v/>
      </c>
      <c r="BN36" s="135" t="str">
        <f t="shared" si="58"/>
        <v/>
      </c>
      <c r="BO36" s="135" t="str">
        <f t="shared" si="58"/>
        <v/>
      </c>
      <c r="BP36" s="135" t="str">
        <f t="shared" si="58"/>
        <v/>
      </c>
      <c r="BQ36" s="135" t="str">
        <f t="shared" si="58"/>
        <v/>
      </c>
      <c r="BR36" s="135" t="str">
        <f t="shared" si="58"/>
        <v/>
      </c>
      <c r="BS36" s="135" t="str">
        <f t="shared" si="58"/>
        <v/>
      </c>
      <c r="BT36" s="135" t="str">
        <f t="shared" si="58"/>
        <v/>
      </c>
      <c r="BU36" s="135" t="str">
        <f t="shared" si="58"/>
        <v/>
      </c>
      <c r="BW36" s="32">
        <v>23</v>
      </c>
      <c r="BX36" s="149" t="str">
        <f t="shared" si="60"/>
        <v/>
      </c>
      <c r="BY36" s="150" t="str">
        <f t="shared" si="63"/>
        <v/>
      </c>
      <c r="BZ36" s="150" t="str">
        <f t="shared" si="64"/>
        <v/>
      </c>
      <c r="CA36" s="150" t="str">
        <f t="shared" si="64"/>
        <v/>
      </c>
      <c r="CB36" s="150" t="str">
        <f t="shared" si="61"/>
        <v/>
      </c>
      <c r="CC36" s="150" t="str">
        <f t="shared" si="62"/>
        <v/>
      </c>
      <c r="CD36" s="150" t="str">
        <f t="shared" si="62"/>
        <v/>
      </c>
      <c r="CE36" s="150" t="str">
        <f t="shared" si="62"/>
        <v/>
      </c>
      <c r="CF36" s="151" t="str">
        <f t="shared" si="51"/>
        <v/>
      </c>
      <c r="CG36" s="152" t="str">
        <f t="shared" si="52"/>
        <v/>
      </c>
      <c r="CH36" s="150" t="str">
        <f t="shared" si="53"/>
        <v/>
      </c>
      <c r="CI36" s="150" t="str">
        <f t="shared" si="54"/>
        <v/>
      </c>
      <c r="CL36" s="147" t="str">
        <f t="shared" si="55"/>
        <v xml:space="preserve"> </v>
      </c>
      <c r="CM36" s="147" t="str">
        <f t="shared" si="56"/>
        <v/>
      </c>
      <c r="CN36" s="148" t="str">
        <f t="shared" si="57"/>
        <v/>
      </c>
      <c r="CO36" s="113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5"/>
    </row>
    <row r="37" spans="1:105" s="30" customFormat="1" ht="15.75" x14ac:dyDescent="0.45">
      <c r="A37" s="138">
        <v>25</v>
      </c>
      <c r="B37" s="117"/>
      <c r="C37" s="118" t="str">
        <f t="shared" si="15"/>
        <v/>
      </c>
      <c r="D37" s="119" t="str">
        <f t="shared" si="16"/>
        <v/>
      </c>
      <c r="E37" s="120" t="str">
        <f t="shared" si="17"/>
        <v/>
      </c>
      <c r="F37" s="121" t="str">
        <f t="shared" si="18"/>
        <v/>
      </c>
      <c r="G37" s="122"/>
      <c r="H37" s="123" t="str">
        <f t="shared" si="19"/>
        <v/>
      </c>
      <c r="I37" s="139"/>
      <c r="J37" s="95"/>
      <c r="K37" s="126" t="str">
        <f t="shared" si="20"/>
        <v/>
      </c>
      <c r="L37" s="127" t="str">
        <f t="shared" si="21"/>
        <v>-</v>
      </c>
      <c r="M37" s="140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2"/>
      <c r="AE37" s="131"/>
      <c r="AF37" s="132">
        <f t="shared" si="26"/>
        <v>1</v>
      </c>
      <c r="AG37" s="29"/>
      <c r="AH37" s="133">
        <f t="shared" si="27"/>
        <v>0</v>
      </c>
      <c r="AI37" s="32" t="str">
        <f t="shared" si="28"/>
        <v/>
      </c>
      <c r="AJ37" s="32">
        <f t="shared" si="22"/>
        <v>0</v>
      </c>
      <c r="AK37" s="134" t="str">
        <f t="shared" si="32"/>
        <v/>
      </c>
      <c r="AL37" s="134" t="str">
        <f t="shared" si="33"/>
        <v/>
      </c>
      <c r="AM37" s="134" t="str">
        <f t="shared" si="34"/>
        <v/>
      </c>
      <c r="AN37" s="134" t="str">
        <f t="shared" si="35"/>
        <v/>
      </c>
      <c r="AO37" s="134" t="str">
        <f t="shared" si="36"/>
        <v/>
      </c>
      <c r="AP37" s="134" t="str">
        <f t="shared" si="37"/>
        <v/>
      </c>
      <c r="AQ37" s="134" t="str">
        <f t="shared" si="38"/>
        <v/>
      </c>
      <c r="AR37" s="134" t="str">
        <f t="shared" si="39"/>
        <v/>
      </c>
      <c r="AS37" s="134" t="str">
        <f t="shared" si="40"/>
        <v/>
      </c>
      <c r="AT37" s="134" t="str">
        <f t="shared" si="41"/>
        <v/>
      </c>
      <c r="AU37" s="134" t="str">
        <f t="shared" si="42"/>
        <v/>
      </c>
      <c r="AV37" s="134" t="str">
        <f t="shared" si="43"/>
        <v/>
      </c>
      <c r="AW37" s="134" t="str">
        <f t="shared" si="44"/>
        <v/>
      </c>
      <c r="AX37" s="134" t="str">
        <f t="shared" si="45"/>
        <v/>
      </c>
      <c r="AY37" s="134" t="str">
        <f t="shared" si="46"/>
        <v/>
      </c>
      <c r="AZ37" s="134" t="str">
        <f t="shared" si="47"/>
        <v/>
      </c>
      <c r="BA37" s="134" t="str">
        <f t="shared" si="48"/>
        <v/>
      </c>
      <c r="BB37" s="134" t="str">
        <f t="shared" si="49"/>
        <v/>
      </c>
      <c r="BD37" s="135" t="str">
        <f t="shared" si="59"/>
        <v/>
      </c>
      <c r="BE37" s="135" t="str">
        <f t="shared" si="59"/>
        <v/>
      </c>
      <c r="BF37" s="135" t="str">
        <f t="shared" si="59"/>
        <v/>
      </c>
      <c r="BG37" s="135" t="str">
        <f t="shared" si="58"/>
        <v/>
      </c>
      <c r="BH37" s="135" t="str">
        <f t="shared" si="58"/>
        <v/>
      </c>
      <c r="BI37" s="135" t="str">
        <f t="shared" si="58"/>
        <v/>
      </c>
      <c r="BJ37" s="135" t="str">
        <f t="shared" si="58"/>
        <v/>
      </c>
      <c r="BK37" s="135" t="str">
        <f t="shared" si="58"/>
        <v/>
      </c>
      <c r="BL37" s="135" t="str">
        <f t="shared" si="58"/>
        <v/>
      </c>
      <c r="BM37" s="135" t="str">
        <f t="shared" si="58"/>
        <v/>
      </c>
      <c r="BN37" s="135" t="str">
        <f t="shared" si="58"/>
        <v/>
      </c>
      <c r="BO37" s="135" t="str">
        <f t="shared" si="58"/>
        <v/>
      </c>
      <c r="BP37" s="135" t="str">
        <f t="shared" si="58"/>
        <v/>
      </c>
      <c r="BQ37" s="135" t="str">
        <f t="shared" si="58"/>
        <v/>
      </c>
      <c r="BR37" s="135" t="str">
        <f t="shared" si="58"/>
        <v/>
      </c>
      <c r="BS37" s="135" t="str">
        <f t="shared" si="58"/>
        <v/>
      </c>
      <c r="BT37" s="135" t="str">
        <f t="shared" si="58"/>
        <v/>
      </c>
      <c r="BU37" s="135" t="str">
        <f t="shared" si="58"/>
        <v/>
      </c>
      <c r="BW37" s="32">
        <v>24</v>
      </c>
      <c r="BX37" s="149" t="str">
        <f t="shared" si="60"/>
        <v/>
      </c>
      <c r="BY37" s="150" t="str">
        <f t="shared" si="63"/>
        <v/>
      </c>
      <c r="BZ37" s="150" t="str">
        <f t="shared" si="64"/>
        <v/>
      </c>
      <c r="CA37" s="150" t="str">
        <f t="shared" si="64"/>
        <v/>
      </c>
      <c r="CB37" s="150" t="str">
        <f t="shared" si="61"/>
        <v/>
      </c>
      <c r="CC37" s="150" t="str">
        <f t="shared" si="62"/>
        <v/>
      </c>
      <c r="CD37" s="150" t="str">
        <f t="shared" si="62"/>
        <v/>
      </c>
      <c r="CE37" s="150" t="str">
        <f t="shared" si="62"/>
        <v/>
      </c>
      <c r="CF37" s="151" t="str">
        <f t="shared" si="51"/>
        <v/>
      </c>
      <c r="CG37" s="152" t="str">
        <f t="shared" si="52"/>
        <v/>
      </c>
      <c r="CH37" s="150" t="str">
        <f t="shared" si="53"/>
        <v/>
      </c>
      <c r="CI37" s="150" t="str">
        <f t="shared" si="54"/>
        <v/>
      </c>
      <c r="CL37" s="147" t="str">
        <f t="shared" si="55"/>
        <v xml:space="preserve"> </v>
      </c>
      <c r="CM37" s="147" t="str">
        <f t="shared" si="56"/>
        <v/>
      </c>
      <c r="CN37" s="148" t="str">
        <f t="shared" si="57"/>
        <v/>
      </c>
      <c r="CO37" s="113"/>
      <c r="CP37" s="114"/>
      <c r="CQ37" s="114"/>
      <c r="CR37" s="114"/>
      <c r="CS37" s="114"/>
      <c r="CT37" s="114"/>
      <c r="CU37" s="114"/>
      <c r="CV37" s="114"/>
      <c r="CW37" s="114"/>
      <c r="CX37" s="114"/>
      <c r="CY37" s="114"/>
      <c r="CZ37" s="114"/>
      <c r="DA37" s="115"/>
    </row>
    <row r="38" spans="1:105" s="30" customFormat="1" ht="15.75" x14ac:dyDescent="0.45">
      <c r="A38" s="138">
        <v>26</v>
      </c>
      <c r="B38" s="117"/>
      <c r="C38" s="118" t="str">
        <f t="shared" si="15"/>
        <v/>
      </c>
      <c r="D38" s="119" t="str">
        <f t="shared" si="16"/>
        <v/>
      </c>
      <c r="E38" s="120" t="str">
        <f t="shared" si="17"/>
        <v/>
      </c>
      <c r="F38" s="121" t="str">
        <f t="shared" si="18"/>
        <v/>
      </c>
      <c r="G38" s="122"/>
      <c r="H38" s="123" t="str">
        <f t="shared" si="19"/>
        <v/>
      </c>
      <c r="I38" s="139"/>
      <c r="J38" s="95"/>
      <c r="K38" s="126" t="str">
        <f t="shared" si="20"/>
        <v/>
      </c>
      <c r="L38" s="127" t="str">
        <f t="shared" si="21"/>
        <v>-</v>
      </c>
      <c r="M38" s="140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2"/>
      <c r="AE38" s="131"/>
      <c r="AF38" s="132">
        <f t="shared" si="26"/>
        <v>1</v>
      </c>
      <c r="AG38" s="29"/>
      <c r="AH38" s="133">
        <f t="shared" si="27"/>
        <v>0</v>
      </c>
      <c r="AI38" s="32" t="str">
        <f t="shared" si="28"/>
        <v/>
      </c>
      <c r="AJ38" s="32">
        <f t="shared" si="22"/>
        <v>0</v>
      </c>
      <c r="AK38" s="134" t="str">
        <f t="shared" si="32"/>
        <v/>
      </c>
      <c r="AL38" s="134" t="str">
        <f t="shared" si="33"/>
        <v/>
      </c>
      <c r="AM38" s="134" t="str">
        <f t="shared" si="34"/>
        <v/>
      </c>
      <c r="AN38" s="134" t="str">
        <f t="shared" si="35"/>
        <v/>
      </c>
      <c r="AO38" s="134" t="str">
        <f t="shared" si="36"/>
        <v/>
      </c>
      <c r="AP38" s="134" t="str">
        <f t="shared" si="37"/>
        <v/>
      </c>
      <c r="AQ38" s="134" t="str">
        <f t="shared" si="38"/>
        <v/>
      </c>
      <c r="AR38" s="134" t="str">
        <f t="shared" si="39"/>
        <v/>
      </c>
      <c r="AS38" s="134" t="str">
        <f t="shared" si="40"/>
        <v/>
      </c>
      <c r="AT38" s="134" t="str">
        <f t="shared" si="41"/>
        <v/>
      </c>
      <c r="AU38" s="134" t="str">
        <f t="shared" si="42"/>
        <v/>
      </c>
      <c r="AV38" s="134" t="str">
        <f t="shared" si="43"/>
        <v/>
      </c>
      <c r="AW38" s="134" t="str">
        <f t="shared" si="44"/>
        <v/>
      </c>
      <c r="AX38" s="134" t="str">
        <f t="shared" si="45"/>
        <v/>
      </c>
      <c r="AY38" s="134" t="str">
        <f t="shared" si="46"/>
        <v/>
      </c>
      <c r="AZ38" s="134" t="str">
        <f t="shared" si="47"/>
        <v/>
      </c>
      <c r="BA38" s="134" t="str">
        <f t="shared" si="48"/>
        <v/>
      </c>
      <c r="BB38" s="134" t="str">
        <f t="shared" si="49"/>
        <v/>
      </c>
      <c r="BD38" s="135" t="str">
        <f t="shared" si="59"/>
        <v/>
      </c>
      <c r="BE38" s="135" t="str">
        <f t="shared" si="59"/>
        <v/>
      </c>
      <c r="BF38" s="135" t="str">
        <f t="shared" si="59"/>
        <v/>
      </c>
      <c r="BG38" s="135" t="str">
        <f t="shared" si="58"/>
        <v/>
      </c>
      <c r="BH38" s="135" t="str">
        <f t="shared" si="58"/>
        <v/>
      </c>
      <c r="BI38" s="135" t="str">
        <f t="shared" si="58"/>
        <v/>
      </c>
      <c r="BJ38" s="135" t="str">
        <f t="shared" si="58"/>
        <v/>
      </c>
      <c r="BK38" s="135" t="str">
        <f t="shared" si="58"/>
        <v/>
      </c>
      <c r="BL38" s="135" t="str">
        <f t="shared" si="58"/>
        <v/>
      </c>
      <c r="BM38" s="135" t="str">
        <f t="shared" si="58"/>
        <v/>
      </c>
      <c r="BN38" s="135" t="str">
        <f t="shared" si="58"/>
        <v/>
      </c>
      <c r="BO38" s="135" t="str">
        <f t="shared" si="58"/>
        <v/>
      </c>
      <c r="BP38" s="135" t="str">
        <f t="shared" si="58"/>
        <v/>
      </c>
      <c r="BQ38" s="135" t="str">
        <f t="shared" si="58"/>
        <v/>
      </c>
      <c r="BR38" s="135" t="str">
        <f t="shared" si="58"/>
        <v/>
      </c>
      <c r="BS38" s="135" t="str">
        <f t="shared" si="58"/>
        <v/>
      </c>
      <c r="BT38" s="135" t="str">
        <f t="shared" si="58"/>
        <v/>
      </c>
      <c r="BU38" s="135" t="str">
        <f t="shared" si="58"/>
        <v/>
      </c>
      <c r="BW38" s="32">
        <v>25</v>
      </c>
      <c r="BX38" s="149" t="str">
        <f t="shared" si="60"/>
        <v/>
      </c>
      <c r="BY38" s="150" t="str">
        <f t="shared" si="63"/>
        <v/>
      </c>
      <c r="BZ38" s="150" t="str">
        <f t="shared" si="64"/>
        <v/>
      </c>
      <c r="CA38" s="150" t="str">
        <f t="shared" si="64"/>
        <v/>
      </c>
      <c r="CB38" s="150" t="str">
        <f t="shared" si="61"/>
        <v/>
      </c>
      <c r="CC38" s="150" t="str">
        <f t="shared" si="62"/>
        <v/>
      </c>
      <c r="CD38" s="150" t="str">
        <f t="shared" si="62"/>
        <v/>
      </c>
      <c r="CE38" s="150" t="str">
        <f t="shared" si="62"/>
        <v/>
      </c>
      <c r="CF38" s="151" t="str">
        <f t="shared" si="51"/>
        <v/>
      </c>
      <c r="CG38" s="152" t="str">
        <f t="shared" si="52"/>
        <v/>
      </c>
      <c r="CH38" s="150" t="str">
        <f t="shared" si="53"/>
        <v/>
      </c>
      <c r="CI38" s="150" t="str">
        <f t="shared" si="54"/>
        <v/>
      </c>
      <c r="CL38" s="147" t="str">
        <f t="shared" si="55"/>
        <v xml:space="preserve"> </v>
      </c>
      <c r="CM38" s="147" t="str">
        <f t="shared" si="56"/>
        <v/>
      </c>
      <c r="CN38" s="148" t="str">
        <f t="shared" si="57"/>
        <v/>
      </c>
      <c r="CO38" s="113"/>
      <c r="CP38" s="114"/>
      <c r="CQ38" s="114"/>
      <c r="CR38" s="114"/>
      <c r="CS38" s="114"/>
      <c r="CT38" s="114"/>
      <c r="CU38" s="114"/>
      <c r="CV38" s="114"/>
      <c r="CW38" s="114"/>
      <c r="CX38" s="114"/>
      <c r="CY38" s="114"/>
      <c r="CZ38" s="114"/>
      <c r="DA38" s="115"/>
    </row>
    <row r="39" spans="1:105" s="30" customFormat="1" ht="15.75" x14ac:dyDescent="0.45">
      <c r="A39" s="116">
        <v>27</v>
      </c>
      <c r="B39" s="117"/>
      <c r="C39" s="118" t="str">
        <f t="shared" si="15"/>
        <v/>
      </c>
      <c r="D39" s="119" t="str">
        <f t="shared" si="16"/>
        <v/>
      </c>
      <c r="E39" s="120" t="str">
        <f t="shared" si="17"/>
        <v/>
      </c>
      <c r="F39" s="121" t="str">
        <f t="shared" si="18"/>
        <v/>
      </c>
      <c r="G39" s="122"/>
      <c r="H39" s="123" t="str">
        <f t="shared" si="19"/>
        <v/>
      </c>
      <c r="I39" s="139"/>
      <c r="J39" s="95"/>
      <c r="K39" s="126" t="str">
        <f t="shared" si="20"/>
        <v/>
      </c>
      <c r="L39" s="127" t="str">
        <f t="shared" si="21"/>
        <v>-</v>
      </c>
      <c r="M39" s="140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2"/>
      <c r="AE39" s="131"/>
      <c r="AF39" s="132">
        <f t="shared" si="26"/>
        <v>1</v>
      </c>
      <c r="AG39" s="29"/>
      <c r="AH39" s="133">
        <f t="shared" si="27"/>
        <v>0</v>
      </c>
      <c r="AI39" s="32" t="str">
        <f t="shared" si="28"/>
        <v/>
      </c>
      <c r="AJ39" s="32">
        <f t="shared" si="22"/>
        <v>0</v>
      </c>
      <c r="AK39" s="134" t="str">
        <f t="shared" si="32"/>
        <v/>
      </c>
      <c r="AL39" s="134" t="str">
        <f t="shared" si="33"/>
        <v/>
      </c>
      <c r="AM39" s="134" t="str">
        <f t="shared" si="34"/>
        <v/>
      </c>
      <c r="AN39" s="134" t="str">
        <f t="shared" si="35"/>
        <v/>
      </c>
      <c r="AO39" s="134" t="str">
        <f t="shared" si="36"/>
        <v/>
      </c>
      <c r="AP39" s="134" t="str">
        <f t="shared" si="37"/>
        <v/>
      </c>
      <c r="AQ39" s="134" t="str">
        <f t="shared" si="38"/>
        <v/>
      </c>
      <c r="AR39" s="134" t="str">
        <f t="shared" si="39"/>
        <v/>
      </c>
      <c r="AS39" s="134" t="str">
        <f t="shared" si="40"/>
        <v/>
      </c>
      <c r="AT39" s="134" t="str">
        <f t="shared" si="41"/>
        <v/>
      </c>
      <c r="AU39" s="134" t="str">
        <f t="shared" si="42"/>
        <v/>
      </c>
      <c r="AV39" s="134" t="str">
        <f t="shared" si="43"/>
        <v/>
      </c>
      <c r="AW39" s="134" t="str">
        <f t="shared" si="44"/>
        <v/>
      </c>
      <c r="AX39" s="134" t="str">
        <f t="shared" si="45"/>
        <v/>
      </c>
      <c r="AY39" s="134" t="str">
        <f t="shared" si="46"/>
        <v/>
      </c>
      <c r="AZ39" s="134" t="str">
        <f t="shared" si="47"/>
        <v/>
      </c>
      <c r="BA39" s="134" t="str">
        <f t="shared" si="48"/>
        <v/>
      </c>
      <c r="BB39" s="134" t="str">
        <f t="shared" si="49"/>
        <v/>
      </c>
      <c r="BD39" s="135" t="str">
        <f t="shared" si="59"/>
        <v/>
      </c>
      <c r="BE39" s="135" t="str">
        <f t="shared" si="59"/>
        <v/>
      </c>
      <c r="BF39" s="135" t="str">
        <f t="shared" si="59"/>
        <v/>
      </c>
      <c r="BG39" s="135" t="str">
        <f t="shared" si="58"/>
        <v/>
      </c>
      <c r="BH39" s="135" t="str">
        <f t="shared" si="58"/>
        <v/>
      </c>
      <c r="BI39" s="135" t="str">
        <f t="shared" si="58"/>
        <v/>
      </c>
      <c r="BJ39" s="135" t="str">
        <f t="shared" si="58"/>
        <v/>
      </c>
      <c r="BK39" s="135" t="str">
        <f t="shared" si="58"/>
        <v/>
      </c>
      <c r="BL39" s="135" t="str">
        <f t="shared" si="58"/>
        <v/>
      </c>
      <c r="BM39" s="135" t="str">
        <f t="shared" si="58"/>
        <v/>
      </c>
      <c r="BN39" s="135" t="str">
        <f t="shared" si="58"/>
        <v/>
      </c>
      <c r="BO39" s="135" t="str">
        <f t="shared" si="58"/>
        <v/>
      </c>
      <c r="BP39" s="135" t="str">
        <f t="shared" si="58"/>
        <v/>
      </c>
      <c r="BQ39" s="135" t="str">
        <f t="shared" si="58"/>
        <v/>
      </c>
      <c r="BR39" s="135" t="str">
        <f t="shared" si="58"/>
        <v/>
      </c>
      <c r="BS39" s="135" t="str">
        <f t="shared" si="58"/>
        <v/>
      </c>
      <c r="BT39" s="135" t="str">
        <f t="shared" si="58"/>
        <v/>
      </c>
      <c r="BU39" s="135" t="str">
        <f t="shared" si="58"/>
        <v/>
      </c>
      <c r="BW39" s="32">
        <v>26</v>
      </c>
      <c r="BX39" s="149" t="str">
        <f t="shared" si="60"/>
        <v/>
      </c>
      <c r="BY39" s="150" t="str">
        <f t="shared" si="63"/>
        <v/>
      </c>
      <c r="BZ39" s="150" t="str">
        <f t="shared" si="64"/>
        <v/>
      </c>
      <c r="CA39" s="150" t="str">
        <f t="shared" si="64"/>
        <v/>
      </c>
      <c r="CB39" s="150" t="str">
        <f t="shared" si="61"/>
        <v/>
      </c>
      <c r="CC39" s="150" t="str">
        <f t="shared" si="62"/>
        <v/>
      </c>
      <c r="CD39" s="150" t="str">
        <f t="shared" si="62"/>
        <v/>
      </c>
      <c r="CE39" s="150" t="str">
        <f t="shared" si="62"/>
        <v/>
      </c>
      <c r="CF39" s="151" t="str">
        <f t="shared" si="51"/>
        <v/>
      </c>
      <c r="CG39" s="152" t="str">
        <f t="shared" si="52"/>
        <v/>
      </c>
      <c r="CH39" s="150" t="str">
        <f t="shared" si="53"/>
        <v/>
      </c>
      <c r="CI39" s="150" t="str">
        <f t="shared" si="54"/>
        <v/>
      </c>
      <c r="CL39" s="147" t="str">
        <f t="shared" si="55"/>
        <v xml:space="preserve"> </v>
      </c>
      <c r="CM39" s="147" t="str">
        <f t="shared" si="56"/>
        <v/>
      </c>
      <c r="CN39" s="148" t="str">
        <f t="shared" si="57"/>
        <v/>
      </c>
      <c r="CO39" s="113"/>
      <c r="CP39" s="114"/>
      <c r="CQ39" s="114"/>
      <c r="CR39" s="114"/>
      <c r="CS39" s="114"/>
      <c r="CT39" s="114"/>
      <c r="CU39" s="114"/>
      <c r="CV39" s="114"/>
      <c r="CW39" s="114"/>
      <c r="CX39" s="114"/>
      <c r="CY39" s="114"/>
      <c r="CZ39" s="114"/>
      <c r="DA39" s="115"/>
    </row>
    <row r="40" spans="1:105" s="30" customFormat="1" ht="15.75" x14ac:dyDescent="0.45">
      <c r="A40" s="138">
        <v>28</v>
      </c>
      <c r="B40" s="117"/>
      <c r="C40" s="118" t="str">
        <f t="shared" si="15"/>
        <v/>
      </c>
      <c r="D40" s="119" t="str">
        <f t="shared" si="16"/>
        <v/>
      </c>
      <c r="E40" s="120" t="str">
        <f t="shared" si="17"/>
        <v/>
      </c>
      <c r="F40" s="121" t="str">
        <f t="shared" si="18"/>
        <v/>
      </c>
      <c r="G40" s="122"/>
      <c r="H40" s="123" t="str">
        <f t="shared" si="19"/>
        <v/>
      </c>
      <c r="I40" s="139"/>
      <c r="J40" s="95"/>
      <c r="K40" s="126" t="str">
        <f t="shared" si="20"/>
        <v/>
      </c>
      <c r="L40" s="127" t="str">
        <f t="shared" si="21"/>
        <v>-</v>
      </c>
      <c r="M40" s="140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2"/>
      <c r="AE40" s="131"/>
      <c r="AF40" s="132">
        <f t="shared" si="26"/>
        <v>1</v>
      </c>
      <c r="AG40" s="29"/>
      <c r="AH40" s="133">
        <f t="shared" si="27"/>
        <v>0</v>
      </c>
      <c r="AI40" s="32" t="str">
        <f t="shared" si="28"/>
        <v/>
      </c>
      <c r="AJ40" s="32">
        <f t="shared" si="22"/>
        <v>0</v>
      </c>
      <c r="AK40" s="134" t="str">
        <f t="shared" si="32"/>
        <v/>
      </c>
      <c r="AL40" s="134" t="str">
        <f t="shared" si="33"/>
        <v/>
      </c>
      <c r="AM40" s="134" t="str">
        <f t="shared" si="34"/>
        <v/>
      </c>
      <c r="AN40" s="134" t="str">
        <f t="shared" si="35"/>
        <v/>
      </c>
      <c r="AO40" s="134" t="str">
        <f t="shared" si="36"/>
        <v/>
      </c>
      <c r="AP40" s="134" t="str">
        <f t="shared" si="37"/>
        <v/>
      </c>
      <c r="AQ40" s="134" t="str">
        <f t="shared" si="38"/>
        <v/>
      </c>
      <c r="AR40" s="134" t="str">
        <f t="shared" si="39"/>
        <v/>
      </c>
      <c r="AS40" s="134" t="str">
        <f t="shared" si="40"/>
        <v/>
      </c>
      <c r="AT40" s="134" t="str">
        <f t="shared" si="41"/>
        <v/>
      </c>
      <c r="AU40" s="134" t="str">
        <f t="shared" si="42"/>
        <v/>
      </c>
      <c r="AV40" s="134" t="str">
        <f t="shared" si="43"/>
        <v/>
      </c>
      <c r="AW40" s="134" t="str">
        <f t="shared" si="44"/>
        <v/>
      </c>
      <c r="AX40" s="134" t="str">
        <f t="shared" si="45"/>
        <v/>
      </c>
      <c r="AY40" s="134" t="str">
        <f t="shared" si="46"/>
        <v/>
      </c>
      <c r="AZ40" s="134" t="str">
        <f t="shared" si="47"/>
        <v/>
      </c>
      <c r="BA40" s="134" t="str">
        <f t="shared" si="48"/>
        <v/>
      </c>
      <c r="BB40" s="134" t="str">
        <f t="shared" si="49"/>
        <v/>
      </c>
      <c r="BD40" s="135" t="str">
        <f t="shared" si="59"/>
        <v/>
      </c>
      <c r="BE40" s="135" t="str">
        <f t="shared" si="59"/>
        <v/>
      </c>
      <c r="BF40" s="135" t="str">
        <f t="shared" si="59"/>
        <v/>
      </c>
      <c r="BG40" s="135" t="str">
        <f t="shared" si="58"/>
        <v/>
      </c>
      <c r="BH40" s="135" t="str">
        <f t="shared" si="58"/>
        <v/>
      </c>
      <c r="BI40" s="135" t="str">
        <f t="shared" si="58"/>
        <v/>
      </c>
      <c r="BJ40" s="135" t="str">
        <f t="shared" si="58"/>
        <v/>
      </c>
      <c r="BK40" s="135" t="str">
        <f t="shared" si="58"/>
        <v/>
      </c>
      <c r="BL40" s="135" t="str">
        <f t="shared" si="58"/>
        <v/>
      </c>
      <c r="BM40" s="135" t="str">
        <f t="shared" si="58"/>
        <v/>
      </c>
      <c r="BN40" s="135" t="str">
        <f t="shared" si="58"/>
        <v/>
      </c>
      <c r="BO40" s="135" t="str">
        <f t="shared" si="58"/>
        <v/>
      </c>
      <c r="BP40" s="135" t="str">
        <f t="shared" si="58"/>
        <v/>
      </c>
      <c r="BQ40" s="135" t="str">
        <f t="shared" si="58"/>
        <v/>
      </c>
      <c r="BR40" s="135" t="str">
        <f t="shared" si="58"/>
        <v/>
      </c>
      <c r="BS40" s="135" t="str">
        <f t="shared" si="58"/>
        <v/>
      </c>
      <c r="BT40" s="135" t="str">
        <f t="shared" si="58"/>
        <v/>
      </c>
      <c r="BU40" s="135" t="str">
        <f t="shared" si="58"/>
        <v/>
      </c>
      <c r="BW40" s="32">
        <v>27</v>
      </c>
      <c r="BX40" s="149" t="str">
        <f t="shared" si="60"/>
        <v/>
      </c>
      <c r="BY40" s="150" t="str">
        <f t="shared" si="63"/>
        <v/>
      </c>
      <c r="BZ40" s="150" t="str">
        <f t="shared" si="64"/>
        <v/>
      </c>
      <c r="CA40" s="150" t="str">
        <f t="shared" si="64"/>
        <v/>
      </c>
      <c r="CB40" s="150" t="str">
        <f t="shared" si="61"/>
        <v/>
      </c>
      <c r="CC40" s="150" t="str">
        <f t="shared" si="62"/>
        <v/>
      </c>
      <c r="CD40" s="150" t="str">
        <f t="shared" si="62"/>
        <v/>
      </c>
      <c r="CE40" s="150" t="str">
        <f t="shared" si="62"/>
        <v/>
      </c>
      <c r="CF40" s="151" t="str">
        <f t="shared" si="51"/>
        <v/>
      </c>
      <c r="CG40" s="152" t="str">
        <f t="shared" si="52"/>
        <v/>
      </c>
      <c r="CH40" s="150" t="str">
        <f t="shared" si="53"/>
        <v/>
      </c>
      <c r="CI40" s="150" t="str">
        <f t="shared" si="54"/>
        <v/>
      </c>
      <c r="CL40" s="147" t="str">
        <f t="shared" si="55"/>
        <v xml:space="preserve"> </v>
      </c>
      <c r="CM40" s="147" t="str">
        <f t="shared" si="56"/>
        <v/>
      </c>
      <c r="CN40" s="148" t="str">
        <f t="shared" si="57"/>
        <v/>
      </c>
      <c r="CO40" s="113"/>
      <c r="CP40" s="114"/>
      <c r="CQ40" s="114"/>
      <c r="CR40" s="114"/>
      <c r="CS40" s="114"/>
      <c r="CT40" s="114"/>
      <c r="CU40" s="114"/>
      <c r="CV40" s="114"/>
      <c r="CW40" s="114"/>
      <c r="CX40" s="114"/>
      <c r="CY40" s="114"/>
      <c r="CZ40" s="114"/>
      <c r="DA40" s="115"/>
    </row>
    <row r="41" spans="1:105" s="30" customFormat="1" ht="15.75" x14ac:dyDescent="0.45">
      <c r="A41" s="138">
        <v>29</v>
      </c>
      <c r="B41" s="117"/>
      <c r="C41" s="118" t="str">
        <f t="shared" si="15"/>
        <v/>
      </c>
      <c r="D41" s="119" t="str">
        <f t="shared" si="16"/>
        <v/>
      </c>
      <c r="E41" s="120" t="str">
        <f t="shared" si="17"/>
        <v/>
      </c>
      <c r="F41" s="121" t="str">
        <f t="shared" si="18"/>
        <v/>
      </c>
      <c r="G41" s="122"/>
      <c r="H41" s="123" t="str">
        <f t="shared" si="19"/>
        <v/>
      </c>
      <c r="I41" s="139"/>
      <c r="J41" s="95"/>
      <c r="K41" s="126" t="str">
        <f t="shared" si="20"/>
        <v/>
      </c>
      <c r="L41" s="127" t="str">
        <f t="shared" si="21"/>
        <v>-</v>
      </c>
      <c r="M41" s="140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2"/>
      <c r="AE41" s="131"/>
      <c r="AF41" s="132">
        <f t="shared" si="26"/>
        <v>1</v>
      </c>
      <c r="AG41" s="29"/>
      <c r="AH41" s="133">
        <f t="shared" si="27"/>
        <v>0</v>
      </c>
      <c r="AI41" s="32" t="str">
        <f t="shared" si="28"/>
        <v/>
      </c>
      <c r="AJ41" s="32">
        <f t="shared" si="22"/>
        <v>0</v>
      </c>
      <c r="AK41" s="134" t="str">
        <f t="shared" si="32"/>
        <v/>
      </c>
      <c r="AL41" s="134" t="str">
        <f t="shared" si="33"/>
        <v/>
      </c>
      <c r="AM41" s="134" t="str">
        <f t="shared" si="34"/>
        <v/>
      </c>
      <c r="AN41" s="134" t="str">
        <f t="shared" si="35"/>
        <v/>
      </c>
      <c r="AO41" s="134" t="str">
        <f t="shared" si="36"/>
        <v/>
      </c>
      <c r="AP41" s="134" t="str">
        <f t="shared" si="37"/>
        <v/>
      </c>
      <c r="AQ41" s="134" t="str">
        <f t="shared" si="38"/>
        <v/>
      </c>
      <c r="AR41" s="134" t="str">
        <f t="shared" si="39"/>
        <v/>
      </c>
      <c r="AS41" s="134" t="str">
        <f t="shared" si="40"/>
        <v/>
      </c>
      <c r="AT41" s="134" t="str">
        <f t="shared" si="41"/>
        <v/>
      </c>
      <c r="AU41" s="134" t="str">
        <f t="shared" si="42"/>
        <v/>
      </c>
      <c r="AV41" s="134" t="str">
        <f t="shared" si="43"/>
        <v/>
      </c>
      <c r="AW41" s="134" t="str">
        <f t="shared" si="44"/>
        <v/>
      </c>
      <c r="AX41" s="134" t="str">
        <f t="shared" si="45"/>
        <v/>
      </c>
      <c r="AY41" s="134" t="str">
        <f t="shared" si="46"/>
        <v/>
      </c>
      <c r="AZ41" s="134" t="str">
        <f t="shared" si="47"/>
        <v/>
      </c>
      <c r="BA41" s="134" t="str">
        <f t="shared" si="48"/>
        <v/>
      </c>
      <c r="BB41" s="134" t="str">
        <f t="shared" si="49"/>
        <v/>
      </c>
      <c r="BD41" s="135" t="str">
        <f t="shared" si="59"/>
        <v/>
      </c>
      <c r="BE41" s="135" t="str">
        <f t="shared" si="59"/>
        <v/>
      </c>
      <c r="BF41" s="135" t="str">
        <f t="shared" si="59"/>
        <v/>
      </c>
      <c r="BG41" s="135" t="str">
        <f t="shared" si="58"/>
        <v/>
      </c>
      <c r="BH41" s="135" t="str">
        <f t="shared" si="58"/>
        <v/>
      </c>
      <c r="BI41" s="135" t="str">
        <f t="shared" si="58"/>
        <v/>
      </c>
      <c r="BJ41" s="135" t="str">
        <f t="shared" si="58"/>
        <v/>
      </c>
      <c r="BK41" s="135" t="str">
        <f t="shared" si="58"/>
        <v/>
      </c>
      <c r="BL41" s="135" t="str">
        <f t="shared" si="58"/>
        <v/>
      </c>
      <c r="BM41" s="135" t="str">
        <f t="shared" si="58"/>
        <v/>
      </c>
      <c r="BN41" s="135" t="str">
        <f t="shared" si="58"/>
        <v/>
      </c>
      <c r="BO41" s="135" t="str">
        <f t="shared" si="58"/>
        <v/>
      </c>
      <c r="BP41" s="135" t="str">
        <f t="shared" si="58"/>
        <v/>
      </c>
      <c r="BQ41" s="135" t="str">
        <f t="shared" si="58"/>
        <v/>
      </c>
      <c r="BR41" s="135" t="str">
        <f t="shared" si="58"/>
        <v/>
      </c>
      <c r="BS41" s="135" t="str">
        <f t="shared" si="58"/>
        <v/>
      </c>
      <c r="BT41" s="135" t="str">
        <f t="shared" si="58"/>
        <v/>
      </c>
      <c r="BU41" s="135" t="str">
        <f t="shared" si="58"/>
        <v/>
      </c>
      <c r="BW41" s="32">
        <v>28</v>
      </c>
      <c r="BX41" s="149" t="str">
        <f t="shared" si="60"/>
        <v/>
      </c>
      <c r="BY41" s="150" t="str">
        <f t="shared" si="63"/>
        <v/>
      </c>
      <c r="BZ41" s="150" t="str">
        <f t="shared" si="64"/>
        <v/>
      </c>
      <c r="CA41" s="150" t="str">
        <f t="shared" si="64"/>
        <v/>
      </c>
      <c r="CB41" s="150" t="str">
        <f t="shared" si="61"/>
        <v/>
      </c>
      <c r="CC41" s="150" t="str">
        <f t="shared" si="62"/>
        <v/>
      </c>
      <c r="CD41" s="150" t="str">
        <f t="shared" si="62"/>
        <v/>
      </c>
      <c r="CE41" s="150" t="str">
        <f t="shared" si="62"/>
        <v/>
      </c>
      <c r="CF41" s="151" t="str">
        <f t="shared" si="51"/>
        <v/>
      </c>
      <c r="CG41" s="152" t="str">
        <f t="shared" si="52"/>
        <v/>
      </c>
      <c r="CH41" s="150" t="str">
        <f t="shared" si="53"/>
        <v/>
      </c>
      <c r="CI41" s="150" t="str">
        <f t="shared" si="54"/>
        <v/>
      </c>
      <c r="CL41" s="147" t="str">
        <f t="shared" si="55"/>
        <v xml:space="preserve"> </v>
      </c>
      <c r="CM41" s="147" t="str">
        <f t="shared" si="56"/>
        <v/>
      </c>
      <c r="CN41" s="148" t="str">
        <f t="shared" si="57"/>
        <v/>
      </c>
      <c r="CO41" s="113"/>
      <c r="CP41" s="114"/>
      <c r="CQ41" s="114"/>
      <c r="CR41" s="114"/>
      <c r="CS41" s="114"/>
      <c r="CT41" s="114"/>
      <c r="CU41" s="114"/>
      <c r="CV41" s="114"/>
      <c r="CW41" s="114"/>
      <c r="CX41" s="114"/>
      <c r="CY41" s="114"/>
      <c r="CZ41" s="114"/>
      <c r="DA41" s="115"/>
    </row>
    <row r="42" spans="1:105" s="30" customFormat="1" ht="15.75" x14ac:dyDescent="0.45">
      <c r="A42" s="138">
        <v>30</v>
      </c>
      <c r="B42" s="117"/>
      <c r="C42" s="118" t="str">
        <f t="shared" si="15"/>
        <v/>
      </c>
      <c r="D42" s="119" t="str">
        <f t="shared" si="16"/>
        <v/>
      </c>
      <c r="E42" s="120" t="str">
        <f t="shared" si="17"/>
        <v/>
      </c>
      <c r="F42" s="121" t="str">
        <f t="shared" si="18"/>
        <v/>
      </c>
      <c r="G42" s="122"/>
      <c r="H42" s="123" t="str">
        <f t="shared" si="19"/>
        <v/>
      </c>
      <c r="I42" s="139"/>
      <c r="J42" s="95"/>
      <c r="K42" s="126" t="str">
        <f t="shared" si="20"/>
        <v/>
      </c>
      <c r="L42" s="127" t="str">
        <f t="shared" si="21"/>
        <v>-</v>
      </c>
      <c r="M42" s="140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2"/>
      <c r="AE42" s="131"/>
      <c r="AF42" s="132">
        <f t="shared" si="26"/>
        <v>1</v>
      </c>
      <c r="AG42" s="29"/>
      <c r="AH42" s="133">
        <f t="shared" si="27"/>
        <v>0</v>
      </c>
      <c r="AI42" s="32" t="str">
        <f t="shared" si="28"/>
        <v/>
      </c>
      <c r="AJ42" s="32">
        <f t="shared" si="22"/>
        <v>0</v>
      </c>
      <c r="AK42" s="134" t="str">
        <f t="shared" si="32"/>
        <v/>
      </c>
      <c r="AL42" s="134" t="str">
        <f t="shared" si="33"/>
        <v/>
      </c>
      <c r="AM42" s="134" t="str">
        <f t="shared" si="34"/>
        <v/>
      </c>
      <c r="AN42" s="134" t="str">
        <f t="shared" si="35"/>
        <v/>
      </c>
      <c r="AO42" s="134" t="str">
        <f t="shared" si="36"/>
        <v/>
      </c>
      <c r="AP42" s="134" t="str">
        <f t="shared" si="37"/>
        <v/>
      </c>
      <c r="AQ42" s="134" t="str">
        <f t="shared" si="38"/>
        <v/>
      </c>
      <c r="AR42" s="134" t="str">
        <f t="shared" si="39"/>
        <v/>
      </c>
      <c r="AS42" s="134" t="str">
        <f t="shared" si="40"/>
        <v/>
      </c>
      <c r="AT42" s="134" t="str">
        <f t="shared" si="41"/>
        <v/>
      </c>
      <c r="AU42" s="134" t="str">
        <f t="shared" si="42"/>
        <v/>
      </c>
      <c r="AV42" s="134" t="str">
        <f t="shared" si="43"/>
        <v/>
      </c>
      <c r="AW42" s="134" t="str">
        <f t="shared" si="44"/>
        <v/>
      </c>
      <c r="AX42" s="134" t="str">
        <f t="shared" si="45"/>
        <v/>
      </c>
      <c r="AY42" s="134" t="str">
        <f t="shared" si="46"/>
        <v/>
      </c>
      <c r="AZ42" s="134" t="str">
        <f t="shared" si="47"/>
        <v/>
      </c>
      <c r="BA42" s="134" t="str">
        <f t="shared" si="48"/>
        <v/>
      </c>
      <c r="BB42" s="134" t="str">
        <f t="shared" si="49"/>
        <v/>
      </c>
      <c r="BD42" s="135" t="str">
        <f t="shared" si="59"/>
        <v/>
      </c>
      <c r="BE42" s="135" t="str">
        <f t="shared" si="59"/>
        <v/>
      </c>
      <c r="BF42" s="135" t="str">
        <f t="shared" si="59"/>
        <v/>
      </c>
      <c r="BG42" s="135" t="str">
        <f t="shared" si="58"/>
        <v/>
      </c>
      <c r="BH42" s="135" t="str">
        <f t="shared" si="58"/>
        <v/>
      </c>
      <c r="BI42" s="135" t="str">
        <f t="shared" si="58"/>
        <v/>
      </c>
      <c r="BJ42" s="135" t="str">
        <f t="shared" si="58"/>
        <v/>
      </c>
      <c r="BK42" s="135" t="str">
        <f t="shared" si="58"/>
        <v/>
      </c>
      <c r="BL42" s="135" t="str">
        <f t="shared" si="58"/>
        <v/>
      </c>
      <c r="BM42" s="135" t="str">
        <f t="shared" si="58"/>
        <v/>
      </c>
      <c r="BN42" s="135" t="str">
        <f t="shared" si="58"/>
        <v/>
      </c>
      <c r="BO42" s="135" t="str">
        <f t="shared" si="58"/>
        <v/>
      </c>
      <c r="BP42" s="135" t="str">
        <f t="shared" si="58"/>
        <v/>
      </c>
      <c r="BQ42" s="135" t="str">
        <f t="shared" si="58"/>
        <v/>
      </c>
      <c r="BR42" s="135" t="str">
        <f t="shared" si="58"/>
        <v/>
      </c>
      <c r="BS42" s="135" t="str">
        <f t="shared" si="58"/>
        <v/>
      </c>
      <c r="BT42" s="135" t="str">
        <f t="shared" si="58"/>
        <v/>
      </c>
      <c r="BU42" s="135" t="str">
        <f t="shared" si="58"/>
        <v/>
      </c>
      <c r="BW42" s="32">
        <v>29</v>
      </c>
      <c r="BX42" s="149" t="str">
        <f t="shared" si="60"/>
        <v/>
      </c>
      <c r="BY42" s="150" t="str">
        <f t="shared" si="63"/>
        <v/>
      </c>
      <c r="BZ42" s="150" t="str">
        <f t="shared" si="64"/>
        <v/>
      </c>
      <c r="CA42" s="150" t="str">
        <f t="shared" si="64"/>
        <v/>
      </c>
      <c r="CB42" s="150" t="str">
        <f t="shared" si="61"/>
        <v/>
      </c>
      <c r="CC42" s="150" t="str">
        <f t="shared" si="62"/>
        <v/>
      </c>
      <c r="CD42" s="150" t="str">
        <f t="shared" si="62"/>
        <v/>
      </c>
      <c r="CE42" s="150" t="str">
        <f t="shared" si="62"/>
        <v/>
      </c>
      <c r="CF42" s="151" t="str">
        <f t="shared" si="51"/>
        <v/>
      </c>
      <c r="CG42" s="152" t="str">
        <f t="shared" si="52"/>
        <v/>
      </c>
      <c r="CH42" s="150" t="str">
        <f t="shared" si="53"/>
        <v/>
      </c>
      <c r="CI42" s="150" t="str">
        <f t="shared" si="54"/>
        <v/>
      </c>
      <c r="CL42" s="147" t="str">
        <f t="shared" si="55"/>
        <v xml:space="preserve"> </v>
      </c>
      <c r="CM42" s="147" t="str">
        <f t="shared" si="56"/>
        <v/>
      </c>
      <c r="CN42" s="148" t="str">
        <f t="shared" si="57"/>
        <v/>
      </c>
      <c r="CO42" s="113"/>
      <c r="CP42" s="114"/>
      <c r="CQ42" s="114"/>
      <c r="CR42" s="114"/>
      <c r="CS42" s="114"/>
      <c r="CT42" s="114"/>
      <c r="CU42" s="114"/>
      <c r="CV42" s="114"/>
      <c r="CW42" s="114"/>
      <c r="CX42" s="114"/>
      <c r="CY42" s="114"/>
      <c r="CZ42" s="114"/>
      <c r="DA42" s="115"/>
    </row>
    <row r="43" spans="1:105" s="30" customFormat="1" ht="15.75" x14ac:dyDescent="0.45">
      <c r="A43" s="116">
        <v>31</v>
      </c>
      <c r="B43" s="117"/>
      <c r="C43" s="118" t="str">
        <f t="shared" si="15"/>
        <v/>
      </c>
      <c r="D43" s="119" t="str">
        <f t="shared" si="16"/>
        <v/>
      </c>
      <c r="E43" s="120" t="str">
        <f t="shared" si="17"/>
        <v/>
      </c>
      <c r="F43" s="121" t="str">
        <f t="shared" si="18"/>
        <v/>
      </c>
      <c r="G43" s="122"/>
      <c r="H43" s="123" t="str">
        <f t="shared" si="19"/>
        <v/>
      </c>
      <c r="I43" s="139"/>
      <c r="J43" s="95"/>
      <c r="K43" s="126" t="str">
        <f t="shared" si="20"/>
        <v/>
      </c>
      <c r="L43" s="127" t="str">
        <f t="shared" si="21"/>
        <v>-</v>
      </c>
      <c r="M43" s="140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2"/>
      <c r="AE43" s="131"/>
      <c r="AF43" s="132">
        <f t="shared" si="26"/>
        <v>1</v>
      </c>
      <c r="AG43" s="29"/>
      <c r="AH43" s="133">
        <f t="shared" si="27"/>
        <v>0</v>
      </c>
      <c r="AI43" s="32" t="str">
        <f t="shared" si="28"/>
        <v/>
      </c>
      <c r="AJ43" s="32">
        <f t="shared" si="22"/>
        <v>0</v>
      </c>
      <c r="AK43" s="134" t="str">
        <f t="shared" si="32"/>
        <v/>
      </c>
      <c r="AL43" s="134" t="str">
        <f t="shared" si="33"/>
        <v/>
      </c>
      <c r="AM43" s="134" t="str">
        <f t="shared" si="34"/>
        <v/>
      </c>
      <c r="AN43" s="134" t="str">
        <f t="shared" si="35"/>
        <v/>
      </c>
      <c r="AO43" s="134" t="str">
        <f t="shared" si="36"/>
        <v/>
      </c>
      <c r="AP43" s="134" t="str">
        <f t="shared" si="37"/>
        <v/>
      </c>
      <c r="AQ43" s="134" t="str">
        <f t="shared" si="38"/>
        <v/>
      </c>
      <c r="AR43" s="134" t="str">
        <f t="shared" si="39"/>
        <v/>
      </c>
      <c r="AS43" s="134" t="str">
        <f t="shared" si="40"/>
        <v/>
      </c>
      <c r="AT43" s="134" t="str">
        <f t="shared" si="41"/>
        <v/>
      </c>
      <c r="AU43" s="134" t="str">
        <f t="shared" si="42"/>
        <v/>
      </c>
      <c r="AV43" s="134" t="str">
        <f t="shared" si="43"/>
        <v/>
      </c>
      <c r="AW43" s="134" t="str">
        <f t="shared" si="44"/>
        <v/>
      </c>
      <c r="AX43" s="134" t="str">
        <f t="shared" si="45"/>
        <v/>
      </c>
      <c r="AY43" s="134" t="str">
        <f t="shared" si="46"/>
        <v/>
      </c>
      <c r="AZ43" s="134" t="str">
        <f t="shared" si="47"/>
        <v/>
      </c>
      <c r="BA43" s="134" t="str">
        <f t="shared" si="48"/>
        <v/>
      </c>
      <c r="BB43" s="134" t="str">
        <f t="shared" si="49"/>
        <v/>
      </c>
      <c r="BD43" s="135" t="str">
        <f t="shared" si="59"/>
        <v/>
      </c>
      <c r="BE43" s="135" t="str">
        <f t="shared" si="59"/>
        <v/>
      </c>
      <c r="BF43" s="135" t="str">
        <f t="shared" si="59"/>
        <v/>
      </c>
      <c r="BG43" s="135" t="str">
        <f t="shared" si="58"/>
        <v/>
      </c>
      <c r="BH43" s="135" t="str">
        <f t="shared" si="58"/>
        <v/>
      </c>
      <c r="BI43" s="135" t="str">
        <f t="shared" si="58"/>
        <v/>
      </c>
      <c r="BJ43" s="135" t="str">
        <f t="shared" si="58"/>
        <v/>
      </c>
      <c r="BK43" s="135" t="str">
        <f t="shared" si="58"/>
        <v/>
      </c>
      <c r="BL43" s="135" t="str">
        <f t="shared" si="58"/>
        <v/>
      </c>
      <c r="BM43" s="135" t="str">
        <f t="shared" si="58"/>
        <v/>
      </c>
      <c r="BN43" s="135" t="str">
        <f t="shared" si="58"/>
        <v/>
      </c>
      <c r="BO43" s="135" t="str">
        <f t="shared" si="58"/>
        <v/>
      </c>
      <c r="BP43" s="135" t="str">
        <f t="shared" si="58"/>
        <v/>
      </c>
      <c r="BQ43" s="135" t="str">
        <f t="shared" si="58"/>
        <v/>
      </c>
      <c r="BR43" s="135" t="str">
        <f t="shared" si="58"/>
        <v/>
      </c>
      <c r="BS43" s="135" t="str">
        <f t="shared" si="58"/>
        <v/>
      </c>
      <c r="BT43" s="135" t="str">
        <f t="shared" si="58"/>
        <v/>
      </c>
      <c r="BU43" s="135" t="str">
        <f t="shared" si="58"/>
        <v/>
      </c>
      <c r="BW43" s="32">
        <v>30</v>
      </c>
      <c r="BX43" s="149" t="str">
        <f t="shared" si="60"/>
        <v/>
      </c>
      <c r="BY43" s="150" t="str">
        <f t="shared" si="63"/>
        <v/>
      </c>
      <c r="BZ43" s="150" t="str">
        <f t="shared" si="64"/>
        <v/>
      </c>
      <c r="CA43" s="150" t="str">
        <f t="shared" si="64"/>
        <v/>
      </c>
      <c r="CB43" s="150" t="str">
        <f t="shared" si="61"/>
        <v/>
      </c>
      <c r="CC43" s="150" t="str">
        <f t="shared" si="62"/>
        <v/>
      </c>
      <c r="CD43" s="150" t="str">
        <f t="shared" si="62"/>
        <v/>
      </c>
      <c r="CE43" s="150" t="str">
        <f t="shared" si="62"/>
        <v/>
      </c>
      <c r="CF43" s="151" t="str">
        <f t="shared" si="51"/>
        <v/>
      </c>
      <c r="CG43" s="152" t="str">
        <f t="shared" si="52"/>
        <v/>
      </c>
      <c r="CH43" s="150" t="str">
        <f t="shared" si="53"/>
        <v/>
      </c>
      <c r="CI43" s="150" t="str">
        <f t="shared" si="54"/>
        <v/>
      </c>
      <c r="CL43" s="147" t="str">
        <f t="shared" si="55"/>
        <v xml:space="preserve"> </v>
      </c>
      <c r="CM43" s="147" t="str">
        <f t="shared" si="56"/>
        <v/>
      </c>
      <c r="CN43" s="148" t="str">
        <f t="shared" si="57"/>
        <v/>
      </c>
      <c r="CO43" s="113"/>
      <c r="CP43" s="114"/>
      <c r="CQ43" s="114"/>
      <c r="CR43" s="114"/>
      <c r="CS43" s="114"/>
      <c r="CT43" s="114"/>
      <c r="CU43" s="114"/>
      <c r="CV43" s="114"/>
      <c r="CW43" s="114"/>
      <c r="CX43" s="114"/>
      <c r="CY43" s="114"/>
      <c r="CZ43" s="114"/>
      <c r="DA43" s="115"/>
    </row>
    <row r="44" spans="1:105" s="30" customFormat="1" ht="15.75" x14ac:dyDescent="0.45">
      <c r="A44" s="138">
        <v>32</v>
      </c>
      <c r="B44" s="117"/>
      <c r="C44" s="118" t="str">
        <f t="shared" si="15"/>
        <v/>
      </c>
      <c r="D44" s="119" t="str">
        <f t="shared" si="16"/>
        <v/>
      </c>
      <c r="E44" s="120" t="str">
        <f t="shared" si="17"/>
        <v/>
      </c>
      <c r="F44" s="121" t="str">
        <f t="shared" si="18"/>
        <v/>
      </c>
      <c r="G44" s="122"/>
      <c r="H44" s="123" t="str">
        <f t="shared" si="19"/>
        <v/>
      </c>
      <c r="I44" s="139"/>
      <c r="J44" s="95"/>
      <c r="K44" s="126" t="str">
        <f t="shared" si="20"/>
        <v/>
      </c>
      <c r="L44" s="127" t="str">
        <f t="shared" si="21"/>
        <v>-</v>
      </c>
      <c r="M44" s="140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2"/>
      <c r="AE44" s="131"/>
      <c r="AF44" s="132">
        <f t="shared" si="26"/>
        <v>1</v>
      </c>
      <c r="AG44" s="29"/>
      <c r="AH44" s="133">
        <f t="shared" si="27"/>
        <v>0</v>
      </c>
      <c r="AI44" s="32" t="str">
        <f t="shared" si="28"/>
        <v/>
      </c>
      <c r="AJ44" s="32">
        <f t="shared" si="22"/>
        <v>0</v>
      </c>
      <c r="AK44" s="134" t="str">
        <f t="shared" si="32"/>
        <v/>
      </c>
      <c r="AL44" s="134" t="str">
        <f t="shared" si="33"/>
        <v/>
      </c>
      <c r="AM44" s="134" t="str">
        <f t="shared" si="34"/>
        <v/>
      </c>
      <c r="AN44" s="134" t="str">
        <f t="shared" si="35"/>
        <v/>
      </c>
      <c r="AO44" s="134" t="str">
        <f t="shared" si="36"/>
        <v/>
      </c>
      <c r="AP44" s="134" t="str">
        <f t="shared" si="37"/>
        <v/>
      </c>
      <c r="AQ44" s="134" t="str">
        <f t="shared" si="38"/>
        <v/>
      </c>
      <c r="AR44" s="134" t="str">
        <f t="shared" si="39"/>
        <v/>
      </c>
      <c r="AS44" s="134" t="str">
        <f t="shared" si="40"/>
        <v/>
      </c>
      <c r="AT44" s="134" t="str">
        <f t="shared" si="41"/>
        <v/>
      </c>
      <c r="AU44" s="134" t="str">
        <f t="shared" si="42"/>
        <v/>
      </c>
      <c r="AV44" s="134" t="str">
        <f t="shared" si="43"/>
        <v/>
      </c>
      <c r="AW44" s="134" t="str">
        <f t="shared" si="44"/>
        <v/>
      </c>
      <c r="AX44" s="134" t="str">
        <f t="shared" si="45"/>
        <v/>
      </c>
      <c r="AY44" s="134" t="str">
        <f t="shared" si="46"/>
        <v/>
      </c>
      <c r="AZ44" s="134" t="str">
        <f t="shared" si="47"/>
        <v/>
      </c>
      <c r="BA44" s="134" t="str">
        <f t="shared" si="48"/>
        <v/>
      </c>
      <c r="BB44" s="134" t="str">
        <f t="shared" si="49"/>
        <v/>
      </c>
      <c r="BD44" s="135" t="str">
        <f t="shared" si="59"/>
        <v/>
      </c>
      <c r="BE44" s="135" t="str">
        <f t="shared" si="59"/>
        <v/>
      </c>
      <c r="BF44" s="135" t="str">
        <f t="shared" si="59"/>
        <v/>
      </c>
      <c r="BG44" s="135" t="str">
        <f t="shared" si="59"/>
        <v/>
      </c>
      <c r="BH44" s="135" t="str">
        <f t="shared" si="59"/>
        <v/>
      </c>
      <c r="BI44" s="135" t="str">
        <f t="shared" si="59"/>
        <v/>
      </c>
      <c r="BJ44" s="135" t="str">
        <f t="shared" si="59"/>
        <v/>
      </c>
      <c r="BK44" s="135" t="str">
        <f t="shared" si="59"/>
        <v/>
      </c>
      <c r="BL44" s="135" t="str">
        <f t="shared" si="59"/>
        <v/>
      </c>
      <c r="BM44" s="135" t="str">
        <f t="shared" si="59"/>
        <v/>
      </c>
      <c r="BN44" s="135" t="str">
        <f t="shared" si="59"/>
        <v/>
      </c>
      <c r="BO44" s="135" t="str">
        <f t="shared" si="59"/>
        <v/>
      </c>
      <c r="BP44" s="135" t="str">
        <f t="shared" si="59"/>
        <v/>
      </c>
      <c r="BQ44" s="135" t="str">
        <f t="shared" si="59"/>
        <v/>
      </c>
      <c r="BR44" s="135" t="str">
        <f t="shared" si="59"/>
        <v/>
      </c>
      <c r="BS44" s="135" t="str">
        <f t="shared" si="59"/>
        <v/>
      </c>
      <c r="BT44" s="135" t="str">
        <f t="shared" ref="BT44:BU107" si="65">IF(AC44&lt;&gt;"",IF($G44&lt;&gt;"",$G44,$H44),"")</f>
        <v/>
      </c>
      <c r="BU44" s="135" t="str">
        <f t="shared" si="65"/>
        <v/>
      </c>
      <c r="BW44" s="32">
        <v>31</v>
      </c>
      <c r="BX44" s="149" t="str">
        <f t="shared" si="60"/>
        <v/>
      </c>
      <c r="BY44" s="150" t="str">
        <f t="shared" si="63"/>
        <v/>
      </c>
      <c r="BZ44" s="150" t="str">
        <f t="shared" si="64"/>
        <v/>
      </c>
      <c r="CA44" s="150" t="str">
        <f t="shared" si="64"/>
        <v/>
      </c>
      <c r="CB44" s="150" t="str">
        <f t="shared" si="61"/>
        <v/>
      </c>
      <c r="CC44" s="150" t="str">
        <f t="shared" si="62"/>
        <v/>
      </c>
      <c r="CD44" s="150" t="str">
        <f t="shared" si="62"/>
        <v/>
      </c>
      <c r="CE44" s="150" t="str">
        <f t="shared" si="62"/>
        <v/>
      </c>
      <c r="CF44" s="151" t="str">
        <f t="shared" si="51"/>
        <v/>
      </c>
      <c r="CG44" s="152" t="str">
        <f t="shared" si="52"/>
        <v/>
      </c>
      <c r="CH44" s="150" t="str">
        <f t="shared" si="53"/>
        <v/>
      </c>
      <c r="CI44" s="150" t="str">
        <f t="shared" si="54"/>
        <v/>
      </c>
      <c r="CL44" s="147" t="str">
        <f t="shared" si="55"/>
        <v xml:space="preserve"> </v>
      </c>
      <c r="CM44" s="147" t="str">
        <f t="shared" si="56"/>
        <v/>
      </c>
      <c r="CN44" s="148" t="str">
        <f t="shared" si="57"/>
        <v/>
      </c>
      <c r="CO44" s="113"/>
      <c r="CP44" s="114"/>
      <c r="CQ44" s="114"/>
      <c r="CR44" s="114"/>
      <c r="CS44" s="114"/>
      <c r="CT44" s="114"/>
      <c r="CU44" s="114"/>
      <c r="CV44" s="114"/>
      <c r="CW44" s="114"/>
      <c r="CX44" s="114"/>
      <c r="CY44" s="114"/>
      <c r="CZ44" s="114"/>
      <c r="DA44" s="115"/>
    </row>
    <row r="45" spans="1:105" s="30" customFormat="1" ht="15.75" x14ac:dyDescent="0.45">
      <c r="A45" s="138">
        <v>33</v>
      </c>
      <c r="B45" s="117"/>
      <c r="C45" s="118" t="str">
        <f t="shared" ref="C45:C76" si="66">IF($B45="","",IF(LEFT($B$4,3)="VLG",VLOOKUP($B45,Fichier_plongeurs,29,FALSE),VLOOKUP($B45,Fichier_plongeurs,18,FALSE)))</f>
        <v/>
      </c>
      <c r="D45" s="119" t="str">
        <f t="shared" si="16"/>
        <v/>
      </c>
      <c r="E45" s="120" t="str">
        <f t="shared" si="17"/>
        <v/>
      </c>
      <c r="F45" s="121" t="str">
        <f t="shared" si="18"/>
        <v/>
      </c>
      <c r="G45" s="122"/>
      <c r="H45" s="123" t="str">
        <f t="shared" ref="H45:H76" si="67">IF(ISERROR(VLOOKUP(C45,Niveau_prof,3,FALSE))=TRUE,"",VLOOKUP(C45,Niveau_prof,3,FALSE))</f>
        <v/>
      </c>
      <c r="I45" s="139"/>
      <c r="J45" s="95"/>
      <c r="K45" s="126" t="str">
        <f t="shared" si="20"/>
        <v/>
      </c>
      <c r="L45" s="127" t="str">
        <f t="shared" si="21"/>
        <v>-</v>
      </c>
      <c r="M45" s="140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2"/>
      <c r="AE45" s="131"/>
      <c r="AF45" s="132">
        <f t="shared" si="26"/>
        <v>1</v>
      </c>
      <c r="AG45" s="29"/>
      <c r="AH45" s="133">
        <f t="shared" si="27"/>
        <v>0</v>
      </c>
      <c r="AI45" s="32" t="str">
        <f t="shared" si="28"/>
        <v/>
      </c>
      <c r="AJ45" s="32">
        <f t="shared" si="22"/>
        <v>0</v>
      </c>
      <c r="AK45" s="134" t="str">
        <f t="shared" si="32"/>
        <v/>
      </c>
      <c r="AL45" s="134" t="str">
        <f t="shared" si="33"/>
        <v/>
      </c>
      <c r="AM45" s="134" t="str">
        <f t="shared" si="34"/>
        <v/>
      </c>
      <c r="AN45" s="134" t="str">
        <f t="shared" si="35"/>
        <v/>
      </c>
      <c r="AO45" s="134" t="str">
        <f t="shared" si="36"/>
        <v/>
      </c>
      <c r="AP45" s="134" t="str">
        <f t="shared" si="37"/>
        <v/>
      </c>
      <c r="AQ45" s="134" t="str">
        <f t="shared" si="38"/>
        <v/>
      </c>
      <c r="AR45" s="134" t="str">
        <f t="shared" si="39"/>
        <v/>
      </c>
      <c r="AS45" s="134" t="str">
        <f t="shared" si="40"/>
        <v/>
      </c>
      <c r="AT45" s="134" t="str">
        <f t="shared" si="41"/>
        <v/>
      </c>
      <c r="AU45" s="134" t="str">
        <f t="shared" si="42"/>
        <v/>
      </c>
      <c r="AV45" s="134" t="str">
        <f t="shared" si="43"/>
        <v/>
      </c>
      <c r="AW45" s="134" t="str">
        <f t="shared" si="44"/>
        <v/>
      </c>
      <c r="AX45" s="134" t="str">
        <f t="shared" si="45"/>
        <v/>
      </c>
      <c r="AY45" s="134" t="str">
        <f t="shared" si="46"/>
        <v/>
      </c>
      <c r="AZ45" s="134" t="str">
        <f t="shared" si="47"/>
        <v/>
      </c>
      <c r="BA45" s="134" t="str">
        <f t="shared" si="48"/>
        <v/>
      </c>
      <c r="BB45" s="134" t="str">
        <f t="shared" si="49"/>
        <v/>
      </c>
      <c r="BD45" s="135" t="str">
        <f t="shared" si="59"/>
        <v/>
      </c>
      <c r="BE45" s="135" t="str">
        <f t="shared" si="59"/>
        <v/>
      </c>
      <c r="BF45" s="135" t="str">
        <f t="shared" si="59"/>
        <v/>
      </c>
      <c r="BG45" s="135" t="str">
        <f t="shared" si="59"/>
        <v/>
      </c>
      <c r="BH45" s="135" t="str">
        <f t="shared" si="59"/>
        <v/>
      </c>
      <c r="BI45" s="135" t="str">
        <f t="shared" si="59"/>
        <v/>
      </c>
      <c r="BJ45" s="135" t="str">
        <f t="shared" si="59"/>
        <v/>
      </c>
      <c r="BK45" s="135" t="str">
        <f t="shared" si="59"/>
        <v/>
      </c>
      <c r="BL45" s="135" t="str">
        <f t="shared" si="59"/>
        <v/>
      </c>
      <c r="BM45" s="135" t="str">
        <f t="shared" si="59"/>
        <v/>
      </c>
      <c r="BN45" s="135" t="str">
        <f t="shared" si="59"/>
        <v/>
      </c>
      <c r="BO45" s="135" t="str">
        <f t="shared" si="59"/>
        <v/>
      </c>
      <c r="BP45" s="135" t="str">
        <f t="shared" si="59"/>
        <v/>
      </c>
      <c r="BQ45" s="135" t="str">
        <f t="shared" si="59"/>
        <v/>
      </c>
      <c r="BR45" s="135" t="str">
        <f t="shared" si="59"/>
        <v/>
      </c>
      <c r="BS45" s="135" t="str">
        <f t="shared" si="59"/>
        <v/>
      </c>
      <c r="BT45" s="135" t="str">
        <f t="shared" si="65"/>
        <v/>
      </c>
      <c r="BU45" s="135" t="str">
        <f t="shared" si="65"/>
        <v/>
      </c>
      <c r="BW45" s="32">
        <v>32</v>
      </c>
      <c r="BX45" s="149" t="str">
        <f t="shared" si="60"/>
        <v/>
      </c>
      <c r="BY45" s="150" t="str">
        <f t="shared" si="63"/>
        <v/>
      </c>
      <c r="BZ45" s="150" t="str">
        <f t="shared" si="64"/>
        <v/>
      </c>
      <c r="CA45" s="150" t="str">
        <f t="shared" si="64"/>
        <v/>
      </c>
      <c r="CB45" s="150" t="str">
        <f t="shared" si="61"/>
        <v/>
      </c>
      <c r="CC45" s="150" t="str">
        <f t="shared" si="62"/>
        <v/>
      </c>
      <c r="CD45" s="150" t="str">
        <f t="shared" si="62"/>
        <v/>
      </c>
      <c r="CE45" s="150" t="str">
        <f t="shared" si="62"/>
        <v/>
      </c>
      <c r="CF45" s="151" t="str">
        <f t="shared" si="51"/>
        <v/>
      </c>
      <c r="CG45" s="152" t="str">
        <f t="shared" si="52"/>
        <v/>
      </c>
      <c r="CH45" s="150" t="str">
        <f t="shared" si="53"/>
        <v/>
      </c>
      <c r="CI45" s="150" t="str">
        <f t="shared" si="54"/>
        <v/>
      </c>
      <c r="CL45" s="147" t="str">
        <f t="shared" si="55"/>
        <v xml:space="preserve"> </v>
      </c>
      <c r="CM45" s="147" t="str">
        <f t="shared" si="56"/>
        <v/>
      </c>
      <c r="CN45" s="148" t="str">
        <f t="shared" si="57"/>
        <v/>
      </c>
      <c r="CO45" s="113"/>
      <c r="CP45" s="114"/>
      <c r="CQ45" s="114"/>
      <c r="CR45" s="114"/>
      <c r="CS45" s="114"/>
      <c r="CT45" s="114"/>
      <c r="CU45" s="114"/>
      <c r="CV45" s="114"/>
      <c r="CW45" s="114"/>
      <c r="CX45" s="114"/>
      <c r="CY45" s="114"/>
      <c r="CZ45" s="114"/>
      <c r="DA45" s="115"/>
    </row>
    <row r="46" spans="1:105" s="30" customFormat="1" ht="15.75" x14ac:dyDescent="0.45">
      <c r="A46" s="138">
        <v>34</v>
      </c>
      <c r="B46" s="117"/>
      <c r="C46" s="118" t="str">
        <f t="shared" si="66"/>
        <v/>
      </c>
      <c r="D46" s="119" t="str">
        <f t="shared" si="16"/>
        <v/>
      </c>
      <c r="E46" s="120" t="str">
        <f t="shared" si="17"/>
        <v/>
      </c>
      <c r="F46" s="121" t="str">
        <f t="shared" si="18"/>
        <v/>
      </c>
      <c r="G46" s="122"/>
      <c r="H46" s="123" t="str">
        <f t="shared" si="67"/>
        <v/>
      </c>
      <c r="I46" s="139"/>
      <c r="J46" s="95"/>
      <c r="K46" s="126" t="str">
        <f t="shared" si="20"/>
        <v/>
      </c>
      <c r="L46" s="127" t="str">
        <f t="shared" si="21"/>
        <v>-</v>
      </c>
      <c r="M46" s="140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2"/>
      <c r="AE46" s="131"/>
      <c r="AF46" s="132">
        <f t="shared" si="26"/>
        <v>1</v>
      </c>
      <c r="AG46" s="29"/>
      <c r="AH46" s="133">
        <f t="shared" si="27"/>
        <v>0</v>
      </c>
      <c r="AI46" s="32" t="str">
        <f t="shared" si="28"/>
        <v/>
      </c>
      <c r="AJ46" s="32">
        <f t="shared" si="22"/>
        <v>0</v>
      </c>
      <c r="AK46" s="134" t="str">
        <f t="shared" si="32"/>
        <v/>
      </c>
      <c r="AL46" s="134" t="str">
        <f t="shared" si="33"/>
        <v/>
      </c>
      <c r="AM46" s="134" t="str">
        <f t="shared" si="34"/>
        <v/>
      </c>
      <c r="AN46" s="134" t="str">
        <f t="shared" si="35"/>
        <v/>
      </c>
      <c r="AO46" s="134" t="str">
        <f t="shared" si="36"/>
        <v/>
      </c>
      <c r="AP46" s="134" t="str">
        <f t="shared" si="37"/>
        <v/>
      </c>
      <c r="AQ46" s="134" t="str">
        <f t="shared" si="38"/>
        <v/>
      </c>
      <c r="AR46" s="134" t="str">
        <f t="shared" si="39"/>
        <v/>
      </c>
      <c r="AS46" s="134" t="str">
        <f t="shared" si="40"/>
        <v/>
      </c>
      <c r="AT46" s="134" t="str">
        <f t="shared" si="41"/>
        <v/>
      </c>
      <c r="AU46" s="134" t="str">
        <f t="shared" si="42"/>
        <v/>
      </c>
      <c r="AV46" s="134" t="str">
        <f t="shared" si="43"/>
        <v/>
      </c>
      <c r="AW46" s="134" t="str">
        <f t="shared" si="44"/>
        <v/>
      </c>
      <c r="AX46" s="134" t="str">
        <f t="shared" si="45"/>
        <v/>
      </c>
      <c r="AY46" s="134" t="str">
        <f t="shared" si="46"/>
        <v/>
      </c>
      <c r="AZ46" s="134" t="str">
        <f t="shared" si="47"/>
        <v/>
      </c>
      <c r="BA46" s="134" t="str">
        <f t="shared" si="48"/>
        <v/>
      </c>
      <c r="BB46" s="134" t="str">
        <f t="shared" si="49"/>
        <v/>
      </c>
      <c r="BD46" s="135" t="str">
        <f t="shared" si="59"/>
        <v/>
      </c>
      <c r="BE46" s="135" t="str">
        <f t="shared" si="59"/>
        <v/>
      </c>
      <c r="BF46" s="135" t="str">
        <f t="shared" si="59"/>
        <v/>
      </c>
      <c r="BG46" s="135" t="str">
        <f t="shared" si="59"/>
        <v/>
      </c>
      <c r="BH46" s="135" t="str">
        <f t="shared" si="59"/>
        <v/>
      </c>
      <c r="BI46" s="135" t="str">
        <f t="shared" si="59"/>
        <v/>
      </c>
      <c r="BJ46" s="135" t="str">
        <f t="shared" si="59"/>
        <v/>
      </c>
      <c r="BK46" s="135" t="str">
        <f t="shared" si="59"/>
        <v/>
      </c>
      <c r="BL46" s="135" t="str">
        <f t="shared" si="59"/>
        <v/>
      </c>
      <c r="BM46" s="135" t="str">
        <f t="shared" si="59"/>
        <v/>
      </c>
      <c r="BN46" s="135" t="str">
        <f t="shared" si="59"/>
        <v/>
      </c>
      <c r="BO46" s="135" t="str">
        <f t="shared" si="59"/>
        <v/>
      </c>
      <c r="BP46" s="135" t="str">
        <f t="shared" si="59"/>
        <v/>
      </c>
      <c r="BQ46" s="135" t="str">
        <f t="shared" si="59"/>
        <v/>
      </c>
      <c r="BR46" s="135" t="str">
        <f t="shared" si="59"/>
        <v/>
      </c>
      <c r="BS46" s="135" t="str">
        <f t="shared" si="59"/>
        <v/>
      </c>
      <c r="BT46" s="135" t="str">
        <f t="shared" si="65"/>
        <v/>
      </c>
      <c r="BU46" s="135" t="str">
        <f t="shared" si="65"/>
        <v/>
      </c>
      <c r="BW46" s="32">
        <v>33</v>
      </c>
      <c r="BX46" s="149" t="str">
        <f t="shared" si="60"/>
        <v/>
      </c>
      <c r="BY46" s="150" t="str">
        <f t="shared" si="63"/>
        <v/>
      </c>
      <c r="BZ46" s="150" t="str">
        <f t="shared" si="64"/>
        <v/>
      </c>
      <c r="CA46" s="150" t="str">
        <f t="shared" si="64"/>
        <v/>
      </c>
      <c r="CB46" s="150" t="str">
        <f t="shared" si="61"/>
        <v/>
      </c>
      <c r="CC46" s="150" t="str">
        <f t="shared" si="62"/>
        <v/>
      </c>
      <c r="CD46" s="150" t="str">
        <f t="shared" si="62"/>
        <v/>
      </c>
      <c r="CE46" s="150" t="str">
        <f t="shared" si="62"/>
        <v/>
      </c>
      <c r="CF46" s="151" t="str">
        <f t="shared" si="51"/>
        <v/>
      </c>
      <c r="CG46" s="152" t="str">
        <f t="shared" si="52"/>
        <v/>
      </c>
      <c r="CH46" s="150" t="str">
        <f t="shared" si="53"/>
        <v/>
      </c>
      <c r="CI46" s="150" t="str">
        <f t="shared" si="54"/>
        <v/>
      </c>
      <c r="CL46" s="147" t="str">
        <f t="shared" si="55"/>
        <v xml:space="preserve"> </v>
      </c>
      <c r="CM46" s="147" t="str">
        <f t="shared" si="56"/>
        <v/>
      </c>
      <c r="CN46" s="148" t="str">
        <f t="shared" si="57"/>
        <v/>
      </c>
      <c r="CO46" s="113"/>
      <c r="CP46" s="114"/>
      <c r="CQ46" s="114"/>
      <c r="CR46" s="114"/>
      <c r="CS46" s="114"/>
      <c r="CT46" s="114"/>
      <c r="CU46" s="114"/>
      <c r="CV46" s="114"/>
      <c r="CW46" s="114"/>
      <c r="CX46" s="114"/>
      <c r="CY46" s="114"/>
      <c r="CZ46" s="114"/>
      <c r="DA46" s="115"/>
    </row>
    <row r="47" spans="1:105" s="30" customFormat="1" ht="15.75" x14ac:dyDescent="0.45">
      <c r="A47" s="116">
        <v>35</v>
      </c>
      <c r="B47" s="117"/>
      <c r="C47" s="118" t="str">
        <f t="shared" si="66"/>
        <v/>
      </c>
      <c r="D47" s="119" t="str">
        <f t="shared" si="16"/>
        <v/>
      </c>
      <c r="E47" s="120" t="str">
        <f t="shared" si="17"/>
        <v/>
      </c>
      <c r="F47" s="121" t="str">
        <f t="shared" si="18"/>
        <v/>
      </c>
      <c r="G47" s="122"/>
      <c r="H47" s="123" t="str">
        <f t="shared" si="67"/>
        <v/>
      </c>
      <c r="I47" s="139"/>
      <c r="J47" s="95"/>
      <c r="K47" s="126" t="str">
        <f t="shared" si="20"/>
        <v/>
      </c>
      <c r="L47" s="127" t="str">
        <f t="shared" si="21"/>
        <v>-</v>
      </c>
      <c r="M47" s="140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2"/>
      <c r="AE47" s="131"/>
      <c r="AF47" s="132">
        <f t="shared" si="26"/>
        <v>1</v>
      </c>
      <c r="AG47" s="29"/>
      <c r="AH47" s="133">
        <f t="shared" si="27"/>
        <v>0</v>
      </c>
      <c r="AI47" s="32" t="str">
        <f t="shared" si="28"/>
        <v/>
      </c>
      <c r="AJ47" s="32">
        <f t="shared" si="22"/>
        <v>0</v>
      </c>
      <c r="AK47" s="134" t="str">
        <f t="shared" si="32"/>
        <v/>
      </c>
      <c r="AL47" s="134" t="str">
        <f t="shared" si="33"/>
        <v/>
      </c>
      <c r="AM47" s="134" t="str">
        <f t="shared" si="34"/>
        <v/>
      </c>
      <c r="AN47" s="134" t="str">
        <f t="shared" si="35"/>
        <v/>
      </c>
      <c r="AO47" s="134" t="str">
        <f t="shared" si="36"/>
        <v/>
      </c>
      <c r="AP47" s="134" t="str">
        <f t="shared" si="37"/>
        <v/>
      </c>
      <c r="AQ47" s="134" t="str">
        <f t="shared" si="38"/>
        <v/>
      </c>
      <c r="AR47" s="134" t="str">
        <f t="shared" si="39"/>
        <v/>
      </c>
      <c r="AS47" s="134" t="str">
        <f t="shared" si="40"/>
        <v/>
      </c>
      <c r="AT47" s="134" t="str">
        <f t="shared" si="41"/>
        <v/>
      </c>
      <c r="AU47" s="134" t="str">
        <f t="shared" si="42"/>
        <v/>
      </c>
      <c r="AV47" s="134" t="str">
        <f t="shared" si="43"/>
        <v/>
      </c>
      <c r="AW47" s="134" t="str">
        <f t="shared" si="44"/>
        <v/>
      </c>
      <c r="AX47" s="134" t="str">
        <f t="shared" si="45"/>
        <v/>
      </c>
      <c r="AY47" s="134" t="str">
        <f t="shared" si="46"/>
        <v/>
      </c>
      <c r="AZ47" s="134" t="str">
        <f t="shared" si="47"/>
        <v/>
      </c>
      <c r="BA47" s="134" t="str">
        <f t="shared" si="48"/>
        <v/>
      </c>
      <c r="BB47" s="134" t="str">
        <f t="shared" si="49"/>
        <v/>
      </c>
      <c r="BD47" s="135" t="str">
        <f t="shared" si="59"/>
        <v/>
      </c>
      <c r="BE47" s="135" t="str">
        <f t="shared" si="59"/>
        <v/>
      </c>
      <c r="BF47" s="135" t="str">
        <f t="shared" si="59"/>
        <v/>
      </c>
      <c r="BG47" s="135" t="str">
        <f t="shared" si="59"/>
        <v/>
      </c>
      <c r="BH47" s="135" t="str">
        <f t="shared" si="59"/>
        <v/>
      </c>
      <c r="BI47" s="135" t="str">
        <f t="shared" si="59"/>
        <v/>
      </c>
      <c r="BJ47" s="135" t="str">
        <f t="shared" si="59"/>
        <v/>
      </c>
      <c r="BK47" s="135" t="str">
        <f t="shared" si="59"/>
        <v/>
      </c>
      <c r="BL47" s="135" t="str">
        <f t="shared" si="59"/>
        <v/>
      </c>
      <c r="BM47" s="135" t="str">
        <f t="shared" si="59"/>
        <v/>
      </c>
      <c r="BN47" s="135" t="str">
        <f t="shared" si="59"/>
        <v/>
      </c>
      <c r="BO47" s="135" t="str">
        <f t="shared" si="59"/>
        <v/>
      </c>
      <c r="BP47" s="135" t="str">
        <f t="shared" si="59"/>
        <v/>
      </c>
      <c r="BQ47" s="135" t="str">
        <f t="shared" si="59"/>
        <v/>
      </c>
      <c r="BR47" s="135" t="str">
        <f t="shared" si="59"/>
        <v/>
      </c>
      <c r="BS47" s="135" t="str">
        <f t="shared" si="59"/>
        <v/>
      </c>
      <c r="BT47" s="135" t="str">
        <f t="shared" si="65"/>
        <v/>
      </c>
      <c r="BU47" s="135" t="str">
        <f t="shared" si="65"/>
        <v/>
      </c>
      <c r="BW47" s="32">
        <v>34</v>
      </c>
      <c r="BX47" s="149" t="str">
        <f t="shared" si="60"/>
        <v/>
      </c>
      <c r="BY47" s="150" t="str">
        <f t="shared" si="63"/>
        <v/>
      </c>
      <c r="BZ47" s="150" t="str">
        <f t="shared" si="64"/>
        <v/>
      </c>
      <c r="CA47" s="150" t="str">
        <f t="shared" si="64"/>
        <v/>
      </c>
      <c r="CB47" s="150" t="str">
        <f t="shared" si="61"/>
        <v/>
      </c>
      <c r="CC47" s="150" t="str">
        <f t="shared" si="62"/>
        <v/>
      </c>
      <c r="CD47" s="150" t="str">
        <f t="shared" si="62"/>
        <v/>
      </c>
      <c r="CE47" s="150" t="str">
        <f t="shared" si="62"/>
        <v/>
      </c>
      <c r="CF47" s="151" t="str">
        <f t="shared" si="51"/>
        <v/>
      </c>
      <c r="CG47" s="152" t="str">
        <f t="shared" si="52"/>
        <v/>
      </c>
      <c r="CH47" s="150" t="str">
        <f t="shared" si="53"/>
        <v/>
      </c>
      <c r="CI47" s="150" t="str">
        <f t="shared" si="54"/>
        <v/>
      </c>
      <c r="CL47" s="147" t="str">
        <f t="shared" si="55"/>
        <v xml:space="preserve"> </v>
      </c>
      <c r="CM47" s="147" t="str">
        <f t="shared" si="56"/>
        <v/>
      </c>
      <c r="CN47" s="148" t="str">
        <f t="shared" si="57"/>
        <v/>
      </c>
      <c r="CO47" s="113"/>
      <c r="CP47" s="114"/>
      <c r="CQ47" s="114"/>
      <c r="CR47" s="114"/>
      <c r="CS47" s="114"/>
      <c r="CT47" s="114"/>
      <c r="CU47" s="114"/>
      <c r="CV47" s="114"/>
      <c r="CW47" s="114"/>
      <c r="CX47" s="114"/>
      <c r="CY47" s="114"/>
      <c r="CZ47" s="114"/>
      <c r="DA47" s="115"/>
    </row>
    <row r="48" spans="1:105" s="30" customFormat="1" ht="15.75" x14ac:dyDescent="0.45">
      <c r="A48" s="138">
        <v>36</v>
      </c>
      <c r="B48" s="117"/>
      <c r="C48" s="118" t="str">
        <f t="shared" si="66"/>
        <v/>
      </c>
      <c r="D48" s="119" t="str">
        <f t="shared" si="16"/>
        <v/>
      </c>
      <c r="E48" s="120" t="str">
        <f t="shared" si="17"/>
        <v/>
      </c>
      <c r="F48" s="121" t="str">
        <f t="shared" si="18"/>
        <v/>
      </c>
      <c r="G48" s="122"/>
      <c r="H48" s="123" t="str">
        <f t="shared" si="67"/>
        <v/>
      </c>
      <c r="I48" s="139"/>
      <c r="J48" s="95"/>
      <c r="K48" s="126" t="str">
        <f t="shared" si="20"/>
        <v/>
      </c>
      <c r="L48" s="127" t="str">
        <f t="shared" si="21"/>
        <v>-</v>
      </c>
      <c r="M48" s="153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5"/>
      <c r="AE48" s="131"/>
      <c r="AF48" s="132">
        <f t="shared" si="26"/>
        <v>1</v>
      </c>
      <c r="AG48" s="29"/>
      <c r="AH48" s="133">
        <f t="shared" si="27"/>
        <v>0</v>
      </c>
      <c r="AI48" s="32" t="str">
        <f t="shared" si="28"/>
        <v/>
      </c>
      <c r="AJ48" s="32">
        <f t="shared" si="22"/>
        <v>0</v>
      </c>
      <c r="AK48" s="134" t="str">
        <f t="shared" si="32"/>
        <v/>
      </c>
      <c r="AL48" s="134" t="str">
        <f t="shared" si="33"/>
        <v/>
      </c>
      <c r="AM48" s="134" t="str">
        <f t="shared" si="34"/>
        <v/>
      </c>
      <c r="AN48" s="134" t="str">
        <f t="shared" si="35"/>
        <v/>
      </c>
      <c r="AO48" s="134" t="str">
        <f t="shared" si="36"/>
        <v/>
      </c>
      <c r="AP48" s="134" t="str">
        <f t="shared" si="37"/>
        <v/>
      </c>
      <c r="AQ48" s="134" t="str">
        <f t="shared" si="38"/>
        <v/>
      </c>
      <c r="AR48" s="134" t="str">
        <f t="shared" si="39"/>
        <v/>
      </c>
      <c r="AS48" s="134" t="str">
        <f t="shared" si="40"/>
        <v/>
      </c>
      <c r="AT48" s="134" t="str">
        <f t="shared" si="41"/>
        <v/>
      </c>
      <c r="AU48" s="134" t="str">
        <f t="shared" si="42"/>
        <v/>
      </c>
      <c r="AV48" s="134" t="str">
        <f t="shared" si="43"/>
        <v/>
      </c>
      <c r="AW48" s="134" t="str">
        <f t="shared" si="44"/>
        <v/>
      </c>
      <c r="AX48" s="134" t="str">
        <f t="shared" si="45"/>
        <v/>
      </c>
      <c r="AY48" s="134" t="str">
        <f t="shared" si="46"/>
        <v/>
      </c>
      <c r="AZ48" s="134" t="str">
        <f t="shared" si="47"/>
        <v/>
      </c>
      <c r="BA48" s="134" t="str">
        <f t="shared" si="48"/>
        <v/>
      </c>
      <c r="BB48" s="134" t="str">
        <f t="shared" si="49"/>
        <v/>
      </c>
      <c r="BD48" s="135" t="str">
        <f t="shared" si="59"/>
        <v/>
      </c>
      <c r="BE48" s="135" t="str">
        <f t="shared" si="59"/>
        <v/>
      </c>
      <c r="BF48" s="135" t="str">
        <f t="shared" si="59"/>
        <v/>
      </c>
      <c r="BG48" s="135" t="str">
        <f t="shared" si="59"/>
        <v/>
      </c>
      <c r="BH48" s="135" t="str">
        <f t="shared" si="59"/>
        <v/>
      </c>
      <c r="BI48" s="135" t="str">
        <f t="shared" si="59"/>
        <v/>
      </c>
      <c r="BJ48" s="135" t="str">
        <f t="shared" si="59"/>
        <v/>
      </c>
      <c r="BK48" s="135" t="str">
        <f t="shared" si="59"/>
        <v/>
      </c>
      <c r="BL48" s="135" t="str">
        <f t="shared" si="59"/>
        <v/>
      </c>
      <c r="BM48" s="135" t="str">
        <f t="shared" si="59"/>
        <v/>
      </c>
      <c r="BN48" s="135" t="str">
        <f t="shared" si="59"/>
        <v/>
      </c>
      <c r="BO48" s="135" t="str">
        <f t="shared" si="59"/>
        <v/>
      </c>
      <c r="BP48" s="135" t="str">
        <f t="shared" si="59"/>
        <v/>
      </c>
      <c r="BQ48" s="135" t="str">
        <f t="shared" si="59"/>
        <v/>
      </c>
      <c r="BR48" s="135" t="str">
        <f t="shared" si="59"/>
        <v/>
      </c>
      <c r="BS48" s="135" t="str">
        <f t="shared" si="59"/>
        <v/>
      </c>
      <c r="BT48" s="135" t="str">
        <f t="shared" si="65"/>
        <v/>
      </c>
      <c r="BU48" s="135" t="str">
        <f t="shared" si="65"/>
        <v/>
      </c>
      <c r="BW48" s="32">
        <v>35</v>
      </c>
      <c r="BX48" s="149" t="str">
        <f t="shared" si="60"/>
        <v/>
      </c>
      <c r="BY48" s="150" t="str">
        <f t="shared" si="63"/>
        <v/>
      </c>
      <c r="BZ48" s="150" t="str">
        <f t="shared" si="64"/>
        <v/>
      </c>
      <c r="CA48" s="150" t="str">
        <f t="shared" si="64"/>
        <v/>
      </c>
      <c r="CB48" s="150" t="str">
        <f t="shared" si="61"/>
        <v/>
      </c>
      <c r="CC48" s="150" t="str">
        <f t="shared" si="62"/>
        <v/>
      </c>
      <c r="CD48" s="150" t="str">
        <f t="shared" si="62"/>
        <v/>
      </c>
      <c r="CE48" s="150" t="str">
        <f t="shared" si="62"/>
        <v/>
      </c>
      <c r="CF48" s="151" t="str">
        <f t="shared" si="51"/>
        <v/>
      </c>
      <c r="CG48" s="152" t="str">
        <f t="shared" si="52"/>
        <v/>
      </c>
      <c r="CH48" s="150" t="str">
        <f t="shared" si="53"/>
        <v/>
      </c>
      <c r="CI48" s="150" t="str">
        <f t="shared" si="54"/>
        <v/>
      </c>
      <c r="CL48" s="147" t="str">
        <f t="shared" si="55"/>
        <v xml:space="preserve"> </v>
      </c>
      <c r="CM48" s="147" t="str">
        <f t="shared" si="56"/>
        <v/>
      </c>
      <c r="CN48" s="148" t="str">
        <f t="shared" si="57"/>
        <v/>
      </c>
      <c r="CO48" s="113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5"/>
    </row>
    <row r="49" spans="1:105" s="30" customFormat="1" ht="15.75" x14ac:dyDescent="0.45">
      <c r="A49" s="138">
        <v>37</v>
      </c>
      <c r="B49" s="117"/>
      <c r="C49" s="118" t="str">
        <f t="shared" si="66"/>
        <v/>
      </c>
      <c r="D49" s="119" t="str">
        <f t="shared" si="16"/>
        <v/>
      </c>
      <c r="E49" s="120" t="str">
        <f t="shared" si="17"/>
        <v/>
      </c>
      <c r="F49" s="121" t="str">
        <f t="shared" si="18"/>
        <v/>
      </c>
      <c r="G49" s="122"/>
      <c r="H49" s="123" t="str">
        <f t="shared" si="67"/>
        <v/>
      </c>
      <c r="I49" s="139"/>
      <c r="J49" s="95"/>
      <c r="K49" s="126" t="str">
        <f t="shared" si="20"/>
        <v/>
      </c>
      <c r="L49" s="127" t="str">
        <f t="shared" si="21"/>
        <v>-</v>
      </c>
      <c r="M49" s="153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5"/>
      <c r="AE49" s="131"/>
      <c r="AF49" s="132">
        <f t="shared" si="26"/>
        <v>1</v>
      </c>
      <c r="AG49" s="29"/>
      <c r="AH49" s="133">
        <f t="shared" si="27"/>
        <v>0</v>
      </c>
      <c r="AI49" s="32" t="str">
        <f t="shared" si="28"/>
        <v/>
      </c>
      <c r="AJ49" s="32">
        <f t="shared" si="22"/>
        <v>0</v>
      </c>
      <c r="AK49" s="134" t="str">
        <f t="shared" si="32"/>
        <v/>
      </c>
      <c r="AL49" s="134" t="str">
        <f t="shared" si="33"/>
        <v/>
      </c>
      <c r="AM49" s="134" t="str">
        <f t="shared" si="34"/>
        <v/>
      </c>
      <c r="AN49" s="134" t="str">
        <f t="shared" si="35"/>
        <v/>
      </c>
      <c r="AO49" s="134" t="str">
        <f t="shared" si="36"/>
        <v/>
      </c>
      <c r="AP49" s="134" t="str">
        <f t="shared" si="37"/>
        <v/>
      </c>
      <c r="AQ49" s="134" t="str">
        <f t="shared" si="38"/>
        <v/>
      </c>
      <c r="AR49" s="134" t="str">
        <f t="shared" si="39"/>
        <v/>
      </c>
      <c r="AS49" s="134" t="str">
        <f t="shared" si="40"/>
        <v/>
      </c>
      <c r="AT49" s="134" t="str">
        <f t="shared" si="41"/>
        <v/>
      </c>
      <c r="AU49" s="134" t="str">
        <f t="shared" si="42"/>
        <v/>
      </c>
      <c r="AV49" s="134" t="str">
        <f t="shared" si="43"/>
        <v/>
      </c>
      <c r="AW49" s="134" t="str">
        <f t="shared" si="44"/>
        <v/>
      </c>
      <c r="AX49" s="134" t="str">
        <f t="shared" si="45"/>
        <v/>
      </c>
      <c r="AY49" s="134" t="str">
        <f t="shared" si="46"/>
        <v/>
      </c>
      <c r="AZ49" s="134" t="str">
        <f t="shared" si="47"/>
        <v/>
      </c>
      <c r="BA49" s="134" t="str">
        <f t="shared" si="48"/>
        <v/>
      </c>
      <c r="BB49" s="134" t="str">
        <f t="shared" si="49"/>
        <v/>
      </c>
      <c r="BD49" s="135" t="str">
        <f t="shared" si="59"/>
        <v/>
      </c>
      <c r="BE49" s="135" t="str">
        <f t="shared" si="59"/>
        <v/>
      </c>
      <c r="BF49" s="135" t="str">
        <f t="shared" si="59"/>
        <v/>
      </c>
      <c r="BG49" s="135" t="str">
        <f t="shared" si="59"/>
        <v/>
      </c>
      <c r="BH49" s="135" t="str">
        <f t="shared" si="59"/>
        <v/>
      </c>
      <c r="BI49" s="135" t="str">
        <f t="shared" si="59"/>
        <v/>
      </c>
      <c r="BJ49" s="135" t="str">
        <f t="shared" si="59"/>
        <v/>
      </c>
      <c r="BK49" s="135" t="str">
        <f t="shared" si="59"/>
        <v/>
      </c>
      <c r="BL49" s="135" t="str">
        <f t="shared" si="59"/>
        <v/>
      </c>
      <c r="BM49" s="135" t="str">
        <f t="shared" si="59"/>
        <v/>
      </c>
      <c r="BN49" s="135" t="str">
        <f t="shared" si="59"/>
        <v/>
      </c>
      <c r="BO49" s="135" t="str">
        <f t="shared" si="59"/>
        <v/>
      </c>
      <c r="BP49" s="135" t="str">
        <f t="shared" si="59"/>
        <v/>
      </c>
      <c r="BQ49" s="135" t="str">
        <f t="shared" si="59"/>
        <v/>
      </c>
      <c r="BR49" s="135" t="str">
        <f t="shared" si="59"/>
        <v/>
      </c>
      <c r="BS49" s="135" t="str">
        <f t="shared" si="59"/>
        <v/>
      </c>
      <c r="BT49" s="135" t="str">
        <f t="shared" si="65"/>
        <v/>
      </c>
      <c r="BU49" s="135" t="str">
        <f t="shared" si="65"/>
        <v/>
      </c>
      <c r="BW49" s="32">
        <v>36</v>
      </c>
      <c r="BX49" s="149" t="str">
        <f t="shared" si="60"/>
        <v/>
      </c>
      <c r="BY49" s="150" t="str">
        <f t="shared" si="63"/>
        <v/>
      </c>
      <c r="BZ49" s="150" t="str">
        <f t="shared" si="64"/>
        <v/>
      </c>
      <c r="CA49" s="150" t="str">
        <f t="shared" si="64"/>
        <v/>
      </c>
      <c r="CB49" s="150" t="str">
        <f t="shared" si="61"/>
        <v/>
      </c>
      <c r="CC49" s="150" t="str">
        <f t="shared" si="62"/>
        <v/>
      </c>
      <c r="CD49" s="150" t="str">
        <f t="shared" si="62"/>
        <v/>
      </c>
      <c r="CE49" s="150" t="str">
        <f t="shared" si="62"/>
        <v/>
      </c>
      <c r="CF49" s="151" t="str">
        <f t="shared" si="51"/>
        <v/>
      </c>
      <c r="CG49" s="152" t="str">
        <f t="shared" si="52"/>
        <v/>
      </c>
      <c r="CH49" s="150" t="str">
        <f t="shared" si="53"/>
        <v/>
      </c>
      <c r="CI49" s="150" t="str">
        <f t="shared" si="54"/>
        <v/>
      </c>
      <c r="CL49" s="147" t="str">
        <f t="shared" si="55"/>
        <v xml:space="preserve"> </v>
      </c>
      <c r="CM49" s="147" t="str">
        <f t="shared" si="56"/>
        <v/>
      </c>
      <c r="CN49" s="148" t="str">
        <f t="shared" si="57"/>
        <v/>
      </c>
      <c r="CO49" s="113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5"/>
    </row>
    <row r="50" spans="1:105" s="30" customFormat="1" ht="15.75" x14ac:dyDescent="0.45">
      <c r="A50" s="138">
        <v>38</v>
      </c>
      <c r="B50" s="117"/>
      <c r="C50" s="118" t="str">
        <f t="shared" si="66"/>
        <v/>
      </c>
      <c r="D50" s="119" t="str">
        <f t="shared" si="16"/>
        <v/>
      </c>
      <c r="E50" s="120" t="str">
        <f t="shared" si="17"/>
        <v/>
      </c>
      <c r="F50" s="121" t="str">
        <f t="shared" si="18"/>
        <v/>
      </c>
      <c r="G50" s="122"/>
      <c r="H50" s="123" t="str">
        <f t="shared" si="67"/>
        <v/>
      </c>
      <c r="I50" s="139"/>
      <c r="J50" s="95"/>
      <c r="K50" s="126" t="str">
        <f t="shared" si="20"/>
        <v/>
      </c>
      <c r="L50" s="127" t="str">
        <f t="shared" si="21"/>
        <v>-</v>
      </c>
      <c r="M50" s="153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5"/>
      <c r="AE50" s="131"/>
      <c r="AF50" s="132">
        <f t="shared" si="26"/>
        <v>1</v>
      </c>
      <c r="AG50" s="29"/>
      <c r="AH50" s="133">
        <f t="shared" si="27"/>
        <v>0</v>
      </c>
      <c r="AI50" s="32" t="str">
        <f t="shared" si="28"/>
        <v/>
      </c>
      <c r="AJ50" s="32">
        <f t="shared" si="22"/>
        <v>0</v>
      </c>
      <c r="AK50" s="134" t="str">
        <f t="shared" si="32"/>
        <v/>
      </c>
      <c r="AL50" s="134" t="str">
        <f t="shared" si="33"/>
        <v/>
      </c>
      <c r="AM50" s="134" t="str">
        <f t="shared" si="34"/>
        <v/>
      </c>
      <c r="AN50" s="134" t="str">
        <f t="shared" si="35"/>
        <v/>
      </c>
      <c r="AO50" s="134" t="str">
        <f t="shared" si="36"/>
        <v/>
      </c>
      <c r="AP50" s="134" t="str">
        <f t="shared" si="37"/>
        <v/>
      </c>
      <c r="AQ50" s="134" t="str">
        <f t="shared" si="38"/>
        <v/>
      </c>
      <c r="AR50" s="134" t="str">
        <f t="shared" si="39"/>
        <v/>
      </c>
      <c r="AS50" s="134" t="str">
        <f t="shared" si="40"/>
        <v/>
      </c>
      <c r="AT50" s="134" t="str">
        <f t="shared" si="41"/>
        <v/>
      </c>
      <c r="AU50" s="134" t="str">
        <f t="shared" si="42"/>
        <v/>
      </c>
      <c r="AV50" s="134" t="str">
        <f t="shared" si="43"/>
        <v/>
      </c>
      <c r="AW50" s="134" t="str">
        <f t="shared" si="44"/>
        <v/>
      </c>
      <c r="AX50" s="134" t="str">
        <f t="shared" si="45"/>
        <v/>
      </c>
      <c r="AY50" s="134" t="str">
        <f t="shared" si="46"/>
        <v/>
      </c>
      <c r="AZ50" s="134" t="str">
        <f t="shared" si="47"/>
        <v/>
      </c>
      <c r="BA50" s="134" t="str">
        <f t="shared" si="48"/>
        <v/>
      </c>
      <c r="BB50" s="134" t="str">
        <f t="shared" si="49"/>
        <v/>
      </c>
      <c r="BD50" s="135" t="str">
        <f t="shared" si="59"/>
        <v/>
      </c>
      <c r="BE50" s="135" t="str">
        <f t="shared" si="59"/>
        <v/>
      </c>
      <c r="BF50" s="135" t="str">
        <f t="shared" si="59"/>
        <v/>
      </c>
      <c r="BG50" s="135" t="str">
        <f t="shared" si="59"/>
        <v/>
      </c>
      <c r="BH50" s="135" t="str">
        <f t="shared" si="59"/>
        <v/>
      </c>
      <c r="BI50" s="135" t="str">
        <f t="shared" si="59"/>
        <v/>
      </c>
      <c r="BJ50" s="135" t="str">
        <f t="shared" si="59"/>
        <v/>
      </c>
      <c r="BK50" s="135" t="str">
        <f t="shared" si="59"/>
        <v/>
      </c>
      <c r="BL50" s="135" t="str">
        <f t="shared" si="59"/>
        <v/>
      </c>
      <c r="BM50" s="135" t="str">
        <f t="shared" si="59"/>
        <v/>
      </c>
      <c r="BN50" s="135" t="str">
        <f t="shared" si="59"/>
        <v/>
      </c>
      <c r="BO50" s="135" t="str">
        <f t="shared" si="59"/>
        <v/>
      </c>
      <c r="BP50" s="135" t="str">
        <f t="shared" si="59"/>
        <v/>
      </c>
      <c r="BQ50" s="135" t="str">
        <f t="shared" si="59"/>
        <v/>
      </c>
      <c r="BR50" s="135" t="str">
        <f t="shared" si="59"/>
        <v/>
      </c>
      <c r="BS50" s="135" t="str">
        <f t="shared" si="59"/>
        <v/>
      </c>
      <c r="BT50" s="135" t="str">
        <f t="shared" si="65"/>
        <v/>
      </c>
      <c r="BU50" s="135" t="str">
        <f t="shared" si="65"/>
        <v/>
      </c>
      <c r="BW50" s="32">
        <v>37</v>
      </c>
      <c r="BX50" s="149" t="str">
        <f t="shared" si="60"/>
        <v/>
      </c>
      <c r="BY50" s="150" t="str">
        <f t="shared" si="63"/>
        <v/>
      </c>
      <c r="BZ50" s="150" t="str">
        <f t="shared" si="64"/>
        <v/>
      </c>
      <c r="CA50" s="150" t="str">
        <f t="shared" si="64"/>
        <v/>
      </c>
      <c r="CB50" s="150" t="str">
        <f t="shared" si="61"/>
        <v/>
      </c>
      <c r="CC50" s="150" t="str">
        <f t="shared" si="62"/>
        <v/>
      </c>
      <c r="CD50" s="150" t="str">
        <f t="shared" si="62"/>
        <v/>
      </c>
      <c r="CE50" s="150" t="str">
        <f t="shared" si="62"/>
        <v/>
      </c>
      <c r="CF50" s="151" t="str">
        <f t="shared" si="51"/>
        <v/>
      </c>
      <c r="CG50" s="152" t="str">
        <f t="shared" si="52"/>
        <v/>
      </c>
      <c r="CH50" s="150" t="str">
        <f t="shared" si="53"/>
        <v/>
      </c>
      <c r="CI50" s="150" t="str">
        <f t="shared" si="54"/>
        <v/>
      </c>
      <c r="CL50" s="147" t="str">
        <f t="shared" si="55"/>
        <v xml:space="preserve"> </v>
      </c>
      <c r="CM50" s="147" t="str">
        <f t="shared" si="56"/>
        <v/>
      </c>
      <c r="CN50" s="148" t="str">
        <f t="shared" si="57"/>
        <v/>
      </c>
      <c r="CO50" s="113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5"/>
    </row>
    <row r="51" spans="1:105" s="30" customFormat="1" ht="15.75" x14ac:dyDescent="0.45">
      <c r="A51" s="116">
        <v>39</v>
      </c>
      <c r="B51" s="117"/>
      <c r="C51" s="118" t="str">
        <f t="shared" si="66"/>
        <v/>
      </c>
      <c r="D51" s="119" t="str">
        <f t="shared" si="16"/>
        <v/>
      </c>
      <c r="E51" s="120" t="str">
        <f t="shared" si="17"/>
        <v/>
      </c>
      <c r="F51" s="121" t="str">
        <f t="shared" si="18"/>
        <v/>
      </c>
      <c r="G51" s="122"/>
      <c r="H51" s="123" t="str">
        <f t="shared" si="67"/>
        <v/>
      </c>
      <c r="I51" s="139"/>
      <c r="J51" s="95"/>
      <c r="K51" s="126" t="str">
        <f t="shared" si="20"/>
        <v/>
      </c>
      <c r="L51" s="127" t="str">
        <f t="shared" si="21"/>
        <v>-</v>
      </c>
      <c r="M51" s="153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5"/>
      <c r="AE51" s="131"/>
      <c r="AF51" s="132">
        <f t="shared" si="26"/>
        <v>1</v>
      </c>
      <c r="AG51" s="29"/>
      <c r="AH51" s="133">
        <f t="shared" si="27"/>
        <v>0</v>
      </c>
      <c r="AI51" s="32" t="str">
        <f t="shared" si="28"/>
        <v/>
      </c>
      <c r="AJ51" s="32">
        <f t="shared" si="22"/>
        <v>0</v>
      </c>
      <c r="AK51" s="134" t="str">
        <f t="shared" si="32"/>
        <v/>
      </c>
      <c r="AL51" s="134" t="str">
        <f t="shared" si="33"/>
        <v/>
      </c>
      <c r="AM51" s="134" t="str">
        <f t="shared" si="34"/>
        <v/>
      </c>
      <c r="AN51" s="134" t="str">
        <f t="shared" si="35"/>
        <v/>
      </c>
      <c r="AO51" s="134" t="str">
        <f t="shared" si="36"/>
        <v/>
      </c>
      <c r="AP51" s="134" t="str">
        <f t="shared" si="37"/>
        <v/>
      </c>
      <c r="AQ51" s="134" t="str">
        <f t="shared" si="38"/>
        <v/>
      </c>
      <c r="AR51" s="134" t="str">
        <f t="shared" si="39"/>
        <v/>
      </c>
      <c r="AS51" s="134" t="str">
        <f t="shared" si="40"/>
        <v/>
      </c>
      <c r="AT51" s="134" t="str">
        <f t="shared" si="41"/>
        <v/>
      </c>
      <c r="AU51" s="134" t="str">
        <f t="shared" si="42"/>
        <v/>
      </c>
      <c r="AV51" s="134" t="str">
        <f t="shared" si="43"/>
        <v/>
      </c>
      <c r="AW51" s="134" t="str">
        <f t="shared" si="44"/>
        <v/>
      </c>
      <c r="AX51" s="134" t="str">
        <f t="shared" si="45"/>
        <v/>
      </c>
      <c r="AY51" s="134" t="str">
        <f t="shared" si="46"/>
        <v/>
      </c>
      <c r="AZ51" s="134" t="str">
        <f t="shared" si="47"/>
        <v/>
      </c>
      <c r="BA51" s="134" t="str">
        <f t="shared" si="48"/>
        <v/>
      </c>
      <c r="BB51" s="134" t="str">
        <f t="shared" si="49"/>
        <v/>
      </c>
      <c r="BD51" s="135" t="str">
        <f t="shared" si="59"/>
        <v/>
      </c>
      <c r="BE51" s="135" t="str">
        <f t="shared" si="59"/>
        <v/>
      </c>
      <c r="BF51" s="135" t="str">
        <f t="shared" si="59"/>
        <v/>
      </c>
      <c r="BG51" s="135" t="str">
        <f t="shared" si="59"/>
        <v/>
      </c>
      <c r="BH51" s="135" t="str">
        <f t="shared" si="59"/>
        <v/>
      </c>
      <c r="BI51" s="135" t="str">
        <f t="shared" si="59"/>
        <v/>
      </c>
      <c r="BJ51" s="135" t="str">
        <f t="shared" si="59"/>
        <v/>
      </c>
      <c r="BK51" s="135" t="str">
        <f t="shared" si="59"/>
        <v/>
      </c>
      <c r="BL51" s="135" t="str">
        <f t="shared" si="59"/>
        <v/>
      </c>
      <c r="BM51" s="135" t="str">
        <f t="shared" si="59"/>
        <v/>
      </c>
      <c r="BN51" s="135" t="str">
        <f t="shared" si="59"/>
        <v/>
      </c>
      <c r="BO51" s="135" t="str">
        <f t="shared" si="59"/>
        <v/>
      </c>
      <c r="BP51" s="135" t="str">
        <f t="shared" si="59"/>
        <v/>
      </c>
      <c r="BQ51" s="135" t="str">
        <f t="shared" si="59"/>
        <v/>
      </c>
      <c r="BR51" s="135" t="str">
        <f t="shared" si="59"/>
        <v/>
      </c>
      <c r="BS51" s="135" t="str">
        <f t="shared" si="59"/>
        <v/>
      </c>
      <c r="BT51" s="135" t="str">
        <f t="shared" si="65"/>
        <v/>
      </c>
      <c r="BU51" s="135" t="str">
        <f t="shared" si="65"/>
        <v/>
      </c>
      <c r="BW51" s="32">
        <v>38</v>
      </c>
      <c r="BX51" s="149" t="str">
        <f t="shared" si="60"/>
        <v/>
      </c>
      <c r="BY51" s="150" t="str">
        <f t="shared" si="63"/>
        <v/>
      </c>
      <c r="BZ51" s="150" t="str">
        <f t="shared" si="64"/>
        <v/>
      </c>
      <c r="CA51" s="150" t="str">
        <f t="shared" si="64"/>
        <v/>
      </c>
      <c r="CB51" s="150" t="str">
        <f t="shared" si="61"/>
        <v/>
      </c>
      <c r="CC51" s="150" t="str">
        <f t="shared" si="62"/>
        <v/>
      </c>
      <c r="CD51" s="150" t="str">
        <f t="shared" si="62"/>
        <v/>
      </c>
      <c r="CE51" s="150" t="str">
        <f t="shared" si="62"/>
        <v/>
      </c>
      <c r="CF51" s="151" t="str">
        <f t="shared" si="51"/>
        <v/>
      </c>
      <c r="CG51" s="152" t="str">
        <f t="shared" si="52"/>
        <v/>
      </c>
      <c r="CH51" s="150" t="str">
        <f t="shared" si="53"/>
        <v/>
      </c>
      <c r="CI51" s="150" t="str">
        <f t="shared" si="54"/>
        <v/>
      </c>
      <c r="CL51" s="147" t="str">
        <f t="shared" si="55"/>
        <v xml:space="preserve"> </v>
      </c>
      <c r="CM51" s="147" t="str">
        <f t="shared" si="56"/>
        <v/>
      </c>
      <c r="CN51" s="148" t="str">
        <f t="shared" si="57"/>
        <v/>
      </c>
      <c r="CO51" s="113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5"/>
    </row>
    <row r="52" spans="1:105" s="30" customFormat="1" ht="15.75" x14ac:dyDescent="0.45">
      <c r="A52" s="138">
        <v>40</v>
      </c>
      <c r="B52" s="117"/>
      <c r="C52" s="118" t="str">
        <f t="shared" si="66"/>
        <v/>
      </c>
      <c r="D52" s="119" t="str">
        <f t="shared" si="16"/>
        <v/>
      </c>
      <c r="E52" s="120" t="str">
        <f t="shared" si="17"/>
        <v/>
      </c>
      <c r="F52" s="121" t="str">
        <f t="shared" si="18"/>
        <v/>
      </c>
      <c r="G52" s="122"/>
      <c r="H52" s="123" t="str">
        <f t="shared" si="67"/>
        <v/>
      </c>
      <c r="I52" s="139"/>
      <c r="J52" s="95"/>
      <c r="K52" s="126" t="str">
        <f t="shared" si="20"/>
        <v/>
      </c>
      <c r="L52" s="127" t="str">
        <f t="shared" si="21"/>
        <v>-</v>
      </c>
      <c r="M52" s="153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5"/>
      <c r="AE52" s="131"/>
      <c r="AF52" s="132">
        <f t="shared" si="26"/>
        <v>1</v>
      </c>
      <c r="AG52" s="29"/>
      <c r="AH52" s="133">
        <f t="shared" si="27"/>
        <v>0</v>
      </c>
      <c r="AI52" s="32" t="str">
        <f t="shared" si="28"/>
        <v/>
      </c>
      <c r="AJ52" s="32">
        <f t="shared" si="22"/>
        <v>0</v>
      </c>
      <c r="AK52" s="134" t="str">
        <f t="shared" si="32"/>
        <v/>
      </c>
      <c r="AL52" s="134" t="str">
        <f t="shared" si="33"/>
        <v/>
      </c>
      <c r="AM52" s="134" t="str">
        <f t="shared" si="34"/>
        <v/>
      </c>
      <c r="AN52" s="134" t="str">
        <f t="shared" si="35"/>
        <v/>
      </c>
      <c r="AO52" s="134" t="str">
        <f t="shared" si="36"/>
        <v/>
      </c>
      <c r="AP52" s="134" t="str">
        <f t="shared" si="37"/>
        <v/>
      </c>
      <c r="AQ52" s="134" t="str">
        <f t="shared" si="38"/>
        <v/>
      </c>
      <c r="AR52" s="134" t="str">
        <f t="shared" si="39"/>
        <v/>
      </c>
      <c r="AS52" s="134" t="str">
        <f t="shared" si="40"/>
        <v/>
      </c>
      <c r="AT52" s="134" t="str">
        <f t="shared" si="41"/>
        <v/>
      </c>
      <c r="AU52" s="134" t="str">
        <f t="shared" si="42"/>
        <v/>
      </c>
      <c r="AV52" s="134" t="str">
        <f t="shared" si="43"/>
        <v/>
      </c>
      <c r="AW52" s="134" t="str">
        <f t="shared" si="44"/>
        <v/>
      </c>
      <c r="AX52" s="134" t="str">
        <f t="shared" si="45"/>
        <v/>
      </c>
      <c r="AY52" s="134" t="str">
        <f t="shared" si="46"/>
        <v/>
      </c>
      <c r="AZ52" s="134" t="str">
        <f t="shared" si="47"/>
        <v/>
      </c>
      <c r="BA52" s="134" t="str">
        <f t="shared" si="48"/>
        <v/>
      </c>
      <c r="BB52" s="134" t="str">
        <f t="shared" si="49"/>
        <v/>
      </c>
      <c r="BD52" s="135" t="str">
        <f t="shared" si="59"/>
        <v/>
      </c>
      <c r="BE52" s="135" t="str">
        <f t="shared" si="59"/>
        <v/>
      </c>
      <c r="BF52" s="135" t="str">
        <f t="shared" si="59"/>
        <v/>
      </c>
      <c r="BG52" s="135" t="str">
        <f t="shared" si="59"/>
        <v/>
      </c>
      <c r="BH52" s="135" t="str">
        <f t="shared" si="59"/>
        <v/>
      </c>
      <c r="BI52" s="135" t="str">
        <f t="shared" si="59"/>
        <v/>
      </c>
      <c r="BJ52" s="135" t="str">
        <f t="shared" si="59"/>
        <v/>
      </c>
      <c r="BK52" s="135" t="str">
        <f t="shared" si="59"/>
        <v/>
      </c>
      <c r="BL52" s="135" t="str">
        <f t="shared" si="59"/>
        <v/>
      </c>
      <c r="BM52" s="135" t="str">
        <f t="shared" si="59"/>
        <v/>
      </c>
      <c r="BN52" s="135" t="str">
        <f t="shared" si="59"/>
        <v/>
      </c>
      <c r="BO52" s="135" t="str">
        <f t="shared" si="59"/>
        <v/>
      </c>
      <c r="BP52" s="135" t="str">
        <f t="shared" si="59"/>
        <v/>
      </c>
      <c r="BQ52" s="135" t="str">
        <f t="shared" si="59"/>
        <v/>
      </c>
      <c r="BR52" s="135" t="str">
        <f t="shared" si="59"/>
        <v/>
      </c>
      <c r="BS52" s="135" t="str">
        <f t="shared" si="59"/>
        <v/>
      </c>
      <c r="BT52" s="135" t="str">
        <f t="shared" si="65"/>
        <v/>
      </c>
      <c r="BU52" s="135" t="str">
        <f t="shared" si="65"/>
        <v/>
      </c>
      <c r="BW52" s="32">
        <v>39</v>
      </c>
      <c r="BX52" s="149" t="str">
        <f t="shared" si="60"/>
        <v/>
      </c>
      <c r="BY52" s="150" t="str">
        <f t="shared" si="63"/>
        <v/>
      </c>
      <c r="BZ52" s="150" t="str">
        <f t="shared" si="64"/>
        <v/>
      </c>
      <c r="CA52" s="150" t="str">
        <f t="shared" si="64"/>
        <v/>
      </c>
      <c r="CB52" s="150" t="str">
        <f t="shared" si="61"/>
        <v/>
      </c>
      <c r="CC52" s="150" t="str">
        <f t="shared" si="62"/>
        <v/>
      </c>
      <c r="CD52" s="150" t="str">
        <f t="shared" si="62"/>
        <v/>
      </c>
      <c r="CE52" s="150" t="str">
        <f t="shared" si="62"/>
        <v/>
      </c>
      <c r="CF52" s="151" t="str">
        <f t="shared" si="51"/>
        <v/>
      </c>
      <c r="CG52" s="152" t="str">
        <f t="shared" si="52"/>
        <v/>
      </c>
      <c r="CH52" s="150" t="str">
        <f t="shared" si="53"/>
        <v/>
      </c>
      <c r="CI52" s="150" t="str">
        <f t="shared" si="54"/>
        <v/>
      </c>
      <c r="CL52" s="147" t="str">
        <f t="shared" si="55"/>
        <v xml:space="preserve"> </v>
      </c>
      <c r="CM52" s="147" t="str">
        <f t="shared" si="56"/>
        <v/>
      </c>
      <c r="CN52" s="148" t="str">
        <f t="shared" si="57"/>
        <v/>
      </c>
      <c r="CO52" s="113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5"/>
    </row>
    <row r="53" spans="1:105" s="30" customFormat="1" ht="15.75" x14ac:dyDescent="0.45">
      <c r="A53" s="138">
        <v>41</v>
      </c>
      <c r="B53" s="117"/>
      <c r="C53" s="118" t="str">
        <f t="shared" si="66"/>
        <v/>
      </c>
      <c r="D53" s="119" t="str">
        <f t="shared" si="16"/>
        <v/>
      </c>
      <c r="E53" s="120" t="str">
        <f t="shared" si="17"/>
        <v/>
      </c>
      <c r="F53" s="121" t="str">
        <f t="shared" si="18"/>
        <v/>
      </c>
      <c r="G53" s="122"/>
      <c r="H53" s="123" t="str">
        <f t="shared" si="67"/>
        <v/>
      </c>
      <c r="I53" s="139"/>
      <c r="J53" s="95"/>
      <c r="K53" s="126" t="str">
        <f t="shared" si="20"/>
        <v/>
      </c>
      <c r="L53" s="127" t="str">
        <f t="shared" si="21"/>
        <v>-</v>
      </c>
      <c r="M53" s="140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2"/>
      <c r="AE53" s="131"/>
      <c r="AF53" s="132">
        <f t="shared" si="26"/>
        <v>1</v>
      </c>
      <c r="AG53" s="29"/>
      <c r="AH53" s="133">
        <f t="shared" si="27"/>
        <v>0</v>
      </c>
      <c r="AI53" s="32" t="str">
        <f t="shared" si="28"/>
        <v/>
      </c>
      <c r="AJ53" s="32">
        <f t="shared" si="22"/>
        <v>0</v>
      </c>
      <c r="AK53" s="134" t="str">
        <f t="shared" si="32"/>
        <v/>
      </c>
      <c r="AL53" s="134" t="str">
        <f t="shared" si="33"/>
        <v/>
      </c>
      <c r="AM53" s="134" t="str">
        <f t="shared" si="34"/>
        <v/>
      </c>
      <c r="AN53" s="134" t="str">
        <f t="shared" si="35"/>
        <v/>
      </c>
      <c r="AO53" s="134" t="str">
        <f t="shared" si="36"/>
        <v/>
      </c>
      <c r="AP53" s="134" t="str">
        <f t="shared" si="37"/>
        <v/>
      </c>
      <c r="AQ53" s="134" t="str">
        <f t="shared" si="38"/>
        <v/>
      </c>
      <c r="AR53" s="134" t="str">
        <f t="shared" si="39"/>
        <v/>
      </c>
      <c r="AS53" s="134" t="str">
        <f t="shared" si="40"/>
        <v/>
      </c>
      <c r="AT53" s="134" t="str">
        <f t="shared" si="41"/>
        <v/>
      </c>
      <c r="AU53" s="134" t="str">
        <f t="shared" si="42"/>
        <v/>
      </c>
      <c r="AV53" s="134" t="str">
        <f t="shared" si="43"/>
        <v/>
      </c>
      <c r="AW53" s="134" t="str">
        <f t="shared" si="44"/>
        <v/>
      </c>
      <c r="AX53" s="134" t="str">
        <f t="shared" si="45"/>
        <v/>
      </c>
      <c r="AY53" s="134" t="str">
        <f t="shared" si="46"/>
        <v/>
      </c>
      <c r="AZ53" s="134" t="str">
        <f t="shared" si="47"/>
        <v/>
      </c>
      <c r="BA53" s="134" t="str">
        <f t="shared" si="48"/>
        <v/>
      </c>
      <c r="BB53" s="134" t="str">
        <f t="shared" si="49"/>
        <v/>
      </c>
      <c r="BD53" s="135" t="str">
        <f t="shared" si="59"/>
        <v/>
      </c>
      <c r="BE53" s="135" t="str">
        <f t="shared" si="59"/>
        <v/>
      </c>
      <c r="BF53" s="135" t="str">
        <f t="shared" si="59"/>
        <v/>
      </c>
      <c r="BG53" s="135" t="str">
        <f t="shared" si="59"/>
        <v/>
      </c>
      <c r="BH53" s="135" t="str">
        <f t="shared" si="59"/>
        <v/>
      </c>
      <c r="BI53" s="135" t="str">
        <f t="shared" si="59"/>
        <v/>
      </c>
      <c r="BJ53" s="135" t="str">
        <f t="shared" si="59"/>
        <v/>
      </c>
      <c r="BK53" s="135" t="str">
        <f t="shared" si="59"/>
        <v/>
      </c>
      <c r="BL53" s="135" t="str">
        <f t="shared" si="59"/>
        <v/>
      </c>
      <c r="BM53" s="135" t="str">
        <f t="shared" si="59"/>
        <v/>
      </c>
      <c r="BN53" s="135" t="str">
        <f t="shared" si="59"/>
        <v/>
      </c>
      <c r="BO53" s="135" t="str">
        <f t="shared" si="59"/>
        <v/>
      </c>
      <c r="BP53" s="135" t="str">
        <f t="shared" si="59"/>
        <v/>
      </c>
      <c r="BQ53" s="135" t="str">
        <f t="shared" si="59"/>
        <v/>
      </c>
      <c r="BR53" s="135" t="str">
        <f t="shared" si="59"/>
        <v/>
      </c>
      <c r="BS53" s="135" t="str">
        <f t="shared" si="59"/>
        <v/>
      </c>
      <c r="BT53" s="135" t="str">
        <f t="shared" si="65"/>
        <v/>
      </c>
      <c r="BU53" s="135" t="str">
        <f t="shared" si="65"/>
        <v/>
      </c>
      <c r="BW53" s="32">
        <v>40</v>
      </c>
      <c r="BX53" s="149" t="str">
        <f t="shared" si="60"/>
        <v/>
      </c>
      <c r="BY53" s="150" t="str">
        <f t="shared" si="63"/>
        <v/>
      </c>
      <c r="BZ53" s="150" t="str">
        <f t="shared" si="64"/>
        <v/>
      </c>
      <c r="CA53" s="150" t="str">
        <f t="shared" si="64"/>
        <v/>
      </c>
      <c r="CB53" s="150" t="str">
        <f t="shared" si="61"/>
        <v/>
      </c>
      <c r="CC53" s="150" t="str">
        <f t="shared" si="62"/>
        <v/>
      </c>
      <c r="CD53" s="150" t="str">
        <f t="shared" si="62"/>
        <v/>
      </c>
      <c r="CE53" s="150" t="str">
        <f t="shared" si="62"/>
        <v/>
      </c>
      <c r="CF53" s="151" t="str">
        <f t="shared" si="51"/>
        <v/>
      </c>
      <c r="CG53" s="152" t="str">
        <f t="shared" si="52"/>
        <v/>
      </c>
      <c r="CH53" s="150" t="str">
        <f t="shared" si="53"/>
        <v/>
      </c>
      <c r="CI53" s="150" t="str">
        <f t="shared" si="54"/>
        <v/>
      </c>
      <c r="CL53" s="147" t="str">
        <f t="shared" si="55"/>
        <v xml:space="preserve"> </v>
      </c>
      <c r="CM53" s="147" t="str">
        <f t="shared" si="56"/>
        <v/>
      </c>
      <c r="CN53" s="148" t="str">
        <f t="shared" si="57"/>
        <v/>
      </c>
      <c r="CO53" s="113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5"/>
    </row>
    <row r="54" spans="1:105" s="30" customFormat="1" ht="15.75" x14ac:dyDescent="0.45">
      <c r="A54" s="138">
        <v>42</v>
      </c>
      <c r="B54" s="117"/>
      <c r="C54" s="118" t="str">
        <f t="shared" si="66"/>
        <v/>
      </c>
      <c r="D54" s="119" t="str">
        <f t="shared" si="16"/>
        <v/>
      </c>
      <c r="E54" s="120" t="str">
        <f t="shared" si="17"/>
        <v/>
      </c>
      <c r="F54" s="121" t="str">
        <f t="shared" si="18"/>
        <v/>
      </c>
      <c r="G54" s="122"/>
      <c r="H54" s="123" t="str">
        <f t="shared" si="67"/>
        <v/>
      </c>
      <c r="I54" s="139"/>
      <c r="J54" s="95"/>
      <c r="K54" s="126" t="str">
        <f t="shared" si="20"/>
        <v/>
      </c>
      <c r="L54" s="127" t="str">
        <f t="shared" si="21"/>
        <v>-</v>
      </c>
      <c r="M54" s="140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2"/>
      <c r="AE54" s="131"/>
      <c r="AF54" s="132">
        <f t="shared" si="26"/>
        <v>1</v>
      </c>
      <c r="AG54" s="29"/>
      <c r="AH54" s="133">
        <f t="shared" si="27"/>
        <v>0</v>
      </c>
      <c r="AI54" s="32" t="str">
        <f t="shared" si="28"/>
        <v/>
      </c>
      <c r="AJ54" s="32">
        <f t="shared" si="22"/>
        <v>0</v>
      </c>
      <c r="AK54" s="134" t="str">
        <f t="shared" si="32"/>
        <v/>
      </c>
      <c r="AL54" s="134" t="str">
        <f t="shared" si="33"/>
        <v/>
      </c>
      <c r="AM54" s="134" t="str">
        <f t="shared" si="34"/>
        <v/>
      </c>
      <c r="AN54" s="134" t="str">
        <f t="shared" si="35"/>
        <v/>
      </c>
      <c r="AO54" s="134" t="str">
        <f t="shared" si="36"/>
        <v/>
      </c>
      <c r="AP54" s="134" t="str">
        <f t="shared" si="37"/>
        <v/>
      </c>
      <c r="AQ54" s="134" t="str">
        <f t="shared" si="38"/>
        <v/>
      </c>
      <c r="AR54" s="134" t="str">
        <f t="shared" si="39"/>
        <v/>
      </c>
      <c r="AS54" s="134" t="str">
        <f t="shared" si="40"/>
        <v/>
      </c>
      <c r="AT54" s="134" t="str">
        <f t="shared" si="41"/>
        <v/>
      </c>
      <c r="AU54" s="134" t="str">
        <f t="shared" si="42"/>
        <v/>
      </c>
      <c r="AV54" s="134" t="str">
        <f t="shared" si="43"/>
        <v/>
      </c>
      <c r="AW54" s="134" t="str">
        <f t="shared" si="44"/>
        <v/>
      </c>
      <c r="AX54" s="134" t="str">
        <f t="shared" si="45"/>
        <v/>
      </c>
      <c r="AY54" s="134" t="str">
        <f t="shared" si="46"/>
        <v/>
      </c>
      <c r="AZ54" s="134" t="str">
        <f t="shared" si="47"/>
        <v/>
      </c>
      <c r="BA54" s="134" t="str">
        <f t="shared" si="48"/>
        <v/>
      </c>
      <c r="BB54" s="134" t="str">
        <f t="shared" si="49"/>
        <v/>
      </c>
      <c r="BD54" s="135" t="str">
        <f t="shared" si="59"/>
        <v/>
      </c>
      <c r="BE54" s="135" t="str">
        <f t="shared" si="59"/>
        <v/>
      </c>
      <c r="BF54" s="135" t="str">
        <f t="shared" si="59"/>
        <v/>
      </c>
      <c r="BG54" s="135" t="str">
        <f t="shared" si="59"/>
        <v/>
      </c>
      <c r="BH54" s="135" t="str">
        <f t="shared" si="59"/>
        <v/>
      </c>
      <c r="BI54" s="135" t="str">
        <f t="shared" si="59"/>
        <v/>
      </c>
      <c r="BJ54" s="135" t="str">
        <f t="shared" si="59"/>
        <v/>
      </c>
      <c r="BK54" s="135" t="str">
        <f t="shared" si="59"/>
        <v/>
      </c>
      <c r="BL54" s="135" t="str">
        <f t="shared" si="59"/>
        <v/>
      </c>
      <c r="BM54" s="135" t="str">
        <f t="shared" si="59"/>
        <v/>
      </c>
      <c r="BN54" s="135" t="str">
        <f t="shared" si="59"/>
        <v/>
      </c>
      <c r="BO54" s="135" t="str">
        <f t="shared" si="59"/>
        <v/>
      </c>
      <c r="BP54" s="135" t="str">
        <f t="shared" si="59"/>
        <v/>
      </c>
      <c r="BQ54" s="135" t="str">
        <f t="shared" si="59"/>
        <v/>
      </c>
      <c r="BR54" s="135" t="str">
        <f t="shared" si="59"/>
        <v/>
      </c>
      <c r="BS54" s="135" t="str">
        <f t="shared" si="59"/>
        <v/>
      </c>
      <c r="BT54" s="135" t="str">
        <f t="shared" si="65"/>
        <v/>
      </c>
      <c r="BU54" s="135" t="str">
        <f t="shared" si="65"/>
        <v/>
      </c>
      <c r="BW54" s="32">
        <v>41</v>
      </c>
      <c r="BX54" s="149" t="str">
        <f t="shared" si="60"/>
        <v/>
      </c>
      <c r="BY54" s="150" t="str">
        <f t="shared" si="63"/>
        <v/>
      </c>
      <c r="BZ54" s="150" t="str">
        <f t="shared" si="64"/>
        <v/>
      </c>
      <c r="CA54" s="150" t="str">
        <f t="shared" si="64"/>
        <v/>
      </c>
      <c r="CB54" s="150" t="str">
        <f t="shared" si="61"/>
        <v/>
      </c>
      <c r="CC54" s="150" t="str">
        <f t="shared" si="62"/>
        <v/>
      </c>
      <c r="CD54" s="150" t="str">
        <f t="shared" si="62"/>
        <v/>
      </c>
      <c r="CE54" s="150" t="str">
        <f t="shared" si="62"/>
        <v/>
      </c>
      <c r="CF54" s="151" t="str">
        <f t="shared" si="51"/>
        <v/>
      </c>
      <c r="CG54" s="152" t="str">
        <f t="shared" si="52"/>
        <v/>
      </c>
      <c r="CH54" s="150" t="str">
        <f t="shared" si="53"/>
        <v/>
      </c>
      <c r="CI54" s="150" t="str">
        <f t="shared" si="54"/>
        <v/>
      </c>
      <c r="CL54" s="147" t="str">
        <f t="shared" si="55"/>
        <v xml:space="preserve"> </v>
      </c>
      <c r="CM54" s="147" t="str">
        <f t="shared" si="56"/>
        <v/>
      </c>
      <c r="CN54" s="148" t="str">
        <f t="shared" si="57"/>
        <v/>
      </c>
      <c r="CO54" s="113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5"/>
    </row>
    <row r="55" spans="1:105" s="30" customFormat="1" ht="15.75" x14ac:dyDescent="0.45">
      <c r="A55" s="116">
        <v>43</v>
      </c>
      <c r="B55" s="117"/>
      <c r="C55" s="118" t="str">
        <f t="shared" si="66"/>
        <v/>
      </c>
      <c r="D55" s="119" t="str">
        <f t="shared" si="16"/>
        <v/>
      </c>
      <c r="E55" s="120" t="str">
        <f t="shared" si="17"/>
        <v/>
      </c>
      <c r="F55" s="121" t="str">
        <f t="shared" si="18"/>
        <v/>
      </c>
      <c r="G55" s="122"/>
      <c r="H55" s="123" t="str">
        <f t="shared" si="67"/>
        <v/>
      </c>
      <c r="I55" s="139"/>
      <c r="J55" s="95"/>
      <c r="K55" s="126" t="str">
        <f t="shared" si="20"/>
        <v/>
      </c>
      <c r="L55" s="127" t="str">
        <f t="shared" si="21"/>
        <v>-</v>
      </c>
      <c r="M55" s="140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2"/>
      <c r="AE55" s="131"/>
      <c r="AF55" s="132">
        <f t="shared" si="26"/>
        <v>1</v>
      </c>
      <c r="AG55" s="29"/>
      <c r="AH55" s="133">
        <f t="shared" si="27"/>
        <v>0</v>
      </c>
      <c r="AI55" s="32" t="str">
        <f t="shared" si="28"/>
        <v/>
      </c>
      <c r="AJ55" s="32">
        <f t="shared" si="22"/>
        <v>0</v>
      </c>
      <c r="AK55" s="134" t="str">
        <f t="shared" si="32"/>
        <v/>
      </c>
      <c r="AL55" s="134" t="str">
        <f t="shared" si="33"/>
        <v/>
      </c>
      <c r="AM55" s="134" t="str">
        <f t="shared" si="34"/>
        <v/>
      </c>
      <c r="AN55" s="134" t="str">
        <f t="shared" si="35"/>
        <v/>
      </c>
      <c r="AO55" s="134" t="str">
        <f t="shared" si="36"/>
        <v/>
      </c>
      <c r="AP55" s="134" t="str">
        <f t="shared" si="37"/>
        <v/>
      </c>
      <c r="AQ55" s="134" t="str">
        <f t="shared" si="38"/>
        <v/>
      </c>
      <c r="AR55" s="134" t="str">
        <f t="shared" si="39"/>
        <v/>
      </c>
      <c r="AS55" s="134" t="str">
        <f t="shared" si="40"/>
        <v/>
      </c>
      <c r="AT55" s="134" t="str">
        <f t="shared" si="41"/>
        <v/>
      </c>
      <c r="AU55" s="134" t="str">
        <f t="shared" si="42"/>
        <v/>
      </c>
      <c r="AV55" s="134" t="str">
        <f t="shared" si="43"/>
        <v/>
      </c>
      <c r="AW55" s="134" t="str">
        <f t="shared" si="44"/>
        <v/>
      </c>
      <c r="AX55" s="134" t="str">
        <f t="shared" si="45"/>
        <v/>
      </c>
      <c r="AY55" s="134" t="str">
        <f t="shared" si="46"/>
        <v/>
      </c>
      <c r="AZ55" s="134" t="str">
        <f t="shared" si="47"/>
        <v/>
      </c>
      <c r="BA55" s="134" t="str">
        <f t="shared" si="48"/>
        <v/>
      </c>
      <c r="BB55" s="134" t="str">
        <f t="shared" si="49"/>
        <v/>
      </c>
      <c r="BD55" s="135" t="str">
        <f t="shared" si="59"/>
        <v/>
      </c>
      <c r="BE55" s="135" t="str">
        <f t="shared" si="59"/>
        <v/>
      </c>
      <c r="BF55" s="135" t="str">
        <f t="shared" si="59"/>
        <v/>
      </c>
      <c r="BG55" s="135" t="str">
        <f t="shared" si="59"/>
        <v/>
      </c>
      <c r="BH55" s="135" t="str">
        <f t="shared" si="59"/>
        <v/>
      </c>
      <c r="BI55" s="135" t="str">
        <f t="shared" si="59"/>
        <v/>
      </c>
      <c r="BJ55" s="135" t="str">
        <f t="shared" si="59"/>
        <v/>
      </c>
      <c r="BK55" s="135" t="str">
        <f t="shared" si="59"/>
        <v/>
      </c>
      <c r="BL55" s="135" t="str">
        <f t="shared" si="59"/>
        <v/>
      </c>
      <c r="BM55" s="135" t="str">
        <f t="shared" si="59"/>
        <v/>
      </c>
      <c r="BN55" s="135" t="str">
        <f t="shared" si="59"/>
        <v/>
      </c>
      <c r="BO55" s="135" t="str">
        <f t="shared" si="59"/>
        <v/>
      </c>
      <c r="BP55" s="135" t="str">
        <f t="shared" si="59"/>
        <v/>
      </c>
      <c r="BQ55" s="135" t="str">
        <f t="shared" si="59"/>
        <v/>
      </c>
      <c r="BR55" s="135" t="str">
        <f t="shared" si="59"/>
        <v/>
      </c>
      <c r="BS55" s="135" t="str">
        <f t="shared" si="59"/>
        <v/>
      </c>
      <c r="BT55" s="135" t="str">
        <f t="shared" si="65"/>
        <v/>
      </c>
      <c r="BU55" s="135" t="str">
        <f t="shared" si="65"/>
        <v/>
      </c>
      <c r="BW55" s="32">
        <v>42</v>
      </c>
      <c r="BX55" s="149" t="str">
        <f t="shared" si="60"/>
        <v/>
      </c>
      <c r="BY55" s="150" t="str">
        <f t="shared" si="63"/>
        <v/>
      </c>
      <c r="BZ55" s="150" t="str">
        <f t="shared" si="64"/>
        <v/>
      </c>
      <c r="CA55" s="150" t="str">
        <f t="shared" si="64"/>
        <v/>
      </c>
      <c r="CB55" s="150" t="str">
        <f t="shared" si="61"/>
        <v/>
      </c>
      <c r="CC55" s="150" t="str">
        <f t="shared" si="62"/>
        <v/>
      </c>
      <c r="CD55" s="150" t="str">
        <f t="shared" si="62"/>
        <v/>
      </c>
      <c r="CE55" s="150" t="str">
        <f t="shared" si="62"/>
        <v/>
      </c>
      <c r="CF55" s="151" t="str">
        <f t="shared" si="51"/>
        <v/>
      </c>
      <c r="CG55" s="152" t="str">
        <f t="shared" si="52"/>
        <v/>
      </c>
      <c r="CH55" s="150" t="str">
        <f t="shared" si="53"/>
        <v/>
      </c>
      <c r="CI55" s="150" t="str">
        <f t="shared" si="54"/>
        <v/>
      </c>
      <c r="CL55" s="147" t="str">
        <f t="shared" si="55"/>
        <v xml:space="preserve"> </v>
      </c>
      <c r="CM55" s="147" t="str">
        <f t="shared" si="56"/>
        <v/>
      </c>
      <c r="CN55" s="148" t="str">
        <f t="shared" si="57"/>
        <v/>
      </c>
      <c r="CO55" s="113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5"/>
    </row>
    <row r="56" spans="1:105" s="30" customFormat="1" ht="15.75" x14ac:dyDescent="0.45">
      <c r="A56" s="138">
        <v>44</v>
      </c>
      <c r="B56" s="117"/>
      <c r="C56" s="118" t="str">
        <f t="shared" si="66"/>
        <v/>
      </c>
      <c r="D56" s="119" t="str">
        <f t="shared" si="16"/>
        <v/>
      </c>
      <c r="E56" s="120" t="str">
        <f t="shared" si="17"/>
        <v/>
      </c>
      <c r="F56" s="121" t="str">
        <f t="shared" si="18"/>
        <v/>
      </c>
      <c r="G56" s="122"/>
      <c r="H56" s="123" t="str">
        <f t="shared" si="67"/>
        <v/>
      </c>
      <c r="I56" s="139"/>
      <c r="J56" s="95"/>
      <c r="K56" s="126" t="str">
        <f t="shared" si="20"/>
        <v/>
      </c>
      <c r="L56" s="127" t="str">
        <f t="shared" si="21"/>
        <v>-</v>
      </c>
      <c r="M56" s="140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2"/>
      <c r="AE56" s="131"/>
      <c r="AF56" s="132">
        <f t="shared" si="26"/>
        <v>1</v>
      </c>
      <c r="AG56" s="29"/>
      <c r="AH56" s="133">
        <f t="shared" si="27"/>
        <v>0</v>
      </c>
      <c r="AI56" s="32" t="str">
        <f t="shared" si="28"/>
        <v/>
      </c>
      <c r="AJ56" s="32">
        <f t="shared" si="22"/>
        <v>0</v>
      </c>
      <c r="AK56" s="134" t="str">
        <f t="shared" si="32"/>
        <v/>
      </c>
      <c r="AL56" s="134" t="str">
        <f t="shared" si="33"/>
        <v/>
      </c>
      <c r="AM56" s="134" t="str">
        <f t="shared" si="34"/>
        <v/>
      </c>
      <c r="AN56" s="134" t="str">
        <f t="shared" si="35"/>
        <v/>
      </c>
      <c r="AO56" s="134" t="str">
        <f t="shared" si="36"/>
        <v/>
      </c>
      <c r="AP56" s="134" t="str">
        <f t="shared" si="37"/>
        <v/>
      </c>
      <c r="AQ56" s="134" t="str">
        <f t="shared" si="38"/>
        <v/>
      </c>
      <c r="AR56" s="134" t="str">
        <f t="shared" si="39"/>
        <v/>
      </c>
      <c r="AS56" s="134" t="str">
        <f t="shared" si="40"/>
        <v/>
      </c>
      <c r="AT56" s="134" t="str">
        <f t="shared" si="41"/>
        <v/>
      </c>
      <c r="AU56" s="134" t="str">
        <f t="shared" si="42"/>
        <v/>
      </c>
      <c r="AV56" s="134" t="str">
        <f t="shared" si="43"/>
        <v/>
      </c>
      <c r="AW56" s="134" t="str">
        <f t="shared" si="44"/>
        <v/>
      </c>
      <c r="AX56" s="134" t="str">
        <f t="shared" si="45"/>
        <v/>
      </c>
      <c r="AY56" s="134" t="str">
        <f t="shared" si="46"/>
        <v/>
      </c>
      <c r="AZ56" s="134" t="str">
        <f t="shared" si="47"/>
        <v/>
      </c>
      <c r="BA56" s="134" t="str">
        <f t="shared" si="48"/>
        <v/>
      </c>
      <c r="BB56" s="134" t="str">
        <f t="shared" si="49"/>
        <v/>
      </c>
      <c r="BD56" s="135" t="str">
        <f t="shared" si="59"/>
        <v/>
      </c>
      <c r="BE56" s="135" t="str">
        <f t="shared" si="59"/>
        <v/>
      </c>
      <c r="BF56" s="135" t="str">
        <f t="shared" si="59"/>
        <v/>
      </c>
      <c r="BG56" s="135" t="str">
        <f t="shared" si="59"/>
        <v/>
      </c>
      <c r="BH56" s="135" t="str">
        <f t="shared" si="59"/>
        <v/>
      </c>
      <c r="BI56" s="135" t="str">
        <f t="shared" si="59"/>
        <v/>
      </c>
      <c r="BJ56" s="135" t="str">
        <f t="shared" si="59"/>
        <v/>
      </c>
      <c r="BK56" s="135" t="str">
        <f t="shared" si="59"/>
        <v/>
      </c>
      <c r="BL56" s="135" t="str">
        <f t="shared" si="59"/>
        <v/>
      </c>
      <c r="BM56" s="135" t="str">
        <f t="shared" si="59"/>
        <v/>
      </c>
      <c r="BN56" s="135" t="str">
        <f t="shared" si="59"/>
        <v/>
      </c>
      <c r="BO56" s="135" t="str">
        <f t="shared" si="59"/>
        <v/>
      </c>
      <c r="BP56" s="135" t="str">
        <f t="shared" si="59"/>
        <v/>
      </c>
      <c r="BQ56" s="135" t="str">
        <f t="shared" si="59"/>
        <v/>
      </c>
      <c r="BR56" s="135" t="str">
        <f t="shared" si="59"/>
        <v/>
      </c>
      <c r="BS56" s="135" t="str">
        <f t="shared" ref="BS56:BS119" si="68">IF(AB56&lt;&gt;"",IF($G56&lt;&gt;"",$G56,$H56),"")</f>
        <v/>
      </c>
      <c r="BT56" s="135" t="str">
        <f t="shared" si="65"/>
        <v/>
      </c>
      <c r="BU56" s="135" t="str">
        <f t="shared" si="65"/>
        <v/>
      </c>
      <c r="BW56" s="32">
        <v>43</v>
      </c>
      <c r="BX56" s="149" t="str">
        <f t="shared" si="60"/>
        <v/>
      </c>
      <c r="BY56" s="150" t="str">
        <f t="shared" si="63"/>
        <v/>
      </c>
      <c r="BZ56" s="150" t="str">
        <f t="shared" si="64"/>
        <v/>
      </c>
      <c r="CA56" s="150" t="str">
        <f t="shared" si="64"/>
        <v/>
      </c>
      <c r="CB56" s="150" t="str">
        <f t="shared" si="61"/>
        <v/>
      </c>
      <c r="CC56" s="150" t="str">
        <f t="shared" si="62"/>
        <v/>
      </c>
      <c r="CD56" s="150" t="str">
        <f t="shared" si="62"/>
        <v/>
      </c>
      <c r="CE56" s="150" t="str">
        <f t="shared" si="62"/>
        <v/>
      </c>
      <c r="CF56" s="151" t="str">
        <f t="shared" si="51"/>
        <v/>
      </c>
      <c r="CG56" s="152" t="str">
        <f t="shared" si="52"/>
        <v/>
      </c>
      <c r="CH56" s="150" t="str">
        <f t="shared" si="53"/>
        <v/>
      </c>
      <c r="CI56" s="150" t="str">
        <f t="shared" si="54"/>
        <v/>
      </c>
      <c r="CL56" s="147" t="str">
        <f t="shared" si="55"/>
        <v xml:space="preserve"> </v>
      </c>
      <c r="CM56" s="147" t="str">
        <f t="shared" si="56"/>
        <v/>
      </c>
      <c r="CN56" s="148" t="str">
        <f t="shared" si="57"/>
        <v/>
      </c>
      <c r="CO56" s="113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5"/>
    </row>
    <row r="57" spans="1:105" s="30" customFormat="1" ht="15.75" x14ac:dyDescent="0.45">
      <c r="A57" s="138">
        <v>45</v>
      </c>
      <c r="B57" s="117"/>
      <c r="C57" s="118" t="str">
        <f t="shared" si="66"/>
        <v/>
      </c>
      <c r="D57" s="119" t="str">
        <f t="shared" si="16"/>
        <v/>
      </c>
      <c r="E57" s="120" t="str">
        <f t="shared" si="17"/>
        <v/>
      </c>
      <c r="F57" s="121" t="str">
        <f t="shared" si="18"/>
        <v/>
      </c>
      <c r="G57" s="122"/>
      <c r="H57" s="123" t="str">
        <f t="shared" si="67"/>
        <v/>
      </c>
      <c r="I57" s="139"/>
      <c r="J57" s="95"/>
      <c r="K57" s="126" t="str">
        <f t="shared" si="20"/>
        <v/>
      </c>
      <c r="L57" s="127" t="str">
        <f t="shared" si="21"/>
        <v>-</v>
      </c>
      <c r="M57" s="140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2"/>
      <c r="AE57" s="131"/>
      <c r="AF57" s="132">
        <f t="shared" si="26"/>
        <v>1</v>
      </c>
      <c r="AG57" s="29"/>
      <c r="AH57" s="133">
        <f t="shared" si="27"/>
        <v>0</v>
      </c>
      <c r="AI57" s="32" t="str">
        <f t="shared" si="28"/>
        <v/>
      </c>
      <c r="AJ57" s="32">
        <f t="shared" si="22"/>
        <v>0</v>
      </c>
      <c r="AK57" s="134" t="str">
        <f t="shared" si="32"/>
        <v/>
      </c>
      <c r="AL57" s="134" t="str">
        <f t="shared" si="33"/>
        <v/>
      </c>
      <c r="AM57" s="134" t="str">
        <f t="shared" si="34"/>
        <v/>
      </c>
      <c r="AN57" s="134" t="str">
        <f t="shared" si="35"/>
        <v/>
      </c>
      <c r="AO57" s="134" t="str">
        <f t="shared" si="36"/>
        <v/>
      </c>
      <c r="AP57" s="134" t="str">
        <f t="shared" si="37"/>
        <v/>
      </c>
      <c r="AQ57" s="134" t="str">
        <f t="shared" si="38"/>
        <v/>
      </c>
      <c r="AR57" s="134" t="str">
        <f t="shared" si="39"/>
        <v/>
      </c>
      <c r="AS57" s="134" t="str">
        <f t="shared" si="40"/>
        <v/>
      </c>
      <c r="AT57" s="134" t="str">
        <f t="shared" si="41"/>
        <v/>
      </c>
      <c r="AU57" s="134" t="str">
        <f t="shared" si="42"/>
        <v/>
      </c>
      <c r="AV57" s="134" t="str">
        <f t="shared" si="43"/>
        <v/>
      </c>
      <c r="AW57" s="134" t="str">
        <f t="shared" si="44"/>
        <v/>
      </c>
      <c r="AX57" s="134" t="str">
        <f t="shared" si="45"/>
        <v/>
      </c>
      <c r="AY57" s="134" t="str">
        <f t="shared" si="46"/>
        <v/>
      </c>
      <c r="AZ57" s="134" t="str">
        <f t="shared" si="47"/>
        <v/>
      </c>
      <c r="BA57" s="134" t="str">
        <f t="shared" si="48"/>
        <v/>
      </c>
      <c r="BB57" s="134" t="str">
        <f t="shared" si="49"/>
        <v/>
      </c>
      <c r="BD57" s="135" t="str">
        <f t="shared" ref="BD57:BR120" si="69">IF(M57&lt;&gt;"",IF($G57&lt;&gt;"",$G57,$H57),"")</f>
        <v/>
      </c>
      <c r="BE57" s="135" t="str">
        <f t="shared" si="69"/>
        <v/>
      </c>
      <c r="BF57" s="135" t="str">
        <f t="shared" si="69"/>
        <v/>
      </c>
      <c r="BG57" s="135" t="str">
        <f t="shared" si="69"/>
        <v/>
      </c>
      <c r="BH57" s="135" t="str">
        <f t="shared" si="69"/>
        <v/>
      </c>
      <c r="BI57" s="135" t="str">
        <f t="shared" si="69"/>
        <v/>
      </c>
      <c r="BJ57" s="135" t="str">
        <f t="shared" si="69"/>
        <v/>
      </c>
      <c r="BK57" s="135" t="str">
        <f t="shared" si="69"/>
        <v/>
      </c>
      <c r="BL57" s="135" t="str">
        <f t="shared" si="69"/>
        <v/>
      </c>
      <c r="BM57" s="135" t="str">
        <f t="shared" si="69"/>
        <v/>
      </c>
      <c r="BN57" s="135" t="str">
        <f t="shared" si="69"/>
        <v/>
      </c>
      <c r="BO57" s="135" t="str">
        <f t="shared" si="69"/>
        <v/>
      </c>
      <c r="BP57" s="135" t="str">
        <f t="shared" si="69"/>
        <v/>
      </c>
      <c r="BQ57" s="135" t="str">
        <f t="shared" si="69"/>
        <v/>
      </c>
      <c r="BR57" s="135" t="str">
        <f t="shared" si="69"/>
        <v/>
      </c>
      <c r="BS57" s="135" t="str">
        <f t="shared" si="68"/>
        <v/>
      </c>
      <c r="BT57" s="135" t="str">
        <f t="shared" si="65"/>
        <v/>
      </c>
      <c r="BU57" s="135" t="str">
        <f t="shared" si="65"/>
        <v/>
      </c>
      <c r="BW57" s="32">
        <v>44</v>
      </c>
      <c r="BX57" s="149" t="str">
        <f t="shared" si="60"/>
        <v/>
      </c>
      <c r="BY57" s="150" t="str">
        <f t="shared" si="63"/>
        <v/>
      </c>
      <c r="BZ57" s="150" t="str">
        <f t="shared" si="64"/>
        <v/>
      </c>
      <c r="CA57" s="150" t="str">
        <f t="shared" si="64"/>
        <v/>
      </c>
      <c r="CB57" s="150" t="str">
        <f t="shared" si="61"/>
        <v/>
      </c>
      <c r="CC57" s="150" t="str">
        <f t="shared" si="62"/>
        <v/>
      </c>
      <c r="CD57" s="150" t="str">
        <f t="shared" si="62"/>
        <v/>
      </c>
      <c r="CE57" s="150" t="str">
        <f t="shared" si="62"/>
        <v/>
      </c>
      <c r="CF57" s="151" t="str">
        <f t="shared" si="51"/>
        <v/>
      </c>
      <c r="CG57" s="152" t="str">
        <f t="shared" si="52"/>
        <v/>
      </c>
      <c r="CH57" s="150" t="str">
        <f t="shared" si="53"/>
        <v/>
      </c>
      <c r="CI57" s="150" t="str">
        <f t="shared" si="54"/>
        <v/>
      </c>
      <c r="CL57" s="147" t="str">
        <f t="shared" si="55"/>
        <v xml:space="preserve"> </v>
      </c>
      <c r="CM57" s="147" t="str">
        <f t="shared" si="56"/>
        <v/>
      </c>
      <c r="CN57" s="148" t="str">
        <f t="shared" si="57"/>
        <v/>
      </c>
      <c r="CO57" s="113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5"/>
    </row>
    <row r="58" spans="1:105" s="30" customFormat="1" ht="15.75" x14ac:dyDescent="0.45">
      <c r="A58" s="138">
        <v>46</v>
      </c>
      <c r="B58" s="117"/>
      <c r="C58" s="118" t="str">
        <f t="shared" si="66"/>
        <v/>
      </c>
      <c r="D58" s="119" t="str">
        <f t="shared" si="16"/>
        <v/>
      </c>
      <c r="E58" s="120" t="str">
        <f t="shared" si="17"/>
        <v/>
      </c>
      <c r="F58" s="121" t="str">
        <f t="shared" si="18"/>
        <v/>
      </c>
      <c r="G58" s="122"/>
      <c r="H58" s="123" t="str">
        <f t="shared" si="67"/>
        <v/>
      </c>
      <c r="I58" s="139"/>
      <c r="J58" s="95"/>
      <c r="K58" s="126" t="str">
        <f t="shared" si="20"/>
        <v/>
      </c>
      <c r="L58" s="127" t="str">
        <f t="shared" si="21"/>
        <v>-</v>
      </c>
      <c r="M58" s="140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2"/>
      <c r="AE58" s="131"/>
      <c r="AF58" s="132">
        <f t="shared" si="26"/>
        <v>1</v>
      </c>
      <c r="AG58" s="29"/>
      <c r="AH58" s="133">
        <f t="shared" si="27"/>
        <v>0</v>
      </c>
      <c r="AI58" s="32" t="str">
        <f t="shared" si="28"/>
        <v/>
      </c>
      <c r="AJ58" s="32">
        <f t="shared" si="22"/>
        <v>0</v>
      </c>
      <c r="AK58" s="134" t="str">
        <f t="shared" si="32"/>
        <v/>
      </c>
      <c r="AL58" s="134" t="str">
        <f t="shared" si="33"/>
        <v/>
      </c>
      <c r="AM58" s="134" t="str">
        <f t="shared" si="34"/>
        <v/>
      </c>
      <c r="AN58" s="134" t="str">
        <f t="shared" si="35"/>
        <v/>
      </c>
      <c r="AO58" s="134" t="str">
        <f t="shared" si="36"/>
        <v/>
      </c>
      <c r="AP58" s="134" t="str">
        <f t="shared" si="37"/>
        <v/>
      </c>
      <c r="AQ58" s="134" t="str">
        <f t="shared" si="38"/>
        <v/>
      </c>
      <c r="AR58" s="134" t="str">
        <f t="shared" si="39"/>
        <v/>
      </c>
      <c r="AS58" s="134" t="str">
        <f t="shared" si="40"/>
        <v/>
      </c>
      <c r="AT58" s="134" t="str">
        <f t="shared" si="41"/>
        <v/>
      </c>
      <c r="AU58" s="134" t="str">
        <f t="shared" si="42"/>
        <v/>
      </c>
      <c r="AV58" s="134" t="str">
        <f t="shared" si="43"/>
        <v/>
      </c>
      <c r="AW58" s="134" t="str">
        <f t="shared" si="44"/>
        <v/>
      </c>
      <c r="AX58" s="134" t="str">
        <f t="shared" si="45"/>
        <v/>
      </c>
      <c r="AY58" s="134" t="str">
        <f t="shared" si="46"/>
        <v/>
      </c>
      <c r="AZ58" s="134" t="str">
        <f t="shared" si="47"/>
        <v/>
      </c>
      <c r="BA58" s="134" t="str">
        <f t="shared" si="48"/>
        <v/>
      </c>
      <c r="BB58" s="134" t="str">
        <f t="shared" si="49"/>
        <v/>
      </c>
      <c r="BD58" s="135" t="str">
        <f t="shared" si="69"/>
        <v/>
      </c>
      <c r="BE58" s="135" t="str">
        <f t="shared" si="69"/>
        <v/>
      </c>
      <c r="BF58" s="135" t="str">
        <f t="shared" si="69"/>
        <v/>
      </c>
      <c r="BG58" s="135" t="str">
        <f t="shared" si="69"/>
        <v/>
      </c>
      <c r="BH58" s="135" t="str">
        <f t="shared" si="69"/>
        <v/>
      </c>
      <c r="BI58" s="135" t="str">
        <f t="shared" si="69"/>
        <v/>
      </c>
      <c r="BJ58" s="135" t="str">
        <f t="shared" si="69"/>
        <v/>
      </c>
      <c r="BK58" s="135" t="str">
        <f t="shared" si="69"/>
        <v/>
      </c>
      <c r="BL58" s="135" t="str">
        <f t="shared" si="69"/>
        <v/>
      </c>
      <c r="BM58" s="135" t="str">
        <f t="shared" si="69"/>
        <v/>
      </c>
      <c r="BN58" s="135" t="str">
        <f t="shared" si="69"/>
        <v/>
      </c>
      <c r="BO58" s="135" t="str">
        <f t="shared" si="69"/>
        <v/>
      </c>
      <c r="BP58" s="135" t="str">
        <f t="shared" si="69"/>
        <v/>
      </c>
      <c r="BQ58" s="135" t="str">
        <f t="shared" si="69"/>
        <v/>
      </c>
      <c r="BR58" s="135" t="str">
        <f t="shared" si="69"/>
        <v/>
      </c>
      <c r="BS58" s="135" t="str">
        <f t="shared" si="68"/>
        <v/>
      </c>
      <c r="BT58" s="135" t="str">
        <f t="shared" si="65"/>
        <v/>
      </c>
      <c r="BU58" s="135" t="str">
        <f t="shared" si="65"/>
        <v/>
      </c>
      <c r="BW58" s="32">
        <v>45</v>
      </c>
      <c r="BX58" s="149" t="str">
        <f t="shared" si="60"/>
        <v/>
      </c>
      <c r="BY58" s="150" t="str">
        <f t="shared" si="63"/>
        <v/>
      </c>
      <c r="BZ58" s="150" t="str">
        <f t="shared" si="64"/>
        <v/>
      </c>
      <c r="CA58" s="150" t="str">
        <f t="shared" si="64"/>
        <v/>
      </c>
      <c r="CB58" s="150" t="str">
        <f t="shared" si="61"/>
        <v/>
      </c>
      <c r="CC58" s="150" t="str">
        <f t="shared" si="62"/>
        <v/>
      </c>
      <c r="CD58" s="150" t="str">
        <f t="shared" si="62"/>
        <v/>
      </c>
      <c r="CE58" s="150" t="str">
        <f t="shared" si="62"/>
        <v/>
      </c>
      <c r="CF58" s="151" t="str">
        <f t="shared" si="51"/>
        <v/>
      </c>
      <c r="CG58" s="152" t="str">
        <f t="shared" si="52"/>
        <v/>
      </c>
      <c r="CH58" s="150" t="str">
        <f t="shared" si="53"/>
        <v/>
      </c>
      <c r="CI58" s="150" t="str">
        <f t="shared" si="54"/>
        <v/>
      </c>
      <c r="CL58" s="147" t="str">
        <f t="shared" si="55"/>
        <v xml:space="preserve"> </v>
      </c>
      <c r="CM58" s="147" t="str">
        <f t="shared" si="56"/>
        <v/>
      </c>
      <c r="CN58" s="148" t="str">
        <f t="shared" si="57"/>
        <v/>
      </c>
      <c r="CO58" s="113"/>
      <c r="CP58" s="114"/>
      <c r="CQ58" s="114"/>
      <c r="CR58" s="114"/>
      <c r="CS58" s="114"/>
      <c r="CT58" s="114"/>
      <c r="CU58" s="114"/>
      <c r="CV58" s="114"/>
      <c r="CW58" s="114"/>
      <c r="CX58" s="114"/>
      <c r="CY58" s="114"/>
      <c r="CZ58" s="114"/>
      <c r="DA58" s="115"/>
    </row>
    <row r="59" spans="1:105" s="30" customFormat="1" ht="15.75" x14ac:dyDescent="0.45">
      <c r="A59" s="116">
        <v>47</v>
      </c>
      <c r="B59" s="117"/>
      <c r="C59" s="118" t="str">
        <f t="shared" si="66"/>
        <v/>
      </c>
      <c r="D59" s="119" t="str">
        <f t="shared" si="16"/>
        <v/>
      </c>
      <c r="E59" s="120" t="str">
        <f t="shared" si="17"/>
        <v/>
      </c>
      <c r="F59" s="121" t="str">
        <f t="shared" si="18"/>
        <v/>
      </c>
      <c r="G59" s="122"/>
      <c r="H59" s="123" t="str">
        <f t="shared" si="67"/>
        <v/>
      </c>
      <c r="I59" s="139"/>
      <c r="J59" s="95"/>
      <c r="K59" s="126" t="str">
        <f t="shared" si="20"/>
        <v/>
      </c>
      <c r="L59" s="127" t="str">
        <f t="shared" si="21"/>
        <v>-</v>
      </c>
      <c r="M59" s="140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2"/>
      <c r="AE59" s="131"/>
      <c r="AF59" s="132">
        <f t="shared" si="26"/>
        <v>1</v>
      </c>
      <c r="AG59" s="29"/>
      <c r="AH59" s="133">
        <f t="shared" si="27"/>
        <v>0</v>
      </c>
      <c r="AI59" s="32" t="str">
        <f t="shared" si="28"/>
        <v/>
      </c>
      <c r="AJ59" s="32">
        <f t="shared" si="22"/>
        <v>0</v>
      </c>
      <c r="AK59" s="134" t="str">
        <f t="shared" si="32"/>
        <v/>
      </c>
      <c r="AL59" s="134" t="str">
        <f t="shared" si="33"/>
        <v/>
      </c>
      <c r="AM59" s="134" t="str">
        <f t="shared" si="34"/>
        <v/>
      </c>
      <c r="AN59" s="134" t="str">
        <f t="shared" si="35"/>
        <v/>
      </c>
      <c r="AO59" s="134" t="str">
        <f t="shared" si="36"/>
        <v/>
      </c>
      <c r="AP59" s="134" t="str">
        <f t="shared" si="37"/>
        <v/>
      </c>
      <c r="AQ59" s="134" t="str">
        <f t="shared" si="38"/>
        <v/>
      </c>
      <c r="AR59" s="134" t="str">
        <f t="shared" si="39"/>
        <v/>
      </c>
      <c r="AS59" s="134" t="str">
        <f t="shared" si="40"/>
        <v/>
      </c>
      <c r="AT59" s="134" t="str">
        <f t="shared" si="41"/>
        <v/>
      </c>
      <c r="AU59" s="134" t="str">
        <f t="shared" si="42"/>
        <v/>
      </c>
      <c r="AV59" s="134" t="str">
        <f t="shared" si="43"/>
        <v/>
      </c>
      <c r="AW59" s="134" t="str">
        <f t="shared" si="44"/>
        <v/>
      </c>
      <c r="AX59" s="134" t="str">
        <f t="shared" si="45"/>
        <v/>
      </c>
      <c r="AY59" s="134" t="str">
        <f t="shared" si="46"/>
        <v/>
      </c>
      <c r="AZ59" s="134" t="str">
        <f t="shared" si="47"/>
        <v/>
      </c>
      <c r="BA59" s="134" t="str">
        <f t="shared" si="48"/>
        <v/>
      </c>
      <c r="BB59" s="134" t="str">
        <f t="shared" si="49"/>
        <v/>
      </c>
      <c r="BD59" s="135" t="str">
        <f t="shared" si="69"/>
        <v/>
      </c>
      <c r="BE59" s="135" t="str">
        <f t="shared" si="69"/>
        <v/>
      </c>
      <c r="BF59" s="135" t="str">
        <f t="shared" si="69"/>
        <v/>
      </c>
      <c r="BG59" s="135" t="str">
        <f t="shared" si="69"/>
        <v/>
      </c>
      <c r="BH59" s="135" t="str">
        <f t="shared" si="69"/>
        <v/>
      </c>
      <c r="BI59" s="135" t="str">
        <f t="shared" si="69"/>
        <v/>
      </c>
      <c r="BJ59" s="135" t="str">
        <f t="shared" si="69"/>
        <v/>
      </c>
      <c r="BK59" s="135" t="str">
        <f t="shared" si="69"/>
        <v/>
      </c>
      <c r="BL59" s="135" t="str">
        <f t="shared" si="69"/>
        <v/>
      </c>
      <c r="BM59" s="135" t="str">
        <f t="shared" si="69"/>
        <v/>
      </c>
      <c r="BN59" s="135" t="str">
        <f t="shared" si="69"/>
        <v/>
      </c>
      <c r="BO59" s="135" t="str">
        <f t="shared" si="69"/>
        <v/>
      </c>
      <c r="BP59" s="135" t="str">
        <f t="shared" si="69"/>
        <v/>
      </c>
      <c r="BQ59" s="135" t="str">
        <f t="shared" si="69"/>
        <v/>
      </c>
      <c r="BR59" s="135" t="str">
        <f t="shared" si="69"/>
        <v/>
      </c>
      <c r="BS59" s="135" t="str">
        <f t="shared" si="68"/>
        <v/>
      </c>
      <c r="BT59" s="135" t="str">
        <f t="shared" si="65"/>
        <v/>
      </c>
      <c r="BU59" s="135" t="str">
        <f t="shared" si="65"/>
        <v/>
      </c>
      <c r="BW59" s="32">
        <v>46</v>
      </c>
      <c r="BX59" s="149" t="str">
        <f t="shared" si="60"/>
        <v/>
      </c>
      <c r="BY59" s="150" t="str">
        <f t="shared" si="63"/>
        <v/>
      </c>
      <c r="BZ59" s="150" t="str">
        <f t="shared" si="64"/>
        <v/>
      </c>
      <c r="CA59" s="150" t="str">
        <f t="shared" si="64"/>
        <v/>
      </c>
      <c r="CB59" s="150" t="str">
        <f t="shared" si="61"/>
        <v/>
      </c>
      <c r="CC59" s="150" t="str">
        <f t="shared" si="62"/>
        <v/>
      </c>
      <c r="CD59" s="150" t="str">
        <f t="shared" si="62"/>
        <v/>
      </c>
      <c r="CE59" s="150" t="str">
        <f t="shared" si="62"/>
        <v/>
      </c>
      <c r="CF59" s="151" t="str">
        <f t="shared" si="51"/>
        <v/>
      </c>
      <c r="CG59" s="152" t="str">
        <f t="shared" si="52"/>
        <v/>
      </c>
      <c r="CH59" s="150" t="str">
        <f t="shared" si="53"/>
        <v/>
      </c>
      <c r="CI59" s="150" t="str">
        <f t="shared" si="54"/>
        <v/>
      </c>
      <c r="CL59" s="147" t="str">
        <f t="shared" si="55"/>
        <v xml:space="preserve"> </v>
      </c>
      <c r="CM59" s="147" t="str">
        <f t="shared" si="56"/>
        <v/>
      </c>
      <c r="CN59" s="148" t="str">
        <f t="shared" si="57"/>
        <v/>
      </c>
      <c r="CO59" s="113"/>
      <c r="CP59" s="114"/>
      <c r="CQ59" s="114"/>
      <c r="CR59" s="114"/>
      <c r="CS59" s="114"/>
      <c r="CT59" s="114"/>
      <c r="CU59" s="114"/>
      <c r="CV59" s="114"/>
      <c r="CW59" s="114"/>
      <c r="CX59" s="114"/>
      <c r="CY59" s="114"/>
      <c r="CZ59" s="114"/>
      <c r="DA59" s="115"/>
    </row>
    <row r="60" spans="1:105" s="30" customFormat="1" ht="15.75" x14ac:dyDescent="0.45">
      <c r="A60" s="138">
        <v>48</v>
      </c>
      <c r="B60" s="117"/>
      <c r="C60" s="118" t="str">
        <f t="shared" si="66"/>
        <v/>
      </c>
      <c r="D60" s="119" t="str">
        <f t="shared" si="16"/>
        <v/>
      </c>
      <c r="E60" s="120" t="str">
        <f t="shared" si="17"/>
        <v/>
      </c>
      <c r="F60" s="121" t="str">
        <f t="shared" si="18"/>
        <v/>
      </c>
      <c r="G60" s="122"/>
      <c r="H60" s="123" t="str">
        <f t="shared" si="67"/>
        <v/>
      </c>
      <c r="I60" s="139"/>
      <c r="J60" s="95"/>
      <c r="K60" s="126" t="str">
        <f t="shared" si="20"/>
        <v/>
      </c>
      <c r="L60" s="127" t="str">
        <f t="shared" si="21"/>
        <v>-</v>
      </c>
      <c r="M60" s="140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2"/>
      <c r="AE60" s="131"/>
      <c r="AF60" s="132">
        <f t="shared" si="26"/>
        <v>1</v>
      </c>
      <c r="AG60" s="29"/>
      <c r="AH60" s="133">
        <f t="shared" si="27"/>
        <v>0</v>
      </c>
      <c r="AI60" s="32" t="str">
        <f t="shared" si="28"/>
        <v/>
      </c>
      <c r="AJ60" s="32">
        <f t="shared" si="22"/>
        <v>0</v>
      </c>
      <c r="AK60" s="134" t="str">
        <f t="shared" si="32"/>
        <v/>
      </c>
      <c r="AL60" s="134" t="str">
        <f t="shared" si="33"/>
        <v/>
      </c>
      <c r="AM60" s="134" t="str">
        <f t="shared" si="34"/>
        <v/>
      </c>
      <c r="AN60" s="134" t="str">
        <f t="shared" si="35"/>
        <v/>
      </c>
      <c r="AO60" s="134" t="str">
        <f t="shared" si="36"/>
        <v/>
      </c>
      <c r="AP60" s="134" t="str">
        <f t="shared" si="37"/>
        <v/>
      </c>
      <c r="AQ60" s="134" t="str">
        <f t="shared" si="38"/>
        <v/>
      </c>
      <c r="AR60" s="134" t="str">
        <f t="shared" si="39"/>
        <v/>
      </c>
      <c r="AS60" s="134" t="str">
        <f t="shared" si="40"/>
        <v/>
      </c>
      <c r="AT60" s="134" t="str">
        <f t="shared" si="41"/>
        <v/>
      </c>
      <c r="AU60" s="134" t="str">
        <f t="shared" si="42"/>
        <v/>
      </c>
      <c r="AV60" s="134" t="str">
        <f t="shared" si="43"/>
        <v/>
      </c>
      <c r="AW60" s="134" t="str">
        <f t="shared" si="44"/>
        <v/>
      </c>
      <c r="AX60" s="134" t="str">
        <f t="shared" si="45"/>
        <v/>
      </c>
      <c r="AY60" s="134" t="str">
        <f t="shared" si="46"/>
        <v/>
      </c>
      <c r="AZ60" s="134" t="str">
        <f t="shared" si="47"/>
        <v/>
      </c>
      <c r="BA60" s="134" t="str">
        <f t="shared" si="48"/>
        <v/>
      </c>
      <c r="BB60" s="134" t="str">
        <f t="shared" si="49"/>
        <v/>
      </c>
      <c r="BD60" s="135" t="str">
        <f t="shared" si="69"/>
        <v/>
      </c>
      <c r="BE60" s="135" t="str">
        <f t="shared" si="69"/>
        <v/>
      </c>
      <c r="BF60" s="135" t="str">
        <f t="shared" si="69"/>
        <v/>
      </c>
      <c r="BG60" s="135" t="str">
        <f t="shared" si="69"/>
        <v/>
      </c>
      <c r="BH60" s="135" t="str">
        <f t="shared" si="69"/>
        <v/>
      </c>
      <c r="BI60" s="135" t="str">
        <f t="shared" si="69"/>
        <v/>
      </c>
      <c r="BJ60" s="135" t="str">
        <f t="shared" si="69"/>
        <v/>
      </c>
      <c r="BK60" s="135" t="str">
        <f t="shared" si="69"/>
        <v/>
      </c>
      <c r="BL60" s="135" t="str">
        <f t="shared" si="69"/>
        <v/>
      </c>
      <c r="BM60" s="135" t="str">
        <f t="shared" si="69"/>
        <v/>
      </c>
      <c r="BN60" s="135" t="str">
        <f t="shared" si="69"/>
        <v/>
      </c>
      <c r="BO60" s="135" t="str">
        <f t="shared" si="69"/>
        <v/>
      </c>
      <c r="BP60" s="135" t="str">
        <f t="shared" si="69"/>
        <v/>
      </c>
      <c r="BQ60" s="135" t="str">
        <f t="shared" si="69"/>
        <v/>
      </c>
      <c r="BR60" s="135" t="str">
        <f t="shared" si="69"/>
        <v/>
      </c>
      <c r="BS60" s="135" t="str">
        <f t="shared" si="68"/>
        <v/>
      </c>
      <c r="BT60" s="135" t="str">
        <f t="shared" si="65"/>
        <v/>
      </c>
      <c r="BU60" s="135" t="str">
        <f t="shared" si="65"/>
        <v/>
      </c>
      <c r="BW60" s="32">
        <v>47</v>
      </c>
      <c r="BX60" s="149" t="str">
        <f t="shared" si="60"/>
        <v/>
      </c>
      <c r="BY60" s="150" t="str">
        <f t="shared" si="63"/>
        <v/>
      </c>
      <c r="BZ60" s="150" t="str">
        <f t="shared" si="64"/>
        <v/>
      </c>
      <c r="CA60" s="150" t="str">
        <f t="shared" si="64"/>
        <v/>
      </c>
      <c r="CB60" s="150" t="str">
        <f t="shared" si="61"/>
        <v/>
      </c>
      <c r="CC60" s="150" t="str">
        <f t="shared" si="62"/>
        <v/>
      </c>
      <c r="CD60" s="150" t="str">
        <f t="shared" si="62"/>
        <v/>
      </c>
      <c r="CE60" s="150" t="str">
        <f t="shared" si="62"/>
        <v/>
      </c>
      <c r="CF60" s="151" t="str">
        <f t="shared" si="51"/>
        <v/>
      </c>
      <c r="CG60" s="152" t="str">
        <f t="shared" si="52"/>
        <v/>
      </c>
      <c r="CH60" s="150" t="str">
        <f t="shared" si="53"/>
        <v/>
      </c>
      <c r="CI60" s="150" t="str">
        <f t="shared" si="54"/>
        <v/>
      </c>
      <c r="CL60" s="147" t="str">
        <f t="shared" si="55"/>
        <v xml:space="preserve"> </v>
      </c>
      <c r="CM60" s="147" t="str">
        <f t="shared" si="56"/>
        <v/>
      </c>
      <c r="CN60" s="148" t="str">
        <f t="shared" si="57"/>
        <v/>
      </c>
      <c r="CO60" s="113"/>
      <c r="CP60" s="114"/>
      <c r="CQ60" s="114"/>
      <c r="CR60" s="114"/>
      <c r="CS60" s="114"/>
      <c r="CT60" s="114"/>
      <c r="CU60" s="114"/>
      <c r="CV60" s="114"/>
      <c r="CW60" s="114"/>
      <c r="CX60" s="114"/>
      <c r="CY60" s="114"/>
      <c r="CZ60" s="114"/>
      <c r="DA60" s="115"/>
    </row>
    <row r="61" spans="1:105" ht="15.75" x14ac:dyDescent="0.45">
      <c r="A61" s="138">
        <v>49</v>
      </c>
      <c r="B61" s="117"/>
      <c r="C61" s="118" t="str">
        <f t="shared" si="66"/>
        <v/>
      </c>
      <c r="D61" s="119" t="str">
        <f t="shared" si="16"/>
        <v/>
      </c>
      <c r="E61" s="120" t="str">
        <f t="shared" si="17"/>
        <v/>
      </c>
      <c r="F61" s="121" t="str">
        <f t="shared" si="18"/>
        <v/>
      </c>
      <c r="G61" s="122"/>
      <c r="H61" s="123" t="str">
        <f t="shared" si="67"/>
        <v/>
      </c>
      <c r="I61" s="139"/>
      <c r="J61" s="95"/>
      <c r="K61" s="126" t="str">
        <f t="shared" si="20"/>
        <v/>
      </c>
      <c r="L61" s="127" t="str">
        <f t="shared" si="21"/>
        <v>-</v>
      </c>
      <c r="M61" s="153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5"/>
      <c r="AE61" s="131"/>
      <c r="AF61" s="132">
        <f t="shared" si="26"/>
        <v>1</v>
      </c>
      <c r="AG61" s="29"/>
      <c r="AH61" s="133">
        <f t="shared" si="27"/>
        <v>0</v>
      </c>
      <c r="AI61" s="32" t="str">
        <f t="shared" si="28"/>
        <v/>
      </c>
      <c r="AJ61" s="32">
        <f t="shared" si="22"/>
        <v>0</v>
      </c>
      <c r="AK61" s="134" t="str">
        <f t="shared" si="32"/>
        <v/>
      </c>
      <c r="AL61" s="134" t="str">
        <f t="shared" si="33"/>
        <v/>
      </c>
      <c r="AM61" s="134" t="str">
        <f t="shared" si="34"/>
        <v/>
      </c>
      <c r="AN61" s="134" t="str">
        <f t="shared" si="35"/>
        <v/>
      </c>
      <c r="AO61" s="134" t="str">
        <f t="shared" si="36"/>
        <v/>
      </c>
      <c r="AP61" s="134" t="str">
        <f t="shared" si="37"/>
        <v/>
      </c>
      <c r="AQ61" s="134" t="str">
        <f t="shared" si="38"/>
        <v/>
      </c>
      <c r="AR61" s="134" t="str">
        <f t="shared" si="39"/>
        <v/>
      </c>
      <c r="AS61" s="134" t="str">
        <f t="shared" si="40"/>
        <v/>
      </c>
      <c r="AT61" s="134" t="str">
        <f t="shared" si="41"/>
        <v/>
      </c>
      <c r="AU61" s="134" t="str">
        <f t="shared" si="42"/>
        <v/>
      </c>
      <c r="AV61" s="134" t="str">
        <f t="shared" si="43"/>
        <v/>
      </c>
      <c r="AW61" s="134" t="str">
        <f t="shared" si="44"/>
        <v/>
      </c>
      <c r="AX61" s="134" t="str">
        <f t="shared" si="45"/>
        <v/>
      </c>
      <c r="AY61" s="134" t="str">
        <f t="shared" si="46"/>
        <v/>
      </c>
      <c r="AZ61" s="134" t="str">
        <f t="shared" si="47"/>
        <v/>
      </c>
      <c r="BA61" s="134" t="str">
        <f t="shared" si="48"/>
        <v/>
      </c>
      <c r="BB61" s="134" t="str">
        <f t="shared" si="49"/>
        <v/>
      </c>
      <c r="BC61" s="30"/>
      <c r="BD61" s="135" t="str">
        <f t="shared" si="69"/>
        <v/>
      </c>
      <c r="BE61" s="135" t="str">
        <f t="shared" si="69"/>
        <v/>
      </c>
      <c r="BF61" s="135" t="str">
        <f t="shared" si="69"/>
        <v/>
      </c>
      <c r="BG61" s="135" t="str">
        <f t="shared" si="69"/>
        <v/>
      </c>
      <c r="BH61" s="135" t="str">
        <f t="shared" si="69"/>
        <v/>
      </c>
      <c r="BI61" s="135" t="str">
        <f t="shared" si="69"/>
        <v/>
      </c>
      <c r="BJ61" s="135" t="str">
        <f t="shared" si="69"/>
        <v/>
      </c>
      <c r="BK61" s="135" t="str">
        <f t="shared" si="69"/>
        <v/>
      </c>
      <c r="BL61" s="135" t="str">
        <f t="shared" si="69"/>
        <v/>
      </c>
      <c r="BM61" s="135" t="str">
        <f t="shared" si="69"/>
        <v/>
      </c>
      <c r="BN61" s="135" t="str">
        <f t="shared" si="69"/>
        <v/>
      </c>
      <c r="BO61" s="135" t="str">
        <f t="shared" si="69"/>
        <v/>
      </c>
      <c r="BP61" s="135" t="str">
        <f t="shared" si="69"/>
        <v/>
      </c>
      <c r="BQ61" s="135" t="str">
        <f t="shared" si="69"/>
        <v/>
      </c>
      <c r="BR61" s="135" t="str">
        <f t="shared" si="69"/>
        <v/>
      </c>
      <c r="BS61" s="135" t="str">
        <f t="shared" si="68"/>
        <v/>
      </c>
      <c r="BT61" s="135" t="str">
        <f t="shared" si="65"/>
        <v/>
      </c>
      <c r="BU61" s="135" t="str">
        <f t="shared" si="65"/>
        <v/>
      </c>
      <c r="BW61" s="32">
        <v>48</v>
      </c>
      <c r="BX61" s="149" t="str">
        <f t="shared" si="60"/>
        <v/>
      </c>
      <c r="BY61" s="150" t="str">
        <f t="shared" si="63"/>
        <v/>
      </c>
      <c r="BZ61" s="150" t="str">
        <f t="shared" si="64"/>
        <v/>
      </c>
      <c r="CA61" s="150" t="str">
        <f t="shared" si="64"/>
        <v/>
      </c>
      <c r="CB61" s="150" t="str">
        <f t="shared" si="61"/>
        <v/>
      </c>
      <c r="CC61" s="150" t="str">
        <f t="shared" si="62"/>
        <v/>
      </c>
      <c r="CD61" s="150" t="str">
        <f t="shared" si="62"/>
        <v/>
      </c>
      <c r="CE61" s="150" t="str">
        <f t="shared" si="62"/>
        <v/>
      </c>
      <c r="CF61" s="151" t="str">
        <f t="shared" si="51"/>
        <v/>
      </c>
      <c r="CG61" s="152" t="str">
        <f t="shared" si="52"/>
        <v/>
      </c>
      <c r="CH61" s="150" t="str">
        <f t="shared" si="53"/>
        <v/>
      </c>
      <c r="CI61" s="150" t="str">
        <f t="shared" si="54"/>
        <v/>
      </c>
      <c r="CL61" s="147" t="str">
        <f t="shared" si="55"/>
        <v xml:space="preserve"> </v>
      </c>
      <c r="CM61" s="147" t="str">
        <f t="shared" si="56"/>
        <v/>
      </c>
      <c r="CN61" s="148" t="str">
        <f t="shared" si="57"/>
        <v/>
      </c>
      <c r="CO61" s="156"/>
      <c r="CP61" s="157"/>
      <c r="CQ61" s="157"/>
      <c r="CR61" s="157"/>
      <c r="CS61" s="157"/>
      <c r="CT61" s="157"/>
      <c r="CU61" s="157"/>
      <c r="CV61" s="157"/>
      <c r="CW61" s="157"/>
      <c r="CX61" s="157"/>
      <c r="CY61" s="157"/>
      <c r="CZ61" s="157"/>
      <c r="DA61" s="158"/>
    </row>
    <row r="62" spans="1:105" ht="15.75" x14ac:dyDescent="0.45">
      <c r="A62" s="116">
        <v>50</v>
      </c>
      <c r="B62" s="117"/>
      <c r="C62" s="118" t="str">
        <f t="shared" si="66"/>
        <v/>
      </c>
      <c r="D62" s="119" t="str">
        <f t="shared" si="16"/>
        <v/>
      </c>
      <c r="E62" s="120" t="str">
        <f t="shared" si="17"/>
        <v/>
      </c>
      <c r="F62" s="121" t="str">
        <f t="shared" si="18"/>
        <v/>
      </c>
      <c r="G62" s="122"/>
      <c r="H62" s="123" t="str">
        <f t="shared" si="67"/>
        <v/>
      </c>
      <c r="I62" s="139"/>
      <c r="J62" s="95"/>
      <c r="K62" s="126" t="str">
        <f t="shared" si="20"/>
        <v/>
      </c>
      <c r="L62" s="127" t="str">
        <f t="shared" si="21"/>
        <v>-</v>
      </c>
      <c r="M62" s="153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5"/>
      <c r="AE62" s="131"/>
      <c r="AF62" s="132">
        <f t="shared" si="26"/>
        <v>1</v>
      </c>
      <c r="AG62" s="29"/>
      <c r="AH62" s="133">
        <f t="shared" si="27"/>
        <v>0</v>
      </c>
      <c r="AI62" s="32" t="str">
        <f t="shared" si="28"/>
        <v/>
      </c>
      <c r="AJ62" s="32">
        <f t="shared" si="22"/>
        <v>0</v>
      </c>
      <c r="AK62" s="134" t="str">
        <f t="shared" si="32"/>
        <v/>
      </c>
      <c r="AL62" s="134" t="str">
        <f t="shared" si="33"/>
        <v/>
      </c>
      <c r="AM62" s="134" t="str">
        <f t="shared" si="34"/>
        <v/>
      </c>
      <c r="AN62" s="134" t="str">
        <f t="shared" si="35"/>
        <v/>
      </c>
      <c r="AO62" s="134" t="str">
        <f t="shared" si="36"/>
        <v/>
      </c>
      <c r="AP62" s="134" t="str">
        <f t="shared" si="37"/>
        <v/>
      </c>
      <c r="AQ62" s="134" t="str">
        <f t="shared" si="38"/>
        <v/>
      </c>
      <c r="AR62" s="134" t="str">
        <f t="shared" si="39"/>
        <v/>
      </c>
      <c r="AS62" s="134" t="str">
        <f t="shared" si="40"/>
        <v/>
      </c>
      <c r="AT62" s="134" t="str">
        <f t="shared" si="41"/>
        <v/>
      </c>
      <c r="AU62" s="134" t="str">
        <f t="shared" si="42"/>
        <v/>
      </c>
      <c r="AV62" s="134" t="str">
        <f t="shared" si="43"/>
        <v/>
      </c>
      <c r="AW62" s="134" t="str">
        <f t="shared" si="44"/>
        <v/>
      </c>
      <c r="AX62" s="134" t="str">
        <f t="shared" si="45"/>
        <v/>
      </c>
      <c r="AY62" s="134" t="str">
        <f t="shared" si="46"/>
        <v/>
      </c>
      <c r="AZ62" s="134" t="str">
        <f t="shared" si="47"/>
        <v/>
      </c>
      <c r="BA62" s="134" t="str">
        <f t="shared" si="48"/>
        <v/>
      </c>
      <c r="BB62" s="134" t="str">
        <f t="shared" si="49"/>
        <v/>
      </c>
      <c r="BC62" s="30"/>
      <c r="BD62" s="135" t="str">
        <f t="shared" si="69"/>
        <v/>
      </c>
      <c r="BE62" s="135" t="str">
        <f t="shared" si="69"/>
        <v/>
      </c>
      <c r="BF62" s="135" t="str">
        <f t="shared" si="69"/>
        <v/>
      </c>
      <c r="BG62" s="135" t="str">
        <f t="shared" si="69"/>
        <v/>
      </c>
      <c r="BH62" s="135" t="str">
        <f t="shared" si="69"/>
        <v/>
      </c>
      <c r="BI62" s="135" t="str">
        <f t="shared" si="69"/>
        <v/>
      </c>
      <c r="BJ62" s="135" t="str">
        <f t="shared" si="69"/>
        <v/>
      </c>
      <c r="BK62" s="135" t="str">
        <f t="shared" si="69"/>
        <v/>
      </c>
      <c r="BL62" s="135" t="str">
        <f t="shared" si="69"/>
        <v/>
      </c>
      <c r="BM62" s="135" t="str">
        <f t="shared" si="69"/>
        <v/>
      </c>
      <c r="BN62" s="135" t="str">
        <f t="shared" si="69"/>
        <v/>
      </c>
      <c r="BO62" s="135" t="str">
        <f t="shared" si="69"/>
        <v/>
      </c>
      <c r="BP62" s="135" t="str">
        <f t="shared" si="69"/>
        <v/>
      </c>
      <c r="BQ62" s="135" t="str">
        <f t="shared" si="69"/>
        <v/>
      </c>
      <c r="BR62" s="135" t="str">
        <f t="shared" si="69"/>
        <v/>
      </c>
      <c r="BS62" s="135" t="str">
        <f t="shared" si="68"/>
        <v/>
      </c>
      <c r="BT62" s="135" t="str">
        <f t="shared" si="65"/>
        <v/>
      </c>
      <c r="BU62" s="135" t="str">
        <f t="shared" si="65"/>
        <v/>
      </c>
      <c r="BW62" s="32">
        <v>49</v>
      </c>
      <c r="BX62" s="149" t="str">
        <f t="shared" si="60"/>
        <v/>
      </c>
      <c r="BY62" s="150" t="str">
        <f t="shared" si="63"/>
        <v/>
      </c>
      <c r="BZ62" s="150" t="str">
        <f t="shared" si="64"/>
        <v/>
      </c>
      <c r="CA62" s="150" t="str">
        <f t="shared" si="64"/>
        <v/>
      </c>
      <c r="CB62" s="150" t="str">
        <f t="shared" si="61"/>
        <v/>
      </c>
      <c r="CC62" s="150" t="str">
        <f t="shared" si="62"/>
        <v/>
      </c>
      <c r="CD62" s="150" t="str">
        <f t="shared" si="62"/>
        <v/>
      </c>
      <c r="CE62" s="150" t="str">
        <f t="shared" si="62"/>
        <v/>
      </c>
      <c r="CF62" s="151" t="str">
        <f t="shared" si="51"/>
        <v/>
      </c>
      <c r="CG62" s="152" t="str">
        <f t="shared" si="52"/>
        <v/>
      </c>
      <c r="CH62" s="150" t="str">
        <f t="shared" si="53"/>
        <v/>
      </c>
      <c r="CI62" s="150" t="str">
        <f t="shared" si="54"/>
        <v/>
      </c>
      <c r="CL62" s="147" t="str">
        <f t="shared" si="55"/>
        <v xml:space="preserve"> </v>
      </c>
      <c r="CM62" s="147" t="str">
        <f t="shared" si="56"/>
        <v/>
      </c>
      <c r="CN62" s="148" t="str">
        <f t="shared" si="57"/>
        <v/>
      </c>
      <c r="CO62" s="156"/>
      <c r="CP62" s="157"/>
      <c r="CQ62" s="157"/>
      <c r="CR62" s="157"/>
      <c r="CS62" s="157"/>
      <c r="CT62" s="157"/>
      <c r="CU62" s="157"/>
      <c r="CV62" s="157"/>
      <c r="CW62" s="157"/>
      <c r="CX62" s="157"/>
      <c r="CY62" s="157"/>
      <c r="CZ62" s="157"/>
      <c r="DA62" s="158"/>
    </row>
    <row r="63" spans="1:105" s="32" customFormat="1" ht="15.75" x14ac:dyDescent="0.45">
      <c r="A63" s="138">
        <v>51</v>
      </c>
      <c r="B63" s="117"/>
      <c r="C63" s="118" t="str">
        <f t="shared" si="66"/>
        <v/>
      </c>
      <c r="D63" s="119" t="str">
        <f t="shared" si="16"/>
        <v/>
      </c>
      <c r="E63" s="120" t="str">
        <f t="shared" si="17"/>
        <v/>
      </c>
      <c r="F63" s="121" t="str">
        <f t="shared" si="18"/>
        <v/>
      </c>
      <c r="G63" s="122"/>
      <c r="H63" s="123" t="str">
        <f t="shared" si="67"/>
        <v/>
      </c>
      <c r="I63" s="139"/>
      <c r="J63" s="95"/>
      <c r="K63" s="126" t="str">
        <f t="shared" si="20"/>
        <v/>
      </c>
      <c r="L63" s="127" t="str">
        <f t="shared" si="21"/>
        <v>-</v>
      </c>
      <c r="M63" s="153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5"/>
      <c r="AE63" s="131"/>
      <c r="AF63" s="132">
        <f t="shared" si="26"/>
        <v>1</v>
      </c>
      <c r="AG63" s="29"/>
      <c r="AH63" s="133">
        <f t="shared" si="27"/>
        <v>0</v>
      </c>
      <c r="AI63" s="32" t="str">
        <f t="shared" si="28"/>
        <v/>
      </c>
      <c r="AJ63" s="32">
        <f t="shared" si="22"/>
        <v>0</v>
      </c>
      <c r="AK63" s="134" t="str">
        <f t="shared" si="32"/>
        <v/>
      </c>
      <c r="AL63" s="134" t="str">
        <f t="shared" si="33"/>
        <v/>
      </c>
      <c r="AM63" s="134" t="str">
        <f t="shared" si="34"/>
        <v/>
      </c>
      <c r="AN63" s="134" t="str">
        <f t="shared" si="35"/>
        <v/>
      </c>
      <c r="AO63" s="134" t="str">
        <f t="shared" si="36"/>
        <v/>
      </c>
      <c r="AP63" s="134" t="str">
        <f t="shared" si="37"/>
        <v/>
      </c>
      <c r="AQ63" s="134" t="str">
        <f t="shared" si="38"/>
        <v/>
      </c>
      <c r="AR63" s="134" t="str">
        <f t="shared" si="39"/>
        <v/>
      </c>
      <c r="AS63" s="134" t="str">
        <f t="shared" si="40"/>
        <v/>
      </c>
      <c r="AT63" s="134" t="str">
        <f t="shared" si="41"/>
        <v/>
      </c>
      <c r="AU63" s="134" t="str">
        <f t="shared" si="42"/>
        <v/>
      </c>
      <c r="AV63" s="134" t="str">
        <f t="shared" si="43"/>
        <v/>
      </c>
      <c r="AW63" s="134" t="str">
        <f t="shared" si="44"/>
        <v/>
      </c>
      <c r="AX63" s="134" t="str">
        <f t="shared" si="45"/>
        <v/>
      </c>
      <c r="AY63" s="134" t="str">
        <f t="shared" si="46"/>
        <v/>
      </c>
      <c r="AZ63" s="134" t="str">
        <f t="shared" si="47"/>
        <v/>
      </c>
      <c r="BA63" s="134" t="str">
        <f t="shared" si="48"/>
        <v/>
      </c>
      <c r="BB63" s="134" t="str">
        <f t="shared" si="49"/>
        <v/>
      </c>
      <c r="BC63" s="30"/>
      <c r="BD63" s="135" t="str">
        <f t="shared" si="69"/>
        <v/>
      </c>
      <c r="BE63" s="135" t="str">
        <f t="shared" si="69"/>
        <v/>
      </c>
      <c r="BF63" s="135" t="str">
        <f t="shared" si="69"/>
        <v/>
      </c>
      <c r="BG63" s="135" t="str">
        <f t="shared" si="69"/>
        <v/>
      </c>
      <c r="BH63" s="135" t="str">
        <f t="shared" si="69"/>
        <v/>
      </c>
      <c r="BI63" s="135" t="str">
        <f t="shared" si="69"/>
        <v/>
      </c>
      <c r="BJ63" s="135" t="str">
        <f t="shared" si="69"/>
        <v/>
      </c>
      <c r="BK63" s="135" t="str">
        <f t="shared" si="69"/>
        <v/>
      </c>
      <c r="BL63" s="135" t="str">
        <f t="shared" si="69"/>
        <v/>
      </c>
      <c r="BM63" s="135" t="str">
        <f t="shared" si="69"/>
        <v/>
      </c>
      <c r="BN63" s="135" t="str">
        <f t="shared" si="69"/>
        <v/>
      </c>
      <c r="BO63" s="135" t="str">
        <f t="shared" si="69"/>
        <v/>
      </c>
      <c r="BP63" s="135" t="str">
        <f t="shared" si="69"/>
        <v/>
      </c>
      <c r="BQ63" s="135" t="str">
        <f t="shared" si="69"/>
        <v/>
      </c>
      <c r="BR63" s="135" t="str">
        <f t="shared" si="69"/>
        <v/>
      </c>
      <c r="BS63" s="135" t="str">
        <f t="shared" si="68"/>
        <v/>
      </c>
      <c r="BT63" s="135" t="str">
        <f t="shared" si="65"/>
        <v/>
      </c>
      <c r="BU63" s="135" t="str">
        <f t="shared" si="65"/>
        <v/>
      </c>
      <c r="BV63" s="7"/>
      <c r="BW63" s="32">
        <v>50</v>
      </c>
      <c r="BX63" s="149" t="str">
        <f t="shared" si="60"/>
        <v/>
      </c>
      <c r="BY63" s="150" t="str">
        <f t="shared" si="63"/>
        <v/>
      </c>
      <c r="BZ63" s="150" t="str">
        <f t="shared" si="64"/>
        <v/>
      </c>
      <c r="CA63" s="150" t="str">
        <f t="shared" si="64"/>
        <v/>
      </c>
      <c r="CB63" s="150" t="str">
        <f t="shared" si="61"/>
        <v/>
      </c>
      <c r="CC63" s="150" t="str">
        <f t="shared" si="62"/>
        <v/>
      </c>
      <c r="CD63" s="150" t="str">
        <f t="shared" si="62"/>
        <v/>
      </c>
      <c r="CE63" s="150" t="str">
        <f t="shared" si="62"/>
        <v/>
      </c>
      <c r="CF63" s="151" t="str">
        <f t="shared" si="51"/>
        <v/>
      </c>
      <c r="CG63" s="152" t="str">
        <f t="shared" si="52"/>
        <v/>
      </c>
      <c r="CH63" s="150" t="str">
        <f t="shared" si="53"/>
        <v/>
      </c>
      <c r="CI63" s="150" t="str">
        <f t="shared" si="54"/>
        <v/>
      </c>
      <c r="CL63" s="147" t="str">
        <f t="shared" si="55"/>
        <v xml:space="preserve"> </v>
      </c>
      <c r="CM63" s="147" t="str">
        <f t="shared" si="56"/>
        <v/>
      </c>
      <c r="CN63" s="148" t="str">
        <f t="shared" si="57"/>
        <v/>
      </c>
      <c r="CO63" s="159"/>
      <c r="CP63" s="160"/>
      <c r="CQ63" s="160"/>
      <c r="CR63" s="160"/>
      <c r="CS63" s="160"/>
      <c r="CT63" s="160"/>
      <c r="CU63" s="160"/>
      <c r="CV63" s="160"/>
      <c r="CW63" s="160"/>
      <c r="CX63" s="160"/>
      <c r="CY63" s="160"/>
      <c r="CZ63" s="160"/>
      <c r="DA63" s="161"/>
    </row>
    <row r="64" spans="1:105" ht="15.75" x14ac:dyDescent="0.45">
      <c r="A64" s="138">
        <v>52</v>
      </c>
      <c r="B64" s="117"/>
      <c r="C64" s="118" t="str">
        <f t="shared" si="66"/>
        <v/>
      </c>
      <c r="D64" s="119" t="str">
        <f t="shared" si="16"/>
        <v/>
      </c>
      <c r="E64" s="120" t="str">
        <f t="shared" si="17"/>
        <v/>
      </c>
      <c r="F64" s="121" t="str">
        <f t="shared" si="18"/>
        <v/>
      </c>
      <c r="G64" s="122"/>
      <c r="H64" s="123" t="str">
        <f t="shared" si="67"/>
        <v/>
      </c>
      <c r="I64" s="139"/>
      <c r="J64" s="95"/>
      <c r="K64" s="126" t="str">
        <f t="shared" si="20"/>
        <v/>
      </c>
      <c r="L64" s="127" t="str">
        <f t="shared" si="21"/>
        <v>-</v>
      </c>
      <c r="M64" s="153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5"/>
      <c r="AE64" s="131"/>
      <c r="AF64" s="132">
        <f t="shared" si="26"/>
        <v>1</v>
      </c>
      <c r="AG64" s="29"/>
      <c r="AH64" s="133">
        <f t="shared" si="27"/>
        <v>0</v>
      </c>
      <c r="AI64" s="32" t="str">
        <f t="shared" si="28"/>
        <v/>
      </c>
      <c r="AJ64" s="32">
        <f t="shared" si="22"/>
        <v>0</v>
      </c>
      <c r="AK64" s="134" t="str">
        <f t="shared" si="32"/>
        <v/>
      </c>
      <c r="AL64" s="134" t="str">
        <f t="shared" si="33"/>
        <v/>
      </c>
      <c r="AM64" s="134" t="str">
        <f t="shared" si="34"/>
        <v/>
      </c>
      <c r="AN64" s="134" t="str">
        <f t="shared" si="35"/>
        <v/>
      </c>
      <c r="AO64" s="134" t="str">
        <f t="shared" si="36"/>
        <v/>
      </c>
      <c r="AP64" s="134" t="str">
        <f t="shared" si="37"/>
        <v/>
      </c>
      <c r="AQ64" s="134" t="str">
        <f t="shared" si="38"/>
        <v/>
      </c>
      <c r="AR64" s="134" t="str">
        <f t="shared" si="39"/>
        <v/>
      </c>
      <c r="AS64" s="134" t="str">
        <f t="shared" si="40"/>
        <v/>
      </c>
      <c r="AT64" s="134" t="str">
        <f t="shared" si="41"/>
        <v/>
      </c>
      <c r="AU64" s="134" t="str">
        <f t="shared" si="42"/>
        <v/>
      </c>
      <c r="AV64" s="134" t="str">
        <f t="shared" si="43"/>
        <v/>
      </c>
      <c r="AW64" s="134" t="str">
        <f t="shared" si="44"/>
        <v/>
      </c>
      <c r="AX64" s="134" t="str">
        <f t="shared" si="45"/>
        <v/>
      </c>
      <c r="AY64" s="134" t="str">
        <f t="shared" si="46"/>
        <v/>
      </c>
      <c r="AZ64" s="134" t="str">
        <f t="shared" si="47"/>
        <v/>
      </c>
      <c r="BA64" s="134" t="str">
        <f t="shared" si="48"/>
        <v/>
      </c>
      <c r="BB64" s="134" t="str">
        <f t="shared" si="49"/>
        <v/>
      </c>
      <c r="BC64" s="30"/>
      <c r="BD64" s="135" t="str">
        <f t="shared" si="69"/>
        <v/>
      </c>
      <c r="BE64" s="135" t="str">
        <f t="shared" si="69"/>
        <v/>
      </c>
      <c r="BF64" s="135" t="str">
        <f t="shared" si="69"/>
        <v/>
      </c>
      <c r="BG64" s="135" t="str">
        <f t="shared" si="69"/>
        <v/>
      </c>
      <c r="BH64" s="135" t="str">
        <f t="shared" si="69"/>
        <v/>
      </c>
      <c r="BI64" s="135" t="str">
        <f t="shared" si="69"/>
        <v/>
      </c>
      <c r="BJ64" s="135" t="str">
        <f t="shared" si="69"/>
        <v/>
      </c>
      <c r="BK64" s="135" t="str">
        <f t="shared" si="69"/>
        <v/>
      </c>
      <c r="BL64" s="135" t="str">
        <f t="shared" si="69"/>
        <v/>
      </c>
      <c r="BM64" s="135" t="str">
        <f t="shared" si="69"/>
        <v/>
      </c>
      <c r="BN64" s="135" t="str">
        <f t="shared" si="69"/>
        <v/>
      </c>
      <c r="BO64" s="135" t="str">
        <f t="shared" si="69"/>
        <v/>
      </c>
      <c r="BP64" s="135" t="str">
        <f t="shared" si="69"/>
        <v/>
      </c>
      <c r="BQ64" s="135" t="str">
        <f t="shared" si="69"/>
        <v/>
      </c>
      <c r="BR64" s="135" t="str">
        <f t="shared" si="69"/>
        <v/>
      </c>
      <c r="BS64" s="135" t="str">
        <f t="shared" si="68"/>
        <v/>
      </c>
      <c r="BT64" s="135" t="str">
        <f t="shared" si="65"/>
        <v/>
      </c>
      <c r="BU64" s="135" t="str">
        <f t="shared" si="65"/>
        <v/>
      </c>
      <c r="BW64" s="32">
        <v>51</v>
      </c>
      <c r="BX64" s="149" t="str">
        <f t="shared" si="60"/>
        <v/>
      </c>
      <c r="BY64" s="150" t="str">
        <f t="shared" si="63"/>
        <v/>
      </c>
      <c r="BZ64" s="150" t="str">
        <f t="shared" si="64"/>
        <v/>
      </c>
      <c r="CA64" s="150" t="str">
        <f t="shared" si="64"/>
        <v/>
      </c>
      <c r="CB64" s="150" t="str">
        <f t="shared" si="61"/>
        <v/>
      </c>
      <c r="CC64" s="150" t="str">
        <f t="shared" si="62"/>
        <v/>
      </c>
      <c r="CD64" s="150" t="str">
        <f t="shared" si="62"/>
        <v/>
      </c>
      <c r="CE64" s="150" t="str">
        <f t="shared" si="62"/>
        <v/>
      </c>
      <c r="CF64" s="151" t="str">
        <f t="shared" si="51"/>
        <v/>
      </c>
      <c r="CG64" s="152" t="str">
        <f t="shared" si="52"/>
        <v/>
      </c>
      <c r="CH64" s="150" t="str">
        <f t="shared" si="53"/>
        <v/>
      </c>
      <c r="CI64" s="150" t="str">
        <f t="shared" si="54"/>
        <v/>
      </c>
      <c r="CL64" s="147" t="str">
        <f t="shared" si="55"/>
        <v xml:space="preserve"> </v>
      </c>
      <c r="CM64" s="147" t="str">
        <f t="shared" si="56"/>
        <v/>
      </c>
      <c r="CN64" s="148" t="str">
        <f t="shared" si="57"/>
        <v/>
      </c>
      <c r="CO64" s="156"/>
      <c r="CP64" s="157"/>
      <c r="CQ64" s="157"/>
      <c r="CR64" s="157"/>
      <c r="CS64" s="157"/>
      <c r="CT64" s="157"/>
      <c r="CU64" s="157"/>
      <c r="CV64" s="157"/>
      <c r="CW64" s="157"/>
      <c r="CX64" s="157"/>
      <c r="CY64" s="157"/>
      <c r="CZ64" s="157"/>
      <c r="DA64" s="158"/>
    </row>
    <row r="65" spans="1:105" ht="15.75" x14ac:dyDescent="0.45">
      <c r="A65" s="116">
        <v>53</v>
      </c>
      <c r="B65" s="117"/>
      <c r="C65" s="118" t="str">
        <f t="shared" si="66"/>
        <v/>
      </c>
      <c r="D65" s="119" t="str">
        <f t="shared" si="16"/>
        <v/>
      </c>
      <c r="E65" s="120" t="str">
        <f t="shared" si="17"/>
        <v/>
      </c>
      <c r="F65" s="121" t="str">
        <f t="shared" si="18"/>
        <v/>
      </c>
      <c r="G65" s="122"/>
      <c r="H65" s="123" t="str">
        <f t="shared" si="67"/>
        <v/>
      </c>
      <c r="I65" s="139"/>
      <c r="J65" s="95"/>
      <c r="K65" s="126" t="str">
        <f t="shared" si="20"/>
        <v/>
      </c>
      <c r="L65" s="127" t="str">
        <f t="shared" si="21"/>
        <v>-</v>
      </c>
      <c r="M65" s="153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5"/>
      <c r="AE65" s="131"/>
      <c r="AF65" s="132">
        <f t="shared" si="26"/>
        <v>1</v>
      </c>
      <c r="AG65" s="29"/>
      <c r="AH65" s="133">
        <f t="shared" si="27"/>
        <v>0</v>
      </c>
      <c r="AI65" s="32" t="str">
        <f t="shared" si="28"/>
        <v/>
      </c>
      <c r="AJ65" s="32">
        <f t="shared" si="22"/>
        <v>0</v>
      </c>
      <c r="AK65" s="134" t="str">
        <f t="shared" si="32"/>
        <v/>
      </c>
      <c r="AL65" s="134" t="str">
        <f t="shared" si="33"/>
        <v/>
      </c>
      <c r="AM65" s="134" t="str">
        <f t="shared" si="34"/>
        <v/>
      </c>
      <c r="AN65" s="134" t="str">
        <f t="shared" si="35"/>
        <v/>
      </c>
      <c r="AO65" s="134" t="str">
        <f t="shared" si="36"/>
        <v/>
      </c>
      <c r="AP65" s="134" t="str">
        <f t="shared" si="37"/>
        <v/>
      </c>
      <c r="AQ65" s="134" t="str">
        <f t="shared" si="38"/>
        <v/>
      </c>
      <c r="AR65" s="134" t="str">
        <f t="shared" si="39"/>
        <v/>
      </c>
      <c r="AS65" s="134" t="str">
        <f t="shared" si="40"/>
        <v/>
      </c>
      <c r="AT65" s="134" t="str">
        <f t="shared" si="41"/>
        <v/>
      </c>
      <c r="AU65" s="134" t="str">
        <f t="shared" si="42"/>
        <v/>
      </c>
      <c r="AV65" s="134" t="str">
        <f t="shared" si="43"/>
        <v/>
      </c>
      <c r="AW65" s="134" t="str">
        <f t="shared" si="44"/>
        <v/>
      </c>
      <c r="AX65" s="134" t="str">
        <f t="shared" si="45"/>
        <v/>
      </c>
      <c r="AY65" s="134" t="str">
        <f t="shared" si="46"/>
        <v/>
      </c>
      <c r="AZ65" s="134" t="str">
        <f t="shared" si="47"/>
        <v/>
      </c>
      <c r="BA65" s="134" t="str">
        <f t="shared" si="48"/>
        <v/>
      </c>
      <c r="BB65" s="134" t="str">
        <f t="shared" si="49"/>
        <v/>
      </c>
      <c r="BC65" s="30"/>
      <c r="BD65" s="135" t="str">
        <f t="shared" si="69"/>
        <v/>
      </c>
      <c r="BE65" s="135" t="str">
        <f t="shared" si="69"/>
        <v/>
      </c>
      <c r="BF65" s="135" t="str">
        <f t="shared" si="69"/>
        <v/>
      </c>
      <c r="BG65" s="135" t="str">
        <f t="shared" si="69"/>
        <v/>
      </c>
      <c r="BH65" s="135" t="str">
        <f t="shared" si="69"/>
        <v/>
      </c>
      <c r="BI65" s="135" t="str">
        <f t="shared" si="69"/>
        <v/>
      </c>
      <c r="BJ65" s="135" t="str">
        <f t="shared" si="69"/>
        <v/>
      </c>
      <c r="BK65" s="135" t="str">
        <f t="shared" si="69"/>
        <v/>
      </c>
      <c r="BL65" s="135" t="str">
        <f t="shared" si="69"/>
        <v/>
      </c>
      <c r="BM65" s="135" t="str">
        <f t="shared" si="69"/>
        <v/>
      </c>
      <c r="BN65" s="135" t="str">
        <f t="shared" si="69"/>
        <v/>
      </c>
      <c r="BO65" s="135" t="str">
        <f t="shared" si="69"/>
        <v/>
      </c>
      <c r="BP65" s="135" t="str">
        <f t="shared" si="69"/>
        <v/>
      </c>
      <c r="BQ65" s="135" t="str">
        <f t="shared" si="69"/>
        <v/>
      </c>
      <c r="BR65" s="135" t="str">
        <f t="shared" si="69"/>
        <v/>
      </c>
      <c r="BS65" s="135" t="str">
        <f t="shared" si="68"/>
        <v/>
      </c>
      <c r="BT65" s="135" t="str">
        <f t="shared" si="65"/>
        <v/>
      </c>
      <c r="BU65" s="135" t="str">
        <f t="shared" si="65"/>
        <v/>
      </c>
      <c r="BW65" s="32">
        <v>52</v>
      </c>
      <c r="BX65" s="149" t="str">
        <f t="shared" si="60"/>
        <v/>
      </c>
      <c r="BY65" s="150" t="str">
        <f t="shared" si="63"/>
        <v/>
      </c>
      <c r="BZ65" s="150" t="str">
        <f t="shared" si="64"/>
        <v/>
      </c>
      <c r="CA65" s="150" t="str">
        <f t="shared" si="64"/>
        <v/>
      </c>
      <c r="CB65" s="150" t="str">
        <f t="shared" si="61"/>
        <v/>
      </c>
      <c r="CC65" s="150" t="str">
        <f t="shared" si="62"/>
        <v/>
      </c>
      <c r="CD65" s="150" t="str">
        <f t="shared" si="62"/>
        <v/>
      </c>
      <c r="CE65" s="150" t="str">
        <f t="shared" si="62"/>
        <v/>
      </c>
      <c r="CF65" s="151" t="str">
        <f t="shared" si="51"/>
        <v/>
      </c>
      <c r="CG65" s="152" t="str">
        <f t="shared" si="52"/>
        <v/>
      </c>
      <c r="CH65" s="150" t="str">
        <f t="shared" si="53"/>
        <v/>
      </c>
      <c r="CI65" s="150" t="str">
        <f t="shared" si="54"/>
        <v/>
      </c>
      <c r="CL65" s="147" t="str">
        <f t="shared" si="55"/>
        <v xml:space="preserve"> </v>
      </c>
      <c r="CM65" s="147" t="str">
        <f t="shared" si="56"/>
        <v/>
      </c>
      <c r="CN65" s="148" t="str">
        <f t="shared" si="57"/>
        <v/>
      </c>
      <c r="CO65" s="156"/>
      <c r="CP65" s="157"/>
      <c r="CQ65" s="157"/>
      <c r="CR65" s="157"/>
      <c r="CS65" s="157"/>
      <c r="CT65" s="157"/>
      <c r="CU65" s="157"/>
      <c r="CV65" s="157"/>
      <c r="CW65" s="157"/>
      <c r="CX65" s="157"/>
      <c r="CY65" s="157"/>
      <c r="CZ65" s="157"/>
      <c r="DA65" s="158"/>
    </row>
    <row r="66" spans="1:105" ht="15.75" x14ac:dyDescent="0.45">
      <c r="A66" s="138">
        <v>54</v>
      </c>
      <c r="B66" s="117"/>
      <c r="C66" s="118" t="str">
        <f t="shared" si="66"/>
        <v/>
      </c>
      <c r="D66" s="119" t="str">
        <f t="shared" si="16"/>
        <v/>
      </c>
      <c r="E66" s="120" t="str">
        <f t="shared" si="17"/>
        <v/>
      </c>
      <c r="F66" s="121" t="str">
        <f t="shared" si="18"/>
        <v/>
      </c>
      <c r="G66" s="122"/>
      <c r="H66" s="123" t="str">
        <f t="shared" si="67"/>
        <v/>
      </c>
      <c r="I66" s="139"/>
      <c r="J66" s="95"/>
      <c r="K66" s="126" t="str">
        <f t="shared" si="20"/>
        <v/>
      </c>
      <c r="L66" s="127" t="str">
        <f t="shared" si="21"/>
        <v>-</v>
      </c>
      <c r="M66" s="153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5"/>
      <c r="AE66" s="131"/>
      <c r="AF66" s="132">
        <f t="shared" si="26"/>
        <v>1</v>
      </c>
      <c r="AG66" s="29"/>
      <c r="AH66" s="133">
        <f t="shared" si="27"/>
        <v>0</v>
      </c>
      <c r="AI66" s="32" t="str">
        <f t="shared" si="28"/>
        <v/>
      </c>
      <c r="AJ66" s="32">
        <f t="shared" si="22"/>
        <v>0</v>
      </c>
      <c r="AK66" s="134" t="str">
        <f t="shared" si="32"/>
        <v/>
      </c>
      <c r="AL66" s="134" t="str">
        <f t="shared" si="33"/>
        <v/>
      </c>
      <c r="AM66" s="134" t="str">
        <f t="shared" si="34"/>
        <v/>
      </c>
      <c r="AN66" s="134" t="str">
        <f t="shared" si="35"/>
        <v/>
      </c>
      <c r="AO66" s="134" t="str">
        <f t="shared" si="36"/>
        <v/>
      </c>
      <c r="AP66" s="134" t="str">
        <f t="shared" si="37"/>
        <v/>
      </c>
      <c r="AQ66" s="134" t="str">
        <f t="shared" si="38"/>
        <v/>
      </c>
      <c r="AR66" s="134" t="str">
        <f t="shared" si="39"/>
        <v/>
      </c>
      <c r="AS66" s="134" t="str">
        <f t="shared" si="40"/>
        <v/>
      </c>
      <c r="AT66" s="134" t="str">
        <f t="shared" si="41"/>
        <v/>
      </c>
      <c r="AU66" s="134" t="str">
        <f t="shared" si="42"/>
        <v/>
      </c>
      <c r="AV66" s="134" t="str">
        <f t="shared" si="43"/>
        <v/>
      </c>
      <c r="AW66" s="134" t="str">
        <f t="shared" si="44"/>
        <v/>
      </c>
      <c r="AX66" s="134" t="str">
        <f t="shared" si="45"/>
        <v/>
      </c>
      <c r="AY66" s="134" t="str">
        <f t="shared" si="46"/>
        <v/>
      </c>
      <c r="AZ66" s="134" t="str">
        <f t="shared" si="47"/>
        <v/>
      </c>
      <c r="BA66" s="134" t="str">
        <f t="shared" si="48"/>
        <v/>
      </c>
      <c r="BB66" s="134" t="str">
        <f t="shared" si="49"/>
        <v/>
      </c>
      <c r="BC66" s="30"/>
      <c r="BD66" s="135" t="str">
        <f t="shared" si="69"/>
        <v/>
      </c>
      <c r="BE66" s="135" t="str">
        <f t="shared" si="69"/>
        <v/>
      </c>
      <c r="BF66" s="135" t="str">
        <f t="shared" si="69"/>
        <v/>
      </c>
      <c r="BG66" s="135" t="str">
        <f t="shared" si="69"/>
        <v/>
      </c>
      <c r="BH66" s="135" t="str">
        <f t="shared" si="69"/>
        <v/>
      </c>
      <c r="BI66" s="135" t="str">
        <f t="shared" si="69"/>
        <v/>
      </c>
      <c r="BJ66" s="135" t="str">
        <f t="shared" si="69"/>
        <v/>
      </c>
      <c r="BK66" s="135" t="str">
        <f t="shared" si="69"/>
        <v/>
      </c>
      <c r="BL66" s="135" t="str">
        <f t="shared" si="69"/>
        <v/>
      </c>
      <c r="BM66" s="135" t="str">
        <f t="shared" si="69"/>
        <v/>
      </c>
      <c r="BN66" s="135" t="str">
        <f t="shared" si="69"/>
        <v/>
      </c>
      <c r="BO66" s="135" t="str">
        <f t="shared" si="69"/>
        <v/>
      </c>
      <c r="BP66" s="135" t="str">
        <f t="shared" si="69"/>
        <v/>
      </c>
      <c r="BQ66" s="135" t="str">
        <f t="shared" si="69"/>
        <v/>
      </c>
      <c r="BR66" s="135" t="str">
        <f t="shared" si="69"/>
        <v/>
      </c>
      <c r="BS66" s="135" t="str">
        <f t="shared" si="68"/>
        <v/>
      </c>
      <c r="BT66" s="135" t="str">
        <f t="shared" si="65"/>
        <v/>
      </c>
      <c r="BU66" s="135" t="str">
        <f t="shared" si="65"/>
        <v/>
      </c>
      <c r="BW66" s="32">
        <v>53</v>
      </c>
      <c r="BX66" s="149" t="str">
        <f t="shared" si="60"/>
        <v/>
      </c>
      <c r="BY66" s="150" t="str">
        <f t="shared" si="63"/>
        <v/>
      </c>
      <c r="BZ66" s="150" t="str">
        <f t="shared" si="64"/>
        <v/>
      </c>
      <c r="CA66" s="150" t="str">
        <f t="shared" si="64"/>
        <v/>
      </c>
      <c r="CB66" s="150" t="str">
        <f t="shared" si="61"/>
        <v/>
      </c>
      <c r="CC66" s="150" t="str">
        <f t="shared" si="62"/>
        <v/>
      </c>
      <c r="CD66" s="150" t="str">
        <f t="shared" si="62"/>
        <v/>
      </c>
      <c r="CE66" s="150" t="str">
        <f t="shared" si="62"/>
        <v/>
      </c>
      <c r="CF66" s="151" t="str">
        <f t="shared" si="51"/>
        <v/>
      </c>
      <c r="CG66" s="152" t="str">
        <f t="shared" si="52"/>
        <v/>
      </c>
      <c r="CH66" s="150" t="str">
        <f t="shared" si="53"/>
        <v/>
      </c>
      <c r="CI66" s="150" t="str">
        <f t="shared" si="54"/>
        <v/>
      </c>
      <c r="CL66" s="147" t="str">
        <f t="shared" si="55"/>
        <v xml:space="preserve"> </v>
      </c>
      <c r="CM66" s="147" t="str">
        <f t="shared" si="56"/>
        <v/>
      </c>
      <c r="CN66" s="148" t="str">
        <f t="shared" si="57"/>
        <v/>
      </c>
      <c r="CO66" s="156"/>
      <c r="CP66" s="157"/>
      <c r="CQ66" s="157"/>
      <c r="CR66" s="157"/>
      <c r="CS66" s="157"/>
      <c r="CT66" s="157"/>
      <c r="CU66" s="157"/>
      <c r="CV66" s="157"/>
      <c r="CW66" s="157"/>
      <c r="CX66" s="157"/>
      <c r="CY66" s="157"/>
      <c r="CZ66" s="157"/>
      <c r="DA66" s="158"/>
    </row>
    <row r="67" spans="1:105" ht="15.75" x14ac:dyDescent="0.45">
      <c r="A67" s="138">
        <v>55</v>
      </c>
      <c r="B67" s="117"/>
      <c r="C67" s="118" t="str">
        <f t="shared" si="66"/>
        <v/>
      </c>
      <c r="D67" s="119" t="str">
        <f t="shared" si="16"/>
        <v/>
      </c>
      <c r="E67" s="120" t="str">
        <f t="shared" si="17"/>
        <v/>
      </c>
      <c r="F67" s="121" t="str">
        <f t="shared" si="18"/>
        <v/>
      </c>
      <c r="G67" s="122"/>
      <c r="H67" s="123" t="str">
        <f t="shared" si="67"/>
        <v/>
      </c>
      <c r="I67" s="139"/>
      <c r="J67" s="95"/>
      <c r="K67" s="126" t="str">
        <f t="shared" si="20"/>
        <v/>
      </c>
      <c r="L67" s="127" t="str">
        <f t="shared" si="21"/>
        <v>-</v>
      </c>
      <c r="M67" s="153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5"/>
      <c r="AE67" s="131"/>
      <c r="AF67" s="132">
        <f t="shared" si="26"/>
        <v>1</v>
      </c>
      <c r="AG67" s="29"/>
      <c r="AH67" s="133">
        <f t="shared" si="27"/>
        <v>0</v>
      </c>
      <c r="AI67" s="32" t="str">
        <f t="shared" si="28"/>
        <v/>
      </c>
      <c r="AJ67" s="32">
        <f t="shared" si="22"/>
        <v>0</v>
      </c>
      <c r="AK67" s="134" t="str">
        <f t="shared" si="32"/>
        <v/>
      </c>
      <c r="AL67" s="134" t="str">
        <f t="shared" si="33"/>
        <v/>
      </c>
      <c r="AM67" s="134" t="str">
        <f t="shared" si="34"/>
        <v/>
      </c>
      <c r="AN67" s="134" t="str">
        <f t="shared" si="35"/>
        <v/>
      </c>
      <c r="AO67" s="134" t="str">
        <f t="shared" si="36"/>
        <v/>
      </c>
      <c r="AP67" s="134" t="str">
        <f t="shared" si="37"/>
        <v/>
      </c>
      <c r="AQ67" s="134" t="str">
        <f t="shared" si="38"/>
        <v/>
      </c>
      <c r="AR67" s="134" t="str">
        <f t="shared" si="39"/>
        <v/>
      </c>
      <c r="AS67" s="134" t="str">
        <f t="shared" si="40"/>
        <v/>
      </c>
      <c r="AT67" s="134" t="str">
        <f t="shared" si="41"/>
        <v/>
      </c>
      <c r="AU67" s="134" t="str">
        <f t="shared" si="42"/>
        <v/>
      </c>
      <c r="AV67" s="134" t="str">
        <f t="shared" si="43"/>
        <v/>
      </c>
      <c r="AW67" s="134" t="str">
        <f t="shared" si="44"/>
        <v/>
      </c>
      <c r="AX67" s="134" t="str">
        <f t="shared" si="45"/>
        <v/>
      </c>
      <c r="AY67" s="134" t="str">
        <f t="shared" si="46"/>
        <v/>
      </c>
      <c r="AZ67" s="134" t="str">
        <f t="shared" si="47"/>
        <v/>
      </c>
      <c r="BA67" s="134" t="str">
        <f t="shared" si="48"/>
        <v/>
      </c>
      <c r="BB67" s="134" t="str">
        <f t="shared" si="49"/>
        <v/>
      </c>
      <c r="BC67" s="30"/>
      <c r="BD67" s="135" t="str">
        <f t="shared" si="69"/>
        <v/>
      </c>
      <c r="BE67" s="135" t="str">
        <f t="shared" si="69"/>
        <v/>
      </c>
      <c r="BF67" s="135" t="str">
        <f t="shared" si="69"/>
        <v/>
      </c>
      <c r="BG67" s="135" t="str">
        <f t="shared" si="69"/>
        <v/>
      </c>
      <c r="BH67" s="135" t="str">
        <f t="shared" si="69"/>
        <v/>
      </c>
      <c r="BI67" s="135" t="str">
        <f t="shared" si="69"/>
        <v/>
      </c>
      <c r="BJ67" s="135" t="str">
        <f t="shared" si="69"/>
        <v/>
      </c>
      <c r="BK67" s="135" t="str">
        <f t="shared" si="69"/>
        <v/>
      </c>
      <c r="BL67" s="135" t="str">
        <f t="shared" si="69"/>
        <v/>
      </c>
      <c r="BM67" s="135" t="str">
        <f t="shared" si="69"/>
        <v/>
      </c>
      <c r="BN67" s="135" t="str">
        <f t="shared" si="69"/>
        <v/>
      </c>
      <c r="BO67" s="135" t="str">
        <f t="shared" si="69"/>
        <v/>
      </c>
      <c r="BP67" s="135" t="str">
        <f t="shared" si="69"/>
        <v/>
      </c>
      <c r="BQ67" s="135" t="str">
        <f t="shared" si="69"/>
        <v/>
      </c>
      <c r="BR67" s="135" t="str">
        <f t="shared" si="69"/>
        <v/>
      </c>
      <c r="BS67" s="135" t="str">
        <f t="shared" si="68"/>
        <v/>
      </c>
      <c r="BT67" s="135" t="str">
        <f t="shared" si="65"/>
        <v/>
      </c>
      <c r="BU67" s="135" t="str">
        <f t="shared" si="65"/>
        <v/>
      </c>
      <c r="BW67" s="32">
        <v>54</v>
      </c>
      <c r="BX67" s="149" t="str">
        <f t="shared" si="60"/>
        <v/>
      </c>
      <c r="BY67" s="150" t="str">
        <f t="shared" si="63"/>
        <v/>
      </c>
      <c r="BZ67" s="150" t="str">
        <f t="shared" si="64"/>
        <v/>
      </c>
      <c r="CA67" s="150" t="str">
        <f t="shared" si="64"/>
        <v/>
      </c>
      <c r="CB67" s="150" t="str">
        <f t="shared" si="61"/>
        <v/>
      </c>
      <c r="CC67" s="150" t="str">
        <f t="shared" si="62"/>
        <v/>
      </c>
      <c r="CD67" s="150" t="str">
        <f t="shared" si="62"/>
        <v/>
      </c>
      <c r="CE67" s="150" t="str">
        <f t="shared" si="62"/>
        <v/>
      </c>
      <c r="CF67" s="151" t="str">
        <f t="shared" si="51"/>
        <v/>
      </c>
      <c r="CG67" s="152" t="str">
        <f t="shared" si="52"/>
        <v/>
      </c>
      <c r="CH67" s="150" t="str">
        <f t="shared" si="53"/>
        <v/>
      </c>
      <c r="CI67" s="150" t="str">
        <f t="shared" si="54"/>
        <v/>
      </c>
      <c r="CL67" s="147" t="str">
        <f t="shared" si="55"/>
        <v xml:space="preserve"> </v>
      </c>
      <c r="CM67" s="147" t="str">
        <f t="shared" si="56"/>
        <v/>
      </c>
      <c r="CN67" s="148" t="str">
        <f t="shared" si="57"/>
        <v/>
      </c>
      <c r="CO67" s="156"/>
      <c r="CP67" s="157"/>
      <c r="CQ67" s="157"/>
      <c r="CR67" s="157"/>
      <c r="CS67" s="157"/>
      <c r="CT67" s="157"/>
      <c r="CU67" s="157"/>
      <c r="CV67" s="157"/>
      <c r="CW67" s="157"/>
      <c r="CX67" s="157"/>
      <c r="CY67" s="157"/>
      <c r="CZ67" s="157"/>
      <c r="DA67" s="158"/>
    </row>
    <row r="68" spans="1:105" ht="15.75" x14ac:dyDescent="0.45">
      <c r="A68" s="116">
        <v>56</v>
      </c>
      <c r="B68" s="117"/>
      <c r="C68" s="118" t="str">
        <f t="shared" si="66"/>
        <v/>
      </c>
      <c r="D68" s="119" t="str">
        <f t="shared" si="16"/>
        <v/>
      </c>
      <c r="E68" s="120" t="str">
        <f t="shared" si="17"/>
        <v/>
      </c>
      <c r="F68" s="121" t="str">
        <f t="shared" si="18"/>
        <v/>
      </c>
      <c r="G68" s="122"/>
      <c r="H68" s="123" t="str">
        <f t="shared" si="67"/>
        <v/>
      </c>
      <c r="I68" s="139"/>
      <c r="J68" s="95"/>
      <c r="K68" s="126" t="str">
        <f t="shared" si="20"/>
        <v/>
      </c>
      <c r="L68" s="127" t="str">
        <f t="shared" si="21"/>
        <v>-</v>
      </c>
      <c r="M68" s="140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2"/>
      <c r="AE68" s="131"/>
      <c r="AF68" s="132">
        <f t="shared" si="26"/>
        <v>1</v>
      </c>
      <c r="AG68" s="29"/>
      <c r="AH68" s="133">
        <f t="shared" si="27"/>
        <v>0</v>
      </c>
      <c r="AI68" s="32" t="str">
        <f t="shared" si="28"/>
        <v/>
      </c>
      <c r="AJ68" s="32">
        <f t="shared" si="22"/>
        <v>0</v>
      </c>
      <c r="AK68" s="134" t="str">
        <f t="shared" si="32"/>
        <v/>
      </c>
      <c r="AL68" s="134" t="str">
        <f t="shared" si="33"/>
        <v/>
      </c>
      <c r="AM68" s="134" t="str">
        <f t="shared" si="34"/>
        <v/>
      </c>
      <c r="AN68" s="134" t="str">
        <f t="shared" si="35"/>
        <v/>
      </c>
      <c r="AO68" s="134" t="str">
        <f t="shared" si="36"/>
        <v/>
      </c>
      <c r="AP68" s="134" t="str">
        <f t="shared" si="37"/>
        <v/>
      </c>
      <c r="AQ68" s="134" t="str">
        <f t="shared" si="38"/>
        <v/>
      </c>
      <c r="AR68" s="134" t="str">
        <f t="shared" si="39"/>
        <v/>
      </c>
      <c r="AS68" s="134" t="str">
        <f t="shared" si="40"/>
        <v/>
      </c>
      <c r="AT68" s="134" t="str">
        <f t="shared" si="41"/>
        <v/>
      </c>
      <c r="AU68" s="134" t="str">
        <f t="shared" si="42"/>
        <v/>
      </c>
      <c r="AV68" s="134" t="str">
        <f t="shared" si="43"/>
        <v/>
      </c>
      <c r="AW68" s="134" t="str">
        <f t="shared" si="44"/>
        <v/>
      </c>
      <c r="AX68" s="134" t="str">
        <f t="shared" si="45"/>
        <v/>
      </c>
      <c r="AY68" s="134" t="str">
        <f t="shared" si="46"/>
        <v/>
      </c>
      <c r="AZ68" s="134" t="str">
        <f t="shared" si="47"/>
        <v/>
      </c>
      <c r="BA68" s="134" t="str">
        <f t="shared" si="48"/>
        <v/>
      </c>
      <c r="BB68" s="134" t="str">
        <f t="shared" si="49"/>
        <v/>
      </c>
      <c r="BC68" s="30"/>
      <c r="BD68" s="135" t="str">
        <f t="shared" si="69"/>
        <v/>
      </c>
      <c r="BE68" s="135" t="str">
        <f t="shared" si="69"/>
        <v/>
      </c>
      <c r="BF68" s="135" t="str">
        <f t="shared" si="69"/>
        <v/>
      </c>
      <c r="BG68" s="135" t="str">
        <f t="shared" si="69"/>
        <v/>
      </c>
      <c r="BH68" s="135" t="str">
        <f t="shared" si="69"/>
        <v/>
      </c>
      <c r="BI68" s="135" t="str">
        <f t="shared" si="69"/>
        <v/>
      </c>
      <c r="BJ68" s="135" t="str">
        <f t="shared" si="69"/>
        <v/>
      </c>
      <c r="BK68" s="135" t="str">
        <f t="shared" si="69"/>
        <v/>
      </c>
      <c r="BL68" s="135" t="str">
        <f t="shared" si="69"/>
        <v/>
      </c>
      <c r="BM68" s="135" t="str">
        <f t="shared" si="69"/>
        <v/>
      </c>
      <c r="BN68" s="135" t="str">
        <f t="shared" si="69"/>
        <v/>
      </c>
      <c r="BO68" s="135" t="str">
        <f t="shared" si="69"/>
        <v/>
      </c>
      <c r="BP68" s="135" t="str">
        <f t="shared" si="69"/>
        <v/>
      </c>
      <c r="BQ68" s="135" t="str">
        <f t="shared" si="69"/>
        <v/>
      </c>
      <c r="BR68" s="135" t="str">
        <f t="shared" si="69"/>
        <v/>
      </c>
      <c r="BS68" s="135" t="str">
        <f t="shared" si="68"/>
        <v/>
      </c>
      <c r="BT68" s="135" t="str">
        <f t="shared" si="65"/>
        <v/>
      </c>
      <c r="BU68" s="135" t="str">
        <f t="shared" si="65"/>
        <v/>
      </c>
      <c r="BW68" s="32">
        <v>55</v>
      </c>
      <c r="BX68" s="149" t="str">
        <f t="shared" si="60"/>
        <v/>
      </c>
      <c r="BY68" s="150" t="str">
        <f t="shared" si="63"/>
        <v/>
      </c>
      <c r="BZ68" s="150" t="str">
        <f t="shared" ref="BZ68:CA83" si="70">B145</f>
        <v/>
      </c>
      <c r="CA68" s="150" t="str">
        <f t="shared" si="70"/>
        <v/>
      </c>
      <c r="CB68" s="150" t="str">
        <f t="shared" si="61"/>
        <v/>
      </c>
      <c r="CC68" s="150" t="str">
        <f t="shared" ref="CC68:CE83" si="71">E145</f>
        <v/>
      </c>
      <c r="CD68" s="150" t="str">
        <f t="shared" si="71"/>
        <v/>
      </c>
      <c r="CE68" s="150" t="str">
        <f t="shared" si="71"/>
        <v/>
      </c>
      <c r="CF68" s="151" t="str">
        <f t="shared" si="51"/>
        <v/>
      </c>
      <c r="CG68" s="152" t="str">
        <f t="shared" si="52"/>
        <v/>
      </c>
      <c r="CH68" s="150" t="str">
        <f t="shared" si="53"/>
        <v/>
      </c>
      <c r="CI68" s="150" t="str">
        <f t="shared" si="54"/>
        <v/>
      </c>
      <c r="CL68" s="147" t="str">
        <f t="shared" si="55"/>
        <v xml:space="preserve"> </v>
      </c>
      <c r="CM68" s="147" t="str">
        <f t="shared" si="56"/>
        <v/>
      </c>
      <c r="CN68" s="148" t="str">
        <f t="shared" si="57"/>
        <v/>
      </c>
      <c r="CO68" s="156"/>
      <c r="CP68" s="157"/>
      <c r="CQ68" s="157"/>
      <c r="CR68" s="157"/>
      <c r="CS68" s="157"/>
      <c r="CT68" s="157"/>
      <c r="CU68" s="157"/>
      <c r="CV68" s="157"/>
      <c r="CW68" s="157"/>
      <c r="CX68" s="157"/>
      <c r="CY68" s="157"/>
      <c r="CZ68" s="157"/>
      <c r="DA68" s="158"/>
    </row>
    <row r="69" spans="1:105" ht="15.75" x14ac:dyDescent="0.45">
      <c r="A69" s="138">
        <v>57</v>
      </c>
      <c r="B69" s="117"/>
      <c r="C69" s="118" t="str">
        <f t="shared" si="66"/>
        <v/>
      </c>
      <c r="D69" s="119" t="str">
        <f t="shared" si="16"/>
        <v/>
      </c>
      <c r="E69" s="120" t="str">
        <f t="shared" si="17"/>
        <v/>
      </c>
      <c r="F69" s="121" t="str">
        <f t="shared" si="18"/>
        <v/>
      </c>
      <c r="G69" s="122"/>
      <c r="H69" s="123" t="str">
        <f t="shared" si="67"/>
        <v/>
      </c>
      <c r="I69" s="139"/>
      <c r="J69" s="95"/>
      <c r="K69" s="126" t="str">
        <f t="shared" si="20"/>
        <v/>
      </c>
      <c r="L69" s="127" t="str">
        <f t="shared" si="21"/>
        <v>-</v>
      </c>
      <c r="M69" s="140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2"/>
      <c r="AE69" s="131"/>
      <c r="AF69" s="132">
        <f t="shared" si="26"/>
        <v>1</v>
      </c>
      <c r="AG69" s="29"/>
      <c r="AH69" s="133">
        <f t="shared" si="27"/>
        <v>0</v>
      </c>
      <c r="AI69" s="32" t="str">
        <f t="shared" si="28"/>
        <v/>
      </c>
      <c r="AJ69" s="32">
        <f t="shared" si="22"/>
        <v>0</v>
      </c>
      <c r="AK69" s="134" t="str">
        <f t="shared" si="32"/>
        <v/>
      </c>
      <c r="AL69" s="134" t="str">
        <f t="shared" si="33"/>
        <v/>
      </c>
      <c r="AM69" s="134" t="str">
        <f t="shared" si="34"/>
        <v/>
      </c>
      <c r="AN69" s="134" t="str">
        <f t="shared" si="35"/>
        <v/>
      </c>
      <c r="AO69" s="134" t="str">
        <f t="shared" si="36"/>
        <v/>
      </c>
      <c r="AP69" s="134" t="str">
        <f t="shared" si="37"/>
        <v/>
      </c>
      <c r="AQ69" s="134" t="str">
        <f t="shared" si="38"/>
        <v/>
      </c>
      <c r="AR69" s="134" t="str">
        <f t="shared" si="39"/>
        <v/>
      </c>
      <c r="AS69" s="134" t="str">
        <f t="shared" si="40"/>
        <v/>
      </c>
      <c r="AT69" s="134" t="str">
        <f t="shared" si="41"/>
        <v/>
      </c>
      <c r="AU69" s="134" t="str">
        <f t="shared" si="42"/>
        <v/>
      </c>
      <c r="AV69" s="134" t="str">
        <f t="shared" si="43"/>
        <v/>
      </c>
      <c r="AW69" s="134" t="str">
        <f t="shared" si="44"/>
        <v/>
      </c>
      <c r="AX69" s="134" t="str">
        <f t="shared" si="45"/>
        <v/>
      </c>
      <c r="AY69" s="134" t="str">
        <f t="shared" si="46"/>
        <v/>
      </c>
      <c r="AZ69" s="134" t="str">
        <f t="shared" si="47"/>
        <v/>
      </c>
      <c r="BA69" s="134" t="str">
        <f t="shared" si="48"/>
        <v/>
      </c>
      <c r="BB69" s="134" t="str">
        <f t="shared" si="49"/>
        <v/>
      </c>
      <c r="BC69" s="30"/>
      <c r="BD69" s="135" t="str">
        <f t="shared" si="69"/>
        <v/>
      </c>
      <c r="BE69" s="135" t="str">
        <f t="shared" si="69"/>
        <v/>
      </c>
      <c r="BF69" s="135" t="str">
        <f t="shared" si="69"/>
        <v/>
      </c>
      <c r="BG69" s="135" t="str">
        <f t="shared" si="69"/>
        <v/>
      </c>
      <c r="BH69" s="135" t="str">
        <f t="shared" si="69"/>
        <v/>
      </c>
      <c r="BI69" s="135" t="str">
        <f t="shared" si="69"/>
        <v/>
      </c>
      <c r="BJ69" s="135" t="str">
        <f t="shared" si="69"/>
        <v/>
      </c>
      <c r="BK69" s="135" t="str">
        <f t="shared" si="69"/>
        <v/>
      </c>
      <c r="BL69" s="135" t="str">
        <f t="shared" si="69"/>
        <v/>
      </c>
      <c r="BM69" s="135" t="str">
        <f t="shared" si="69"/>
        <v/>
      </c>
      <c r="BN69" s="135" t="str">
        <f t="shared" si="69"/>
        <v/>
      </c>
      <c r="BO69" s="135" t="str">
        <f t="shared" si="69"/>
        <v/>
      </c>
      <c r="BP69" s="135" t="str">
        <f t="shared" si="69"/>
        <v/>
      </c>
      <c r="BQ69" s="135" t="str">
        <f t="shared" si="69"/>
        <v/>
      </c>
      <c r="BR69" s="135" t="str">
        <f t="shared" si="69"/>
        <v/>
      </c>
      <c r="BS69" s="135" t="str">
        <f t="shared" si="68"/>
        <v/>
      </c>
      <c r="BT69" s="135" t="str">
        <f t="shared" si="65"/>
        <v/>
      </c>
      <c r="BU69" s="135" t="str">
        <f t="shared" si="65"/>
        <v/>
      </c>
      <c r="BW69" s="32">
        <v>56</v>
      </c>
      <c r="BX69" s="149" t="str">
        <f t="shared" si="60"/>
        <v/>
      </c>
      <c r="BY69" s="150" t="str">
        <f t="shared" si="63"/>
        <v/>
      </c>
      <c r="BZ69" s="150" t="str">
        <f t="shared" si="70"/>
        <v/>
      </c>
      <c r="CA69" s="150" t="str">
        <f t="shared" si="70"/>
        <v/>
      </c>
      <c r="CB69" s="150" t="str">
        <f t="shared" si="61"/>
        <v/>
      </c>
      <c r="CC69" s="150" t="str">
        <f t="shared" si="71"/>
        <v/>
      </c>
      <c r="CD69" s="150" t="str">
        <f t="shared" si="71"/>
        <v/>
      </c>
      <c r="CE69" s="150" t="str">
        <f t="shared" si="71"/>
        <v/>
      </c>
      <c r="CF69" s="151" t="str">
        <f t="shared" si="51"/>
        <v/>
      </c>
      <c r="CG69" s="152" t="str">
        <f t="shared" si="52"/>
        <v/>
      </c>
      <c r="CH69" s="150" t="str">
        <f t="shared" si="53"/>
        <v/>
      </c>
      <c r="CI69" s="150" t="str">
        <f t="shared" si="54"/>
        <v/>
      </c>
      <c r="CL69" s="147" t="str">
        <f t="shared" si="55"/>
        <v xml:space="preserve"> </v>
      </c>
      <c r="CM69" s="147" t="str">
        <f t="shared" si="56"/>
        <v/>
      </c>
      <c r="CN69" s="148" t="str">
        <f t="shared" si="57"/>
        <v/>
      </c>
      <c r="CO69" s="156"/>
      <c r="CP69" s="157"/>
      <c r="CQ69" s="157"/>
      <c r="CR69" s="157"/>
      <c r="CS69" s="157"/>
      <c r="CT69" s="157"/>
      <c r="CU69" s="157"/>
      <c r="CV69" s="157"/>
      <c r="CW69" s="157"/>
      <c r="CX69" s="157"/>
      <c r="CY69" s="157"/>
      <c r="CZ69" s="157"/>
      <c r="DA69" s="158"/>
    </row>
    <row r="70" spans="1:105" ht="15.75" x14ac:dyDescent="0.45">
      <c r="A70" s="138">
        <v>58</v>
      </c>
      <c r="B70" s="117"/>
      <c r="C70" s="118" t="str">
        <f t="shared" si="66"/>
        <v/>
      </c>
      <c r="D70" s="119" t="str">
        <f t="shared" si="16"/>
        <v/>
      </c>
      <c r="E70" s="120" t="str">
        <f t="shared" si="17"/>
        <v/>
      </c>
      <c r="F70" s="121" t="str">
        <f t="shared" si="18"/>
        <v/>
      </c>
      <c r="G70" s="122"/>
      <c r="H70" s="123" t="str">
        <f t="shared" si="67"/>
        <v/>
      </c>
      <c r="I70" s="139"/>
      <c r="J70" s="95"/>
      <c r="K70" s="126" t="str">
        <f t="shared" si="20"/>
        <v/>
      </c>
      <c r="L70" s="127" t="str">
        <f t="shared" si="21"/>
        <v>-</v>
      </c>
      <c r="M70" s="140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2"/>
      <c r="AE70" s="131"/>
      <c r="AF70" s="132">
        <f t="shared" si="26"/>
        <v>1</v>
      </c>
      <c r="AG70" s="29"/>
      <c r="AH70" s="133">
        <f t="shared" si="27"/>
        <v>0</v>
      </c>
      <c r="AI70" s="32" t="str">
        <f t="shared" si="28"/>
        <v/>
      </c>
      <c r="AJ70" s="32">
        <f t="shared" si="22"/>
        <v>0</v>
      </c>
      <c r="AK70" s="134" t="str">
        <f t="shared" si="32"/>
        <v/>
      </c>
      <c r="AL70" s="134" t="str">
        <f t="shared" si="33"/>
        <v/>
      </c>
      <c r="AM70" s="134" t="str">
        <f t="shared" si="34"/>
        <v/>
      </c>
      <c r="AN70" s="134" t="str">
        <f t="shared" si="35"/>
        <v/>
      </c>
      <c r="AO70" s="134" t="str">
        <f t="shared" si="36"/>
        <v/>
      </c>
      <c r="AP70" s="134" t="str">
        <f t="shared" si="37"/>
        <v/>
      </c>
      <c r="AQ70" s="134" t="str">
        <f t="shared" si="38"/>
        <v/>
      </c>
      <c r="AR70" s="134" t="str">
        <f t="shared" si="39"/>
        <v/>
      </c>
      <c r="AS70" s="134" t="str">
        <f t="shared" si="40"/>
        <v/>
      </c>
      <c r="AT70" s="134" t="str">
        <f t="shared" si="41"/>
        <v/>
      </c>
      <c r="AU70" s="134" t="str">
        <f t="shared" si="42"/>
        <v/>
      </c>
      <c r="AV70" s="134" t="str">
        <f t="shared" si="43"/>
        <v/>
      </c>
      <c r="AW70" s="134" t="str">
        <f t="shared" si="44"/>
        <v/>
      </c>
      <c r="AX70" s="134" t="str">
        <f t="shared" si="45"/>
        <v/>
      </c>
      <c r="AY70" s="134" t="str">
        <f t="shared" si="46"/>
        <v/>
      </c>
      <c r="AZ70" s="134" t="str">
        <f t="shared" si="47"/>
        <v/>
      </c>
      <c r="BA70" s="134" t="str">
        <f t="shared" si="48"/>
        <v/>
      </c>
      <c r="BB70" s="134" t="str">
        <f t="shared" si="49"/>
        <v/>
      </c>
      <c r="BC70" s="30"/>
      <c r="BD70" s="135" t="str">
        <f t="shared" si="69"/>
        <v/>
      </c>
      <c r="BE70" s="135" t="str">
        <f t="shared" si="69"/>
        <v/>
      </c>
      <c r="BF70" s="135" t="str">
        <f t="shared" si="69"/>
        <v/>
      </c>
      <c r="BG70" s="135" t="str">
        <f t="shared" si="69"/>
        <v/>
      </c>
      <c r="BH70" s="135" t="str">
        <f t="shared" si="69"/>
        <v/>
      </c>
      <c r="BI70" s="135" t="str">
        <f t="shared" si="69"/>
        <v/>
      </c>
      <c r="BJ70" s="135" t="str">
        <f t="shared" si="69"/>
        <v/>
      </c>
      <c r="BK70" s="135" t="str">
        <f t="shared" si="69"/>
        <v/>
      </c>
      <c r="BL70" s="135" t="str">
        <f t="shared" si="69"/>
        <v/>
      </c>
      <c r="BM70" s="135" t="str">
        <f t="shared" si="69"/>
        <v/>
      </c>
      <c r="BN70" s="135" t="str">
        <f t="shared" si="69"/>
        <v/>
      </c>
      <c r="BO70" s="135" t="str">
        <f t="shared" si="69"/>
        <v/>
      </c>
      <c r="BP70" s="135" t="str">
        <f t="shared" si="69"/>
        <v/>
      </c>
      <c r="BQ70" s="135" t="str">
        <f t="shared" si="69"/>
        <v/>
      </c>
      <c r="BR70" s="135" t="str">
        <f t="shared" si="69"/>
        <v/>
      </c>
      <c r="BS70" s="135" t="str">
        <f t="shared" si="68"/>
        <v/>
      </c>
      <c r="BT70" s="135" t="str">
        <f t="shared" si="65"/>
        <v/>
      </c>
      <c r="BU70" s="135" t="str">
        <f t="shared" si="65"/>
        <v/>
      </c>
      <c r="BW70" s="32">
        <v>57</v>
      </c>
      <c r="BX70" s="149" t="str">
        <f t="shared" si="60"/>
        <v/>
      </c>
      <c r="BY70" s="150" t="str">
        <f t="shared" si="63"/>
        <v/>
      </c>
      <c r="BZ70" s="150" t="str">
        <f t="shared" si="70"/>
        <v/>
      </c>
      <c r="CA70" s="150" t="str">
        <f t="shared" si="70"/>
        <v/>
      </c>
      <c r="CB70" s="150" t="str">
        <f t="shared" si="61"/>
        <v/>
      </c>
      <c r="CC70" s="150" t="str">
        <f t="shared" si="71"/>
        <v/>
      </c>
      <c r="CD70" s="150" t="str">
        <f t="shared" si="71"/>
        <v/>
      </c>
      <c r="CE70" s="150" t="str">
        <f t="shared" si="71"/>
        <v/>
      </c>
      <c r="CF70" s="151" t="str">
        <f t="shared" si="51"/>
        <v/>
      </c>
      <c r="CG70" s="152" t="str">
        <f t="shared" si="52"/>
        <v/>
      </c>
      <c r="CH70" s="150" t="str">
        <f t="shared" si="53"/>
        <v/>
      </c>
      <c r="CI70" s="150" t="str">
        <f t="shared" si="54"/>
        <v/>
      </c>
      <c r="CL70" s="147" t="str">
        <f t="shared" si="55"/>
        <v xml:space="preserve"> </v>
      </c>
      <c r="CM70" s="147" t="str">
        <f t="shared" si="56"/>
        <v/>
      </c>
      <c r="CN70" s="148" t="str">
        <f t="shared" si="57"/>
        <v/>
      </c>
      <c r="CO70" s="156"/>
      <c r="CP70" s="157"/>
      <c r="CQ70" s="157"/>
      <c r="CR70" s="157"/>
      <c r="CS70" s="157"/>
      <c r="CT70" s="157"/>
      <c r="CU70" s="157"/>
      <c r="CV70" s="157"/>
      <c r="CW70" s="157"/>
      <c r="CX70" s="157"/>
      <c r="CY70" s="157"/>
      <c r="CZ70" s="157"/>
      <c r="DA70" s="158"/>
    </row>
    <row r="71" spans="1:105" ht="15.75" x14ac:dyDescent="0.45">
      <c r="A71" s="116">
        <v>59</v>
      </c>
      <c r="B71" s="117"/>
      <c r="C71" s="118" t="str">
        <f t="shared" si="66"/>
        <v/>
      </c>
      <c r="D71" s="119" t="str">
        <f t="shared" si="16"/>
        <v/>
      </c>
      <c r="E71" s="120" t="str">
        <f t="shared" si="17"/>
        <v/>
      </c>
      <c r="F71" s="121" t="str">
        <f t="shared" si="18"/>
        <v/>
      </c>
      <c r="G71" s="122"/>
      <c r="H71" s="123" t="str">
        <f t="shared" si="67"/>
        <v/>
      </c>
      <c r="I71" s="139"/>
      <c r="J71" s="95"/>
      <c r="K71" s="126" t="str">
        <f t="shared" si="20"/>
        <v/>
      </c>
      <c r="L71" s="127" t="str">
        <f t="shared" si="21"/>
        <v>-</v>
      </c>
      <c r="M71" s="140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2"/>
      <c r="AE71" s="131"/>
      <c r="AF71" s="132">
        <f t="shared" si="26"/>
        <v>1</v>
      </c>
      <c r="AG71" s="29"/>
      <c r="AH71" s="133">
        <f t="shared" si="27"/>
        <v>0</v>
      </c>
      <c r="AI71" s="32" t="str">
        <f t="shared" si="28"/>
        <v/>
      </c>
      <c r="AJ71" s="32">
        <f t="shared" si="22"/>
        <v>0</v>
      </c>
      <c r="AK71" s="134" t="str">
        <f t="shared" si="32"/>
        <v/>
      </c>
      <c r="AL71" s="134" t="str">
        <f t="shared" si="33"/>
        <v/>
      </c>
      <c r="AM71" s="134" t="str">
        <f t="shared" si="34"/>
        <v/>
      </c>
      <c r="AN71" s="134" t="str">
        <f t="shared" si="35"/>
        <v/>
      </c>
      <c r="AO71" s="134" t="str">
        <f t="shared" si="36"/>
        <v/>
      </c>
      <c r="AP71" s="134" t="str">
        <f t="shared" si="37"/>
        <v/>
      </c>
      <c r="AQ71" s="134" t="str">
        <f t="shared" si="38"/>
        <v/>
      </c>
      <c r="AR71" s="134" t="str">
        <f t="shared" si="39"/>
        <v/>
      </c>
      <c r="AS71" s="134" t="str">
        <f t="shared" si="40"/>
        <v/>
      </c>
      <c r="AT71" s="134" t="str">
        <f t="shared" si="41"/>
        <v/>
      </c>
      <c r="AU71" s="134" t="str">
        <f t="shared" si="42"/>
        <v/>
      </c>
      <c r="AV71" s="134" t="str">
        <f t="shared" si="43"/>
        <v/>
      </c>
      <c r="AW71" s="134" t="str">
        <f t="shared" si="44"/>
        <v/>
      </c>
      <c r="AX71" s="134" t="str">
        <f t="shared" si="45"/>
        <v/>
      </c>
      <c r="AY71" s="134" t="str">
        <f t="shared" si="46"/>
        <v/>
      </c>
      <c r="AZ71" s="134" t="str">
        <f t="shared" si="47"/>
        <v/>
      </c>
      <c r="BA71" s="134" t="str">
        <f t="shared" si="48"/>
        <v/>
      </c>
      <c r="BB71" s="134" t="str">
        <f t="shared" si="49"/>
        <v/>
      </c>
      <c r="BC71" s="30"/>
      <c r="BD71" s="135" t="str">
        <f t="shared" si="69"/>
        <v/>
      </c>
      <c r="BE71" s="135" t="str">
        <f t="shared" si="69"/>
        <v/>
      </c>
      <c r="BF71" s="135" t="str">
        <f t="shared" si="69"/>
        <v/>
      </c>
      <c r="BG71" s="135" t="str">
        <f t="shared" si="69"/>
        <v/>
      </c>
      <c r="BH71" s="135" t="str">
        <f t="shared" si="69"/>
        <v/>
      </c>
      <c r="BI71" s="135" t="str">
        <f t="shared" si="69"/>
        <v/>
      </c>
      <c r="BJ71" s="135" t="str">
        <f t="shared" si="69"/>
        <v/>
      </c>
      <c r="BK71" s="135" t="str">
        <f t="shared" si="69"/>
        <v/>
      </c>
      <c r="BL71" s="135" t="str">
        <f t="shared" si="69"/>
        <v/>
      </c>
      <c r="BM71" s="135" t="str">
        <f t="shared" si="69"/>
        <v/>
      </c>
      <c r="BN71" s="135" t="str">
        <f t="shared" si="69"/>
        <v/>
      </c>
      <c r="BO71" s="135" t="str">
        <f t="shared" si="69"/>
        <v/>
      </c>
      <c r="BP71" s="135" t="str">
        <f t="shared" si="69"/>
        <v/>
      </c>
      <c r="BQ71" s="135" t="str">
        <f t="shared" si="69"/>
        <v/>
      </c>
      <c r="BR71" s="135" t="str">
        <f t="shared" si="69"/>
        <v/>
      </c>
      <c r="BS71" s="135" t="str">
        <f t="shared" si="68"/>
        <v/>
      </c>
      <c r="BT71" s="135" t="str">
        <f t="shared" si="65"/>
        <v/>
      </c>
      <c r="BU71" s="135" t="str">
        <f t="shared" si="65"/>
        <v/>
      </c>
      <c r="BW71" s="32">
        <v>58</v>
      </c>
      <c r="BX71" s="149" t="str">
        <f t="shared" si="60"/>
        <v/>
      </c>
      <c r="BY71" s="150" t="str">
        <f t="shared" si="63"/>
        <v/>
      </c>
      <c r="BZ71" s="150" t="str">
        <f t="shared" si="70"/>
        <v/>
      </c>
      <c r="CA71" s="150" t="str">
        <f t="shared" si="70"/>
        <v/>
      </c>
      <c r="CB71" s="150" t="str">
        <f t="shared" si="61"/>
        <v/>
      </c>
      <c r="CC71" s="150" t="str">
        <f t="shared" si="71"/>
        <v/>
      </c>
      <c r="CD71" s="150" t="str">
        <f t="shared" si="71"/>
        <v/>
      </c>
      <c r="CE71" s="150" t="str">
        <f t="shared" si="71"/>
        <v/>
      </c>
      <c r="CF71" s="151" t="str">
        <f t="shared" si="51"/>
        <v/>
      </c>
      <c r="CG71" s="152" t="str">
        <f t="shared" si="52"/>
        <v/>
      </c>
      <c r="CH71" s="150" t="str">
        <f t="shared" si="53"/>
        <v/>
      </c>
      <c r="CI71" s="150" t="str">
        <f t="shared" si="54"/>
        <v/>
      </c>
      <c r="CL71" s="147" t="str">
        <f t="shared" si="55"/>
        <v xml:space="preserve"> </v>
      </c>
      <c r="CM71" s="147" t="str">
        <f t="shared" si="56"/>
        <v/>
      </c>
      <c r="CN71" s="148" t="str">
        <f t="shared" si="57"/>
        <v/>
      </c>
      <c r="CO71" s="156"/>
      <c r="CP71" s="157"/>
      <c r="CQ71" s="157"/>
      <c r="CR71" s="157"/>
      <c r="CS71" s="157"/>
      <c r="CT71" s="157"/>
      <c r="CU71" s="157"/>
      <c r="CV71" s="157"/>
      <c r="CW71" s="157"/>
      <c r="CX71" s="157"/>
      <c r="CY71" s="157"/>
      <c r="CZ71" s="157"/>
      <c r="DA71" s="158"/>
    </row>
    <row r="72" spans="1:105" ht="15.75" x14ac:dyDescent="0.45">
      <c r="A72" s="138">
        <v>60</v>
      </c>
      <c r="B72" s="117"/>
      <c r="C72" s="118" t="str">
        <f t="shared" si="66"/>
        <v/>
      </c>
      <c r="D72" s="119" t="str">
        <f t="shared" si="16"/>
        <v/>
      </c>
      <c r="E72" s="120" t="str">
        <f t="shared" si="17"/>
        <v/>
      </c>
      <c r="F72" s="121" t="str">
        <f t="shared" si="18"/>
        <v/>
      </c>
      <c r="G72" s="122"/>
      <c r="H72" s="123" t="str">
        <f t="shared" si="67"/>
        <v/>
      </c>
      <c r="I72" s="139"/>
      <c r="J72" s="95"/>
      <c r="K72" s="126" t="str">
        <f t="shared" si="20"/>
        <v/>
      </c>
      <c r="L72" s="127" t="str">
        <f t="shared" si="21"/>
        <v>-</v>
      </c>
      <c r="M72" s="140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2"/>
      <c r="AE72" s="131"/>
      <c r="AF72" s="132">
        <f t="shared" si="26"/>
        <v>1</v>
      </c>
      <c r="AG72" s="29"/>
      <c r="AH72" s="133">
        <f t="shared" si="27"/>
        <v>0</v>
      </c>
      <c r="AI72" s="32" t="str">
        <f t="shared" si="28"/>
        <v/>
      </c>
      <c r="AJ72" s="32">
        <f t="shared" si="22"/>
        <v>0</v>
      </c>
      <c r="AK72" s="134" t="str">
        <f t="shared" si="32"/>
        <v/>
      </c>
      <c r="AL72" s="134" t="str">
        <f t="shared" si="33"/>
        <v/>
      </c>
      <c r="AM72" s="134" t="str">
        <f t="shared" si="34"/>
        <v/>
      </c>
      <c r="AN72" s="134" t="str">
        <f t="shared" si="35"/>
        <v/>
      </c>
      <c r="AO72" s="134" t="str">
        <f t="shared" si="36"/>
        <v/>
      </c>
      <c r="AP72" s="134" t="str">
        <f t="shared" si="37"/>
        <v/>
      </c>
      <c r="AQ72" s="134" t="str">
        <f t="shared" si="38"/>
        <v/>
      </c>
      <c r="AR72" s="134" t="str">
        <f t="shared" si="39"/>
        <v/>
      </c>
      <c r="AS72" s="134" t="str">
        <f t="shared" si="40"/>
        <v/>
      </c>
      <c r="AT72" s="134" t="str">
        <f t="shared" si="41"/>
        <v/>
      </c>
      <c r="AU72" s="134" t="str">
        <f t="shared" si="42"/>
        <v/>
      </c>
      <c r="AV72" s="134" t="str">
        <f t="shared" si="43"/>
        <v/>
      </c>
      <c r="AW72" s="134" t="str">
        <f t="shared" si="44"/>
        <v/>
      </c>
      <c r="AX72" s="134" t="str">
        <f t="shared" si="45"/>
        <v/>
      </c>
      <c r="AY72" s="134" t="str">
        <f t="shared" si="46"/>
        <v/>
      </c>
      <c r="AZ72" s="134" t="str">
        <f t="shared" si="47"/>
        <v/>
      </c>
      <c r="BA72" s="134" t="str">
        <f t="shared" si="48"/>
        <v/>
      </c>
      <c r="BB72" s="134" t="str">
        <f t="shared" si="49"/>
        <v/>
      </c>
      <c r="BC72" s="30"/>
      <c r="BD72" s="135" t="str">
        <f t="shared" si="69"/>
        <v/>
      </c>
      <c r="BE72" s="135" t="str">
        <f t="shared" si="69"/>
        <v/>
      </c>
      <c r="BF72" s="135" t="str">
        <f t="shared" si="69"/>
        <v/>
      </c>
      <c r="BG72" s="135" t="str">
        <f t="shared" si="69"/>
        <v/>
      </c>
      <c r="BH72" s="135" t="str">
        <f t="shared" si="69"/>
        <v/>
      </c>
      <c r="BI72" s="135" t="str">
        <f t="shared" si="69"/>
        <v/>
      </c>
      <c r="BJ72" s="135" t="str">
        <f t="shared" si="69"/>
        <v/>
      </c>
      <c r="BK72" s="135" t="str">
        <f t="shared" si="69"/>
        <v/>
      </c>
      <c r="BL72" s="135" t="str">
        <f t="shared" si="69"/>
        <v/>
      </c>
      <c r="BM72" s="135" t="str">
        <f t="shared" si="69"/>
        <v/>
      </c>
      <c r="BN72" s="135" t="str">
        <f t="shared" si="69"/>
        <v/>
      </c>
      <c r="BO72" s="135" t="str">
        <f t="shared" si="69"/>
        <v/>
      </c>
      <c r="BP72" s="135" t="str">
        <f t="shared" si="69"/>
        <v/>
      </c>
      <c r="BQ72" s="135" t="str">
        <f t="shared" si="69"/>
        <v/>
      </c>
      <c r="BR72" s="135" t="str">
        <f t="shared" si="69"/>
        <v/>
      </c>
      <c r="BS72" s="135" t="str">
        <f t="shared" si="68"/>
        <v/>
      </c>
      <c r="BT72" s="135" t="str">
        <f t="shared" si="65"/>
        <v/>
      </c>
      <c r="BU72" s="135" t="str">
        <f t="shared" si="65"/>
        <v/>
      </c>
      <c r="BW72" s="32">
        <v>59</v>
      </c>
      <c r="BX72" s="149" t="str">
        <f t="shared" si="60"/>
        <v/>
      </c>
      <c r="BY72" s="150" t="str">
        <f t="shared" si="63"/>
        <v/>
      </c>
      <c r="BZ72" s="150" t="str">
        <f t="shared" si="70"/>
        <v/>
      </c>
      <c r="CA72" s="150" t="str">
        <f t="shared" si="70"/>
        <v/>
      </c>
      <c r="CB72" s="150" t="str">
        <f t="shared" si="61"/>
        <v/>
      </c>
      <c r="CC72" s="150" t="str">
        <f t="shared" si="71"/>
        <v/>
      </c>
      <c r="CD72" s="150" t="str">
        <f t="shared" si="71"/>
        <v/>
      </c>
      <c r="CE72" s="150" t="str">
        <f t="shared" si="71"/>
        <v/>
      </c>
      <c r="CF72" s="151" t="str">
        <f t="shared" si="51"/>
        <v/>
      </c>
      <c r="CG72" s="152" t="str">
        <f t="shared" si="52"/>
        <v/>
      </c>
      <c r="CH72" s="150" t="str">
        <f t="shared" si="53"/>
        <v/>
      </c>
      <c r="CI72" s="150" t="str">
        <f t="shared" si="54"/>
        <v/>
      </c>
      <c r="CL72" s="147" t="str">
        <f t="shared" si="55"/>
        <v xml:space="preserve"> </v>
      </c>
      <c r="CM72" s="147" t="str">
        <f t="shared" si="56"/>
        <v/>
      </c>
      <c r="CN72" s="148" t="str">
        <f t="shared" si="57"/>
        <v/>
      </c>
      <c r="CO72" s="156"/>
      <c r="CP72" s="157"/>
      <c r="CQ72" s="157"/>
      <c r="CR72" s="157"/>
      <c r="CS72" s="157"/>
      <c r="CT72" s="157"/>
      <c r="CU72" s="157"/>
      <c r="CV72" s="157"/>
      <c r="CW72" s="157"/>
      <c r="CX72" s="157"/>
      <c r="CY72" s="157"/>
      <c r="CZ72" s="157"/>
      <c r="DA72" s="158"/>
    </row>
    <row r="73" spans="1:105" ht="15.75" x14ac:dyDescent="0.45">
      <c r="A73" s="138">
        <v>61</v>
      </c>
      <c r="B73" s="117"/>
      <c r="C73" s="118" t="str">
        <f t="shared" si="66"/>
        <v/>
      </c>
      <c r="D73" s="119" t="str">
        <f t="shared" si="16"/>
        <v/>
      </c>
      <c r="E73" s="120" t="str">
        <f t="shared" si="17"/>
        <v/>
      </c>
      <c r="F73" s="121" t="str">
        <f t="shared" si="18"/>
        <v/>
      </c>
      <c r="G73" s="122"/>
      <c r="H73" s="123" t="str">
        <f t="shared" si="67"/>
        <v/>
      </c>
      <c r="I73" s="139"/>
      <c r="J73" s="95"/>
      <c r="K73" s="126" t="str">
        <f t="shared" si="20"/>
        <v/>
      </c>
      <c r="L73" s="127" t="str">
        <f t="shared" si="21"/>
        <v>-</v>
      </c>
      <c r="M73" s="140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2"/>
      <c r="AE73" s="131"/>
      <c r="AF73" s="132">
        <f t="shared" si="26"/>
        <v>1</v>
      </c>
      <c r="AG73" s="29"/>
      <c r="AH73" s="133">
        <f t="shared" si="27"/>
        <v>0</v>
      </c>
      <c r="AI73" s="32" t="str">
        <f t="shared" si="28"/>
        <v/>
      </c>
      <c r="AJ73" s="32">
        <f t="shared" si="22"/>
        <v>0</v>
      </c>
      <c r="AK73" s="134" t="str">
        <f t="shared" si="32"/>
        <v/>
      </c>
      <c r="AL73" s="134" t="str">
        <f t="shared" si="33"/>
        <v/>
      </c>
      <c r="AM73" s="134" t="str">
        <f t="shared" si="34"/>
        <v/>
      </c>
      <c r="AN73" s="134" t="str">
        <f t="shared" si="35"/>
        <v/>
      </c>
      <c r="AO73" s="134" t="str">
        <f t="shared" si="36"/>
        <v/>
      </c>
      <c r="AP73" s="134" t="str">
        <f t="shared" si="37"/>
        <v/>
      </c>
      <c r="AQ73" s="134" t="str">
        <f t="shared" si="38"/>
        <v/>
      </c>
      <c r="AR73" s="134" t="str">
        <f t="shared" si="39"/>
        <v/>
      </c>
      <c r="AS73" s="134" t="str">
        <f t="shared" si="40"/>
        <v/>
      </c>
      <c r="AT73" s="134" t="str">
        <f t="shared" si="41"/>
        <v/>
      </c>
      <c r="AU73" s="134" t="str">
        <f t="shared" si="42"/>
        <v/>
      </c>
      <c r="AV73" s="134" t="str">
        <f t="shared" si="43"/>
        <v/>
      </c>
      <c r="AW73" s="134" t="str">
        <f t="shared" si="44"/>
        <v/>
      </c>
      <c r="AX73" s="134" t="str">
        <f t="shared" si="45"/>
        <v/>
      </c>
      <c r="AY73" s="134" t="str">
        <f t="shared" si="46"/>
        <v/>
      </c>
      <c r="AZ73" s="134" t="str">
        <f t="shared" si="47"/>
        <v/>
      </c>
      <c r="BA73" s="134" t="str">
        <f t="shared" si="48"/>
        <v/>
      </c>
      <c r="BB73" s="134" t="str">
        <f t="shared" si="49"/>
        <v/>
      </c>
      <c r="BC73" s="30"/>
      <c r="BD73" s="135" t="str">
        <f t="shared" si="69"/>
        <v/>
      </c>
      <c r="BE73" s="135" t="str">
        <f t="shared" si="69"/>
        <v/>
      </c>
      <c r="BF73" s="135" t="str">
        <f t="shared" si="69"/>
        <v/>
      </c>
      <c r="BG73" s="135" t="str">
        <f t="shared" si="69"/>
        <v/>
      </c>
      <c r="BH73" s="135" t="str">
        <f t="shared" si="69"/>
        <v/>
      </c>
      <c r="BI73" s="135" t="str">
        <f t="shared" si="69"/>
        <v/>
      </c>
      <c r="BJ73" s="135" t="str">
        <f t="shared" si="69"/>
        <v/>
      </c>
      <c r="BK73" s="135" t="str">
        <f t="shared" si="69"/>
        <v/>
      </c>
      <c r="BL73" s="135" t="str">
        <f t="shared" si="69"/>
        <v/>
      </c>
      <c r="BM73" s="135" t="str">
        <f t="shared" si="69"/>
        <v/>
      </c>
      <c r="BN73" s="135" t="str">
        <f t="shared" si="69"/>
        <v/>
      </c>
      <c r="BO73" s="135" t="str">
        <f t="shared" si="69"/>
        <v/>
      </c>
      <c r="BP73" s="135" t="str">
        <f t="shared" si="69"/>
        <v/>
      </c>
      <c r="BQ73" s="135" t="str">
        <f t="shared" si="69"/>
        <v/>
      </c>
      <c r="BR73" s="135" t="str">
        <f t="shared" si="69"/>
        <v/>
      </c>
      <c r="BS73" s="135" t="str">
        <f t="shared" si="68"/>
        <v/>
      </c>
      <c r="BT73" s="135" t="str">
        <f t="shared" si="65"/>
        <v/>
      </c>
      <c r="BU73" s="135" t="str">
        <f t="shared" si="65"/>
        <v/>
      </c>
      <c r="BW73" s="32">
        <v>60</v>
      </c>
      <c r="BX73" s="149" t="str">
        <f t="shared" si="60"/>
        <v/>
      </c>
      <c r="BY73" s="150" t="str">
        <f t="shared" si="63"/>
        <v/>
      </c>
      <c r="BZ73" s="150" t="str">
        <f t="shared" si="70"/>
        <v/>
      </c>
      <c r="CA73" s="150" t="str">
        <f t="shared" si="70"/>
        <v/>
      </c>
      <c r="CB73" s="150" t="str">
        <f t="shared" si="61"/>
        <v/>
      </c>
      <c r="CC73" s="150" t="str">
        <f t="shared" si="71"/>
        <v/>
      </c>
      <c r="CD73" s="150" t="str">
        <f t="shared" si="71"/>
        <v/>
      </c>
      <c r="CE73" s="150" t="str">
        <f t="shared" si="71"/>
        <v/>
      </c>
      <c r="CF73" s="151" t="str">
        <f t="shared" si="51"/>
        <v/>
      </c>
      <c r="CG73" s="152" t="str">
        <f t="shared" si="52"/>
        <v/>
      </c>
      <c r="CH73" s="150" t="str">
        <f t="shared" si="53"/>
        <v/>
      </c>
      <c r="CI73" s="150" t="str">
        <f t="shared" si="54"/>
        <v/>
      </c>
      <c r="CL73" s="147" t="str">
        <f t="shared" si="55"/>
        <v xml:space="preserve"> </v>
      </c>
      <c r="CM73" s="147" t="str">
        <f t="shared" si="56"/>
        <v/>
      </c>
      <c r="CN73" s="148" t="str">
        <f t="shared" si="57"/>
        <v/>
      </c>
      <c r="CO73" s="156"/>
      <c r="CP73" s="157"/>
      <c r="CQ73" s="157"/>
      <c r="CR73" s="157"/>
      <c r="CS73" s="157"/>
      <c r="CT73" s="157"/>
      <c r="CU73" s="157"/>
      <c r="CV73" s="157"/>
      <c r="CW73" s="157"/>
      <c r="CX73" s="157"/>
      <c r="CY73" s="157"/>
      <c r="CZ73" s="157"/>
      <c r="DA73" s="158"/>
    </row>
    <row r="74" spans="1:105" ht="15.75" x14ac:dyDescent="0.45">
      <c r="A74" s="116">
        <v>62</v>
      </c>
      <c r="B74" s="117"/>
      <c r="C74" s="118" t="str">
        <f t="shared" si="66"/>
        <v/>
      </c>
      <c r="D74" s="119" t="str">
        <f t="shared" si="16"/>
        <v/>
      </c>
      <c r="E74" s="120" t="str">
        <f t="shared" si="17"/>
        <v/>
      </c>
      <c r="F74" s="121" t="str">
        <f t="shared" si="18"/>
        <v/>
      </c>
      <c r="G74" s="122"/>
      <c r="H74" s="123" t="str">
        <f t="shared" si="67"/>
        <v/>
      </c>
      <c r="I74" s="139"/>
      <c r="J74" s="95"/>
      <c r="K74" s="126" t="str">
        <f t="shared" si="20"/>
        <v/>
      </c>
      <c r="L74" s="127" t="str">
        <f t="shared" si="21"/>
        <v>-</v>
      </c>
      <c r="M74" s="153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5"/>
      <c r="AE74" s="131"/>
      <c r="AF74" s="132">
        <f t="shared" si="26"/>
        <v>1</v>
      </c>
      <c r="AG74" s="29"/>
      <c r="AH74" s="133">
        <f t="shared" si="27"/>
        <v>0</v>
      </c>
      <c r="AI74" s="32" t="str">
        <f t="shared" si="28"/>
        <v/>
      </c>
      <c r="AJ74" s="32">
        <f t="shared" si="22"/>
        <v>0</v>
      </c>
      <c r="AK74" s="134" t="str">
        <f t="shared" si="32"/>
        <v/>
      </c>
      <c r="AL74" s="134" t="str">
        <f t="shared" si="33"/>
        <v/>
      </c>
      <c r="AM74" s="134" t="str">
        <f t="shared" si="34"/>
        <v/>
      </c>
      <c r="AN74" s="134" t="str">
        <f t="shared" si="35"/>
        <v/>
      </c>
      <c r="AO74" s="134" t="str">
        <f t="shared" si="36"/>
        <v/>
      </c>
      <c r="AP74" s="134" t="str">
        <f t="shared" si="37"/>
        <v/>
      </c>
      <c r="AQ74" s="134" t="str">
        <f t="shared" si="38"/>
        <v/>
      </c>
      <c r="AR74" s="134" t="str">
        <f t="shared" si="39"/>
        <v/>
      </c>
      <c r="AS74" s="134" t="str">
        <f t="shared" si="40"/>
        <v/>
      </c>
      <c r="AT74" s="134" t="str">
        <f t="shared" si="41"/>
        <v/>
      </c>
      <c r="AU74" s="134" t="str">
        <f t="shared" si="42"/>
        <v/>
      </c>
      <c r="AV74" s="134" t="str">
        <f t="shared" si="43"/>
        <v/>
      </c>
      <c r="AW74" s="134" t="str">
        <f t="shared" si="44"/>
        <v/>
      </c>
      <c r="AX74" s="134" t="str">
        <f t="shared" si="45"/>
        <v/>
      </c>
      <c r="AY74" s="134" t="str">
        <f t="shared" si="46"/>
        <v/>
      </c>
      <c r="AZ74" s="134" t="str">
        <f t="shared" si="47"/>
        <v/>
      </c>
      <c r="BA74" s="134" t="str">
        <f t="shared" si="48"/>
        <v/>
      </c>
      <c r="BB74" s="134" t="str">
        <f t="shared" si="49"/>
        <v/>
      </c>
      <c r="BC74" s="30"/>
      <c r="BD74" s="135" t="str">
        <f t="shared" ref="BD74:BS137" si="72">IF(M74&lt;&gt;"",IF($G74&lt;&gt;"",$G74,$H74),"")</f>
        <v/>
      </c>
      <c r="BE74" s="135" t="str">
        <f t="shared" si="72"/>
        <v/>
      </c>
      <c r="BF74" s="135" t="str">
        <f t="shared" si="72"/>
        <v/>
      </c>
      <c r="BG74" s="135" t="str">
        <f t="shared" si="72"/>
        <v/>
      </c>
      <c r="BH74" s="135" t="str">
        <f t="shared" si="72"/>
        <v/>
      </c>
      <c r="BI74" s="135" t="str">
        <f t="shared" si="72"/>
        <v/>
      </c>
      <c r="BJ74" s="135" t="str">
        <f t="shared" si="72"/>
        <v/>
      </c>
      <c r="BK74" s="135" t="str">
        <f t="shared" si="72"/>
        <v/>
      </c>
      <c r="BL74" s="135" t="str">
        <f t="shared" si="72"/>
        <v/>
      </c>
      <c r="BM74" s="135" t="str">
        <f t="shared" si="72"/>
        <v/>
      </c>
      <c r="BN74" s="135" t="str">
        <f t="shared" si="72"/>
        <v/>
      </c>
      <c r="BO74" s="135" t="str">
        <f t="shared" si="72"/>
        <v/>
      </c>
      <c r="BP74" s="135" t="str">
        <f t="shared" si="72"/>
        <v/>
      </c>
      <c r="BQ74" s="135" t="str">
        <f t="shared" si="72"/>
        <v/>
      </c>
      <c r="BR74" s="135" t="str">
        <f t="shared" si="72"/>
        <v/>
      </c>
      <c r="BS74" s="135" t="str">
        <f t="shared" si="68"/>
        <v/>
      </c>
      <c r="BT74" s="135" t="str">
        <f t="shared" si="65"/>
        <v/>
      </c>
      <c r="BU74" s="135" t="str">
        <f t="shared" si="65"/>
        <v/>
      </c>
      <c r="BW74" s="32">
        <v>61</v>
      </c>
      <c r="BX74" s="149" t="str">
        <f t="shared" si="60"/>
        <v/>
      </c>
      <c r="BY74" s="150" t="str">
        <f t="shared" si="63"/>
        <v/>
      </c>
      <c r="BZ74" s="150" t="str">
        <f t="shared" si="70"/>
        <v/>
      </c>
      <c r="CA74" s="150" t="str">
        <f t="shared" si="70"/>
        <v/>
      </c>
      <c r="CB74" s="150" t="str">
        <f t="shared" si="61"/>
        <v/>
      </c>
      <c r="CC74" s="150" t="str">
        <f t="shared" si="71"/>
        <v/>
      </c>
      <c r="CD74" s="150" t="str">
        <f t="shared" si="71"/>
        <v/>
      </c>
      <c r="CE74" s="150" t="str">
        <f t="shared" si="71"/>
        <v/>
      </c>
      <c r="CF74" s="151" t="str">
        <f t="shared" si="51"/>
        <v/>
      </c>
      <c r="CG74" s="152" t="str">
        <f t="shared" si="52"/>
        <v/>
      </c>
      <c r="CH74" s="150" t="str">
        <f t="shared" si="53"/>
        <v/>
      </c>
      <c r="CI74" s="150" t="str">
        <f t="shared" si="54"/>
        <v/>
      </c>
      <c r="CL74" s="147" t="str">
        <f t="shared" si="55"/>
        <v xml:space="preserve"> </v>
      </c>
      <c r="CM74" s="147" t="str">
        <f t="shared" si="56"/>
        <v/>
      </c>
      <c r="CN74" s="148" t="str">
        <f t="shared" si="57"/>
        <v/>
      </c>
      <c r="CO74" s="156"/>
      <c r="CP74" s="157"/>
      <c r="CQ74" s="157"/>
      <c r="CR74" s="157"/>
      <c r="CS74" s="157"/>
      <c r="CT74" s="157"/>
      <c r="CU74" s="157"/>
      <c r="CV74" s="157"/>
      <c r="CW74" s="157"/>
      <c r="CX74" s="157"/>
      <c r="CY74" s="157"/>
      <c r="CZ74" s="157"/>
      <c r="DA74" s="158"/>
    </row>
    <row r="75" spans="1:105" ht="15.75" x14ac:dyDescent="0.45">
      <c r="A75" s="138">
        <v>63</v>
      </c>
      <c r="B75" s="117"/>
      <c r="C75" s="118" t="str">
        <f t="shared" si="66"/>
        <v/>
      </c>
      <c r="D75" s="119" t="str">
        <f t="shared" si="16"/>
        <v/>
      </c>
      <c r="E75" s="120" t="str">
        <f t="shared" si="17"/>
        <v/>
      </c>
      <c r="F75" s="121" t="str">
        <f t="shared" si="18"/>
        <v/>
      </c>
      <c r="G75" s="122"/>
      <c r="H75" s="123" t="str">
        <f t="shared" si="67"/>
        <v/>
      </c>
      <c r="I75" s="139"/>
      <c r="J75" s="95"/>
      <c r="K75" s="126" t="str">
        <f t="shared" si="20"/>
        <v/>
      </c>
      <c r="L75" s="127" t="str">
        <f t="shared" si="21"/>
        <v>-</v>
      </c>
      <c r="M75" s="153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5"/>
      <c r="AE75" s="131"/>
      <c r="AF75" s="132">
        <f t="shared" si="26"/>
        <v>1</v>
      </c>
      <c r="AG75" s="29"/>
      <c r="AH75" s="133">
        <f t="shared" si="27"/>
        <v>0</v>
      </c>
      <c r="AI75" s="32" t="str">
        <f t="shared" si="28"/>
        <v/>
      </c>
      <c r="AJ75" s="32">
        <f t="shared" si="22"/>
        <v>0</v>
      </c>
      <c r="AK75" s="134" t="str">
        <f t="shared" si="32"/>
        <v/>
      </c>
      <c r="AL75" s="134" t="str">
        <f t="shared" si="33"/>
        <v/>
      </c>
      <c r="AM75" s="134" t="str">
        <f t="shared" si="34"/>
        <v/>
      </c>
      <c r="AN75" s="134" t="str">
        <f t="shared" si="35"/>
        <v/>
      </c>
      <c r="AO75" s="134" t="str">
        <f t="shared" si="36"/>
        <v/>
      </c>
      <c r="AP75" s="134" t="str">
        <f t="shared" si="37"/>
        <v/>
      </c>
      <c r="AQ75" s="134" t="str">
        <f t="shared" si="38"/>
        <v/>
      </c>
      <c r="AR75" s="134" t="str">
        <f t="shared" si="39"/>
        <v/>
      </c>
      <c r="AS75" s="134" t="str">
        <f t="shared" si="40"/>
        <v/>
      </c>
      <c r="AT75" s="134" t="str">
        <f t="shared" si="41"/>
        <v/>
      </c>
      <c r="AU75" s="134" t="str">
        <f t="shared" si="42"/>
        <v/>
      </c>
      <c r="AV75" s="134" t="str">
        <f t="shared" si="43"/>
        <v/>
      </c>
      <c r="AW75" s="134" t="str">
        <f t="shared" si="44"/>
        <v/>
      </c>
      <c r="AX75" s="134" t="str">
        <f t="shared" si="45"/>
        <v/>
      </c>
      <c r="AY75" s="134" t="str">
        <f t="shared" si="46"/>
        <v/>
      </c>
      <c r="AZ75" s="134" t="str">
        <f t="shared" si="47"/>
        <v/>
      </c>
      <c r="BA75" s="134" t="str">
        <f t="shared" si="48"/>
        <v/>
      </c>
      <c r="BB75" s="134" t="str">
        <f t="shared" si="49"/>
        <v/>
      </c>
      <c r="BC75" s="30"/>
      <c r="BD75" s="135" t="str">
        <f t="shared" si="72"/>
        <v/>
      </c>
      <c r="BE75" s="135" t="str">
        <f t="shared" si="72"/>
        <v/>
      </c>
      <c r="BF75" s="135" t="str">
        <f t="shared" si="72"/>
        <v/>
      </c>
      <c r="BG75" s="135" t="str">
        <f t="shared" si="72"/>
        <v/>
      </c>
      <c r="BH75" s="135" t="str">
        <f t="shared" si="72"/>
        <v/>
      </c>
      <c r="BI75" s="135" t="str">
        <f t="shared" si="72"/>
        <v/>
      </c>
      <c r="BJ75" s="135" t="str">
        <f t="shared" si="72"/>
        <v/>
      </c>
      <c r="BK75" s="135" t="str">
        <f t="shared" si="72"/>
        <v/>
      </c>
      <c r="BL75" s="135" t="str">
        <f t="shared" si="72"/>
        <v/>
      </c>
      <c r="BM75" s="135" t="str">
        <f t="shared" si="72"/>
        <v/>
      </c>
      <c r="BN75" s="135" t="str">
        <f t="shared" si="72"/>
        <v/>
      </c>
      <c r="BO75" s="135" t="str">
        <f t="shared" si="72"/>
        <v/>
      </c>
      <c r="BP75" s="135" t="str">
        <f t="shared" si="72"/>
        <v/>
      </c>
      <c r="BQ75" s="135" t="str">
        <f t="shared" si="72"/>
        <v/>
      </c>
      <c r="BR75" s="135" t="str">
        <f t="shared" si="72"/>
        <v/>
      </c>
      <c r="BS75" s="135" t="str">
        <f t="shared" si="68"/>
        <v/>
      </c>
      <c r="BT75" s="135" t="str">
        <f t="shared" si="65"/>
        <v/>
      </c>
      <c r="BU75" s="135" t="str">
        <f t="shared" si="65"/>
        <v/>
      </c>
      <c r="BW75" s="32">
        <v>62</v>
      </c>
      <c r="BX75" s="149" t="str">
        <f t="shared" si="60"/>
        <v/>
      </c>
      <c r="BY75" s="150" t="str">
        <f t="shared" si="63"/>
        <v/>
      </c>
      <c r="BZ75" s="150" t="str">
        <f t="shared" si="70"/>
        <v/>
      </c>
      <c r="CA75" s="150" t="str">
        <f t="shared" si="70"/>
        <v/>
      </c>
      <c r="CB75" s="150" t="str">
        <f t="shared" si="61"/>
        <v/>
      </c>
      <c r="CC75" s="150" t="str">
        <f t="shared" si="71"/>
        <v/>
      </c>
      <c r="CD75" s="150" t="str">
        <f t="shared" si="71"/>
        <v/>
      </c>
      <c r="CE75" s="150" t="str">
        <f t="shared" si="71"/>
        <v/>
      </c>
      <c r="CF75" s="151" t="str">
        <f t="shared" si="51"/>
        <v/>
      </c>
      <c r="CG75" s="152" t="str">
        <f t="shared" si="52"/>
        <v/>
      </c>
      <c r="CH75" s="150" t="str">
        <f t="shared" si="53"/>
        <v/>
      </c>
      <c r="CI75" s="150" t="str">
        <f t="shared" si="54"/>
        <v/>
      </c>
      <c r="CL75" s="147" t="str">
        <f t="shared" si="55"/>
        <v xml:space="preserve"> </v>
      </c>
      <c r="CM75" s="147" t="str">
        <f t="shared" si="56"/>
        <v/>
      </c>
      <c r="CN75" s="148" t="str">
        <f t="shared" si="57"/>
        <v/>
      </c>
      <c r="CO75" s="156"/>
      <c r="CP75" s="157"/>
      <c r="CQ75" s="157"/>
      <c r="CR75" s="157"/>
      <c r="CS75" s="157"/>
      <c r="CT75" s="157"/>
      <c r="CU75" s="157"/>
      <c r="CV75" s="157"/>
      <c r="CW75" s="157"/>
      <c r="CX75" s="157"/>
      <c r="CY75" s="157"/>
      <c r="CZ75" s="157"/>
      <c r="DA75" s="158"/>
    </row>
    <row r="76" spans="1:105" ht="15.75" x14ac:dyDescent="0.45">
      <c r="A76" s="138">
        <v>64</v>
      </c>
      <c r="B76" s="117"/>
      <c r="C76" s="118" t="str">
        <f t="shared" si="66"/>
        <v/>
      </c>
      <c r="D76" s="119" t="str">
        <f t="shared" si="16"/>
        <v/>
      </c>
      <c r="E76" s="120" t="str">
        <f t="shared" si="17"/>
        <v/>
      </c>
      <c r="F76" s="121" t="str">
        <f t="shared" si="18"/>
        <v/>
      </c>
      <c r="G76" s="122"/>
      <c r="H76" s="123" t="str">
        <f t="shared" si="67"/>
        <v/>
      </c>
      <c r="I76" s="139"/>
      <c r="J76" s="95"/>
      <c r="K76" s="126" t="str">
        <f t="shared" si="20"/>
        <v/>
      </c>
      <c r="L76" s="127" t="str">
        <f t="shared" si="21"/>
        <v>-</v>
      </c>
      <c r="M76" s="153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5"/>
      <c r="AE76" s="131"/>
      <c r="AF76" s="132">
        <f t="shared" si="26"/>
        <v>1</v>
      </c>
      <c r="AG76" s="29"/>
      <c r="AH76" s="133">
        <f t="shared" si="27"/>
        <v>0</v>
      </c>
      <c r="AI76" s="32" t="str">
        <f t="shared" si="28"/>
        <v/>
      </c>
      <c r="AJ76" s="32">
        <f t="shared" si="22"/>
        <v>0</v>
      </c>
      <c r="AK76" s="134" t="str">
        <f t="shared" si="32"/>
        <v/>
      </c>
      <c r="AL76" s="134" t="str">
        <f t="shared" si="33"/>
        <v/>
      </c>
      <c r="AM76" s="134" t="str">
        <f t="shared" si="34"/>
        <v/>
      </c>
      <c r="AN76" s="134" t="str">
        <f t="shared" si="35"/>
        <v/>
      </c>
      <c r="AO76" s="134" t="str">
        <f t="shared" si="36"/>
        <v/>
      </c>
      <c r="AP76" s="134" t="str">
        <f t="shared" si="37"/>
        <v/>
      </c>
      <c r="AQ76" s="134" t="str">
        <f t="shared" si="38"/>
        <v/>
      </c>
      <c r="AR76" s="134" t="str">
        <f t="shared" si="39"/>
        <v/>
      </c>
      <c r="AS76" s="134" t="str">
        <f t="shared" si="40"/>
        <v/>
      </c>
      <c r="AT76" s="134" t="str">
        <f t="shared" si="41"/>
        <v/>
      </c>
      <c r="AU76" s="134" t="str">
        <f t="shared" si="42"/>
        <v/>
      </c>
      <c r="AV76" s="134" t="str">
        <f t="shared" si="43"/>
        <v/>
      </c>
      <c r="AW76" s="134" t="str">
        <f t="shared" si="44"/>
        <v/>
      </c>
      <c r="AX76" s="134" t="str">
        <f t="shared" si="45"/>
        <v/>
      </c>
      <c r="AY76" s="134" t="str">
        <f t="shared" si="46"/>
        <v/>
      </c>
      <c r="AZ76" s="134" t="str">
        <f t="shared" si="47"/>
        <v/>
      </c>
      <c r="BA76" s="134" t="str">
        <f t="shared" si="48"/>
        <v/>
      </c>
      <c r="BB76" s="134" t="str">
        <f t="shared" si="49"/>
        <v/>
      </c>
      <c r="BC76" s="30"/>
      <c r="BD76" s="135" t="str">
        <f t="shared" si="72"/>
        <v/>
      </c>
      <c r="BE76" s="135" t="str">
        <f t="shared" si="72"/>
        <v/>
      </c>
      <c r="BF76" s="135" t="str">
        <f t="shared" si="72"/>
        <v/>
      </c>
      <c r="BG76" s="135" t="str">
        <f t="shared" si="72"/>
        <v/>
      </c>
      <c r="BH76" s="135" t="str">
        <f t="shared" si="72"/>
        <v/>
      </c>
      <c r="BI76" s="135" t="str">
        <f t="shared" si="72"/>
        <v/>
      </c>
      <c r="BJ76" s="135" t="str">
        <f t="shared" si="72"/>
        <v/>
      </c>
      <c r="BK76" s="135" t="str">
        <f t="shared" si="72"/>
        <v/>
      </c>
      <c r="BL76" s="135" t="str">
        <f t="shared" si="72"/>
        <v/>
      </c>
      <c r="BM76" s="135" t="str">
        <f t="shared" si="72"/>
        <v/>
      </c>
      <c r="BN76" s="135" t="str">
        <f t="shared" si="72"/>
        <v/>
      </c>
      <c r="BO76" s="135" t="str">
        <f t="shared" si="72"/>
        <v/>
      </c>
      <c r="BP76" s="135" t="str">
        <f t="shared" si="72"/>
        <v/>
      </c>
      <c r="BQ76" s="135" t="str">
        <f t="shared" si="72"/>
        <v/>
      </c>
      <c r="BR76" s="135" t="str">
        <f t="shared" si="72"/>
        <v/>
      </c>
      <c r="BS76" s="135" t="str">
        <f t="shared" si="68"/>
        <v/>
      </c>
      <c r="BT76" s="135" t="str">
        <f t="shared" si="65"/>
        <v/>
      </c>
      <c r="BU76" s="135" t="str">
        <f t="shared" si="65"/>
        <v/>
      </c>
      <c r="BW76" s="32">
        <v>63</v>
      </c>
      <c r="BX76" s="149" t="str">
        <f t="shared" si="60"/>
        <v/>
      </c>
      <c r="BY76" s="150" t="str">
        <f t="shared" si="63"/>
        <v/>
      </c>
      <c r="BZ76" s="150" t="str">
        <f t="shared" si="70"/>
        <v/>
      </c>
      <c r="CA76" s="150" t="str">
        <f t="shared" si="70"/>
        <v/>
      </c>
      <c r="CB76" s="150" t="str">
        <f t="shared" si="61"/>
        <v/>
      </c>
      <c r="CC76" s="150" t="str">
        <f t="shared" si="71"/>
        <v/>
      </c>
      <c r="CD76" s="150" t="str">
        <f t="shared" si="71"/>
        <v/>
      </c>
      <c r="CE76" s="150" t="str">
        <f t="shared" si="71"/>
        <v/>
      </c>
      <c r="CF76" s="151" t="str">
        <f t="shared" si="51"/>
        <v/>
      </c>
      <c r="CG76" s="152" t="str">
        <f t="shared" si="52"/>
        <v/>
      </c>
      <c r="CH76" s="150" t="str">
        <f t="shared" si="53"/>
        <v/>
      </c>
      <c r="CI76" s="150" t="str">
        <f t="shared" si="54"/>
        <v/>
      </c>
      <c r="CL76" s="147" t="str">
        <f t="shared" si="55"/>
        <v xml:space="preserve"> </v>
      </c>
      <c r="CM76" s="147" t="str">
        <f t="shared" si="56"/>
        <v/>
      </c>
      <c r="CN76" s="148" t="str">
        <f t="shared" si="57"/>
        <v/>
      </c>
      <c r="CO76" s="156"/>
      <c r="CP76" s="157"/>
      <c r="CQ76" s="157"/>
      <c r="CR76" s="157"/>
      <c r="CS76" s="157"/>
      <c r="CT76" s="157"/>
      <c r="CU76" s="157"/>
      <c r="CV76" s="157"/>
      <c r="CW76" s="157"/>
      <c r="CX76" s="157"/>
      <c r="CY76" s="157"/>
      <c r="CZ76" s="157"/>
      <c r="DA76" s="158"/>
    </row>
    <row r="77" spans="1:105" ht="15.75" x14ac:dyDescent="0.45">
      <c r="A77" s="116">
        <v>65</v>
      </c>
      <c r="B77" s="117"/>
      <c r="C77" s="118" t="str">
        <f t="shared" ref="C77:C84" si="73">IF($B77="","",IF(LEFT($B$4,3)="VLG",VLOOKUP($B77,Fichier_plongeurs,29,FALSE),VLOOKUP($B77,Fichier_plongeurs,18,FALSE)))</f>
        <v/>
      </c>
      <c r="D77" s="119" t="str">
        <f t="shared" si="16"/>
        <v/>
      </c>
      <c r="E77" s="120" t="str">
        <f t="shared" si="17"/>
        <v/>
      </c>
      <c r="F77" s="121" t="str">
        <f t="shared" si="18"/>
        <v/>
      </c>
      <c r="G77" s="122"/>
      <c r="H77" s="123" t="str">
        <f t="shared" ref="H77:H84" si="74">IF(ISERROR(VLOOKUP(C77,Niveau_prof,3,FALSE))=TRUE,"",VLOOKUP(C77,Niveau_prof,3,FALSE))</f>
        <v/>
      </c>
      <c r="I77" s="139"/>
      <c r="J77" s="95"/>
      <c r="K77" s="126" t="str">
        <f t="shared" si="20"/>
        <v/>
      </c>
      <c r="L77" s="127" t="str">
        <f t="shared" si="21"/>
        <v>-</v>
      </c>
      <c r="M77" s="153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5"/>
      <c r="AE77" s="131"/>
      <c r="AF77" s="132">
        <f t="shared" si="26"/>
        <v>1</v>
      </c>
      <c r="AG77" s="29"/>
      <c r="AH77" s="133">
        <f t="shared" si="27"/>
        <v>0</v>
      </c>
      <c r="AI77" s="32" t="str">
        <f t="shared" si="28"/>
        <v/>
      </c>
      <c r="AJ77" s="32">
        <f t="shared" si="22"/>
        <v>0</v>
      </c>
      <c r="AK77" s="134" t="str">
        <f t="shared" si="32"/>
        <v/>
      </c>
      <c r="AL77" s="134" t="str">
        <f t="shared" si="33"/>
        <v/>
      </c>
      <c r="AM77" s="134" t="str">
        <f t="shared" si="34"/>
        <v/>
      </c>
      <c r="AN77" s="134" t="str">
        <f t="shared" si="35"/>
        <v/>
      </c>
      <c r="AO77" s="134" t="str">
        <f t="shared" si="36"/>
        <v/>
      </c>
      <c r="AP77" s="134" t="str">
        <f t="shared" si="37"/>
        <v/>
      </c>
      <c r="AQ77" s="134" t="str">
        <f t="shared" si="38"/>
        <v/>
      </c>
      <c r="AR77" s="134" t="str">
        <f t="shared" si="39"/>
        <v/>
      </c>
      <c r="AS77" s="134" t="str">
        <f t="shared" si="40"/>
        <v/>
      </c>
      <c r="AT77" s="134" t="str">
        <f t="shared" si="41"/>
        <v/>
      </c>
      <c r="AU77" s="134" t="str">
        <f t="shared" si="42"/>
        <v/>
      </c>
      <c r="AV77" s="134" t="str">
        <f t="shared" si="43"/>
        <v/>
      </c>
      <c r="AW77" s="134" t="str">
        <f t="shared" si="44"/>
        <v/>
      </c>
      <c r="AX77" s="134" t="str">
        <f t="shared" si="45"/>
        <v/>
      </c>
      <c r="AY77" s="134" t="str">
        <f t="shared" si="46"/>
        <v/>
      </c>
      <c r="AZ77" s="134" t="str">
        <f t="shared" si="47"/>
        <v/>
      </c>
      <c r="BA77" s="134" t="str">
        <f t="shared" si="48"/>
        <v/>
      </c>
      <c r="BB77" s="134" t="str">
        <f t="shared" si="49"/>
        <v/>
      </c>
      <c r="BC77" s="30"/>
      <c r="BD77" s="135" t="str">
        <f t="shared" si="72"/>
        <v/>
      </c>
      <c r="BE77" s="135" t="str">
        <f t="shared" si="72"/>
        <v/>
      </c>
      <c r="BF77" s="135" t="str">
        <f t="shared" si="72"/>
        <v/>
      </c>
      <c r="BG77" s="135" t="str">
        <f t="shared" si="72"/>
        <v/>
      </c>
      <c r="BH77" s="135" t="str">
        <f t="shared" si="72"/>
        <v/>
      </c>
      <c r="BI77" s="135" t="str">
        <f t="shared" si="72"/>
        <v/>
      </c>
      <c r="BJ77" s="135" t="str">
        <f t="shared" si="72"/>
        <v/>
      </c>
      <c r="BK77" s="135" t="str">
        <f t="shared" si="72"/>
        <v/>
      </c>
      <c r="BL77" s="135" t="str">
        <f t="shared" si="72"/>
        <v/>
      </c>
      <c r="BM77" s="135" t="str">
        <f t="shared" si="72"/>
        <v/>
      </c>
      <c r="BN77" s="135" t="str">
        <f t="shared" si="72"/>
        <v/>
      </c>
      <c r="BO77" s="135" t="str">
        <f t="shared" si="72"/>
        <v/>
      </c>
      <c r="BP77" s="135" t="str">
        <f t="shared" si="72"/>
        <v/>
      </c>
      <c r="BQ77" s="135" t="str">
        <f t="shared" si="72"/>
        <v/>
      </c>
      <c r="BR77" s="135" t="str">
        <f t="shared" si="72"/>
        <v/>
      </c>
      <c r="BS77" s="135" t="str">
        <f t="shared" si="68"/>
        <v/>
      </c>
      <c r="BT77" s="135" t="str">
        <f t="shared" si="65"/>
        <v/>
      </c>
      <c r="BU77" s="135" t="str">
        <f t="shared" si="65"/>
        <v/>
      </c>
      <c r="BW77" s="32">
        <v>64</v>
      </c>
      <c r="BX77" s="149" t="str">
        <f t="shared" si="60"/>
        <v/>
      </c>
      <c r="BY77" s="150" t="str">
        <f t="shared" si="63"/>
        <v/>
      </c>
      <c r="BZ77" s="150" t="str">
        <f t="shared" si="70"/>
        <v/>
      </c>
      <c r="CA77" s="150" t="str">
        <f t="shared" si="70"/>
        <v/>
      </c>
      <c r="CB77" s="150" t="str">
        <f t="shared" si="61"/>
        <v/>
      </c>
      <c r="CC77" s="150" t="str">
        <f t="shared" si="71"/>
        <v/>
      </c>
      <c r="CD77" s="150" t="str">
        <f t="shared" si="71"/>
        <v/>
      </c>
      <c r="CE77" s="150" t="str">
        <f t="shared" si="71"/>
        <v/>
      </c>
      <c r="CF77" s="151" t="str">
        <f t="shared" si="51"/>
        <v/>
      </c>
      <c r="CG77" s="152" t="str">
        <f t="shared" si="52"/>
        <v/>
      </c>
      <c r="CH77" s="150" t="str">
        <f t="shared" si="53"/>
        <v/>
      </c>
      <c r="CI77" s="150" t="str">
        <f t="shared" si="54"/>
        <v/>
      </c>
      <c r="CL77" s="147" t="str">
        <f t="shared" si="55"/>
        <v xml:space="preserve"> </v>
      </c>
      <c r="CM77" s="147" t="str">
        <f t="shared" si="56"/>
        <v/>
      </c>
      <c r="CN77" s="148" t="str">
        <f t="shared" si="57"/>
        <v/>
      </c>
      <c r="CO77" s="156"/>
      <c r="CP77" s="157"/>
      <c r="CQ77" s="157"/>
      <c r="CR77" s="157"/>
      <c r="CS77" s="157"/>
      <c r="CT77" s="157"/>
      <c r="CU77" s="157"/>
      <c r="CV77" s="157"/>
      <c r="CW77" s="157"/>
      <c r="CX77" s="157"/>
      <c r="CY77" s="157"/>
      <c r="CZ77" s="157"/>
      <c r="DA77" s="158"/>
    </row>
    <row r="78" spans="1:105" ht="15.75" x14ac:dyDescent="0.45">
      <c r="A78" s="138">
        <v>66</v>
      </c>
      <c r="B78" s="117"/>
      <c r="C78" s="118" t="str">
        <f t="shared" si="73"/>
        <v/>
      </c>
      <c r="D78" s="119" t="str">
        <f t="shared" si="16"/>
        <v/>
      </c>
      <c r="E78" s="120" t="str">
        <f t="shared" si="17"/>
        <v/>
      </c>
      <c r="F78" s="121" t="str">
        <f t="shared" si="18"/>
        <v/>
      </c>
      <c r="G78" s="122"/>
      <c r="H78" s="123" t="str">
        <f t="shared" si="74"/>
        <v/>
      </c>
      <c r="I78" s="139"/>
      <c r="J78" s="95"/>
      <c r="K78" s="126" t="str">
        <f t="shared" si="20"/>
        <v/>
      </c>
      <c r="L78" s="127" t="str">
        <f t="shared" si="21"/>
        <v>-</v>
      </c>
      <c r="M78" s="153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5"/>
      <c r="AE78" s="131"/>
      <c r="AF78" s="132">
        <f t="shared" ref="AF78:AF88" si="75">IF(B78="",1,COUNTA(M78:AD78))</f>
        <v>1</v>
      </c>
      <c r="AG78" s="29"/>
      <c r="AH78" s="133">
        <f t="shared" ref="AH78:AH88" si="76">COUNTA(M78:AD78)</f>
        <v>0</v>
      </c>
      <c r="AI78" s="32" t="str">
        <f t="shared" ref="AI78:AI88" si="77">IF(M78&lt;&gt;"",1,IF(N78&lt;&gt;"",2,IF(O78&lt;&gt;"",3,IF(P78&lt;&gt;"",4,IF(Q78&lt;&gt;"",5,IF(R78&lt;&gt;"",6,IF(S78&lt;&gt;"",7,IF(T78&lt;&gt;"",8,IF(U78&lt;&gt;"",9,IF(V78&lt;&gt;"",10,IF(W78&lt;&gt;"",11,IF(X78&lt;&gt;"",12,IF(Y78&lt;&gt;"",13,IF(Z78&lt;&gt;"",14,IF(AA78&lt;&gt;"",15,IF(AB78&lt;&gt;"",16,IF(AC78&lt;&gt;"",17,IF(AD78&lt;&gt;"",18,""))))))))))))))))))</f>
        <v/>
      </c>
      <c r="AJ78" s="32">
        <f t="shared" si="22"/>
        <v>0</v>
      </c>
      <c r="AK78" s="134" t="str">
        <f t="shared" si="32"/>
        <v/>
      </c>
      <c r="AL78" s="134" t="str">
        <f t="shared" si="33"/>
        <v/>
      </c>
      <c r="AM78" s="134" t="str">
        <f t="shared" si="34"/>
        <v/>
      </c>
      <c r="AN78" s="134" t="str">
        <f t="shared" si="35"/>
        <v/>
      </c>
      <c r="AO78" s="134" t="str">
        <f t="shared" si="36"/>
        <v/>
      </c>
      <c r="AP78" s="134" t="str">
        <f t="shared" si="37"/>
        <v/>
      </c>
      <c r="AQ78" s="134" t="str">
        <f t="shared" si="38"/>
        <v/>
      </c>
      <c r="AR78" s="134" t="str">
        <f t="shared" si="39"/>
        <v/>
      </c>
      <c r="AS78" s="134" t="str">
        <f t="shared" si="40"/>
        <v/>
      </c>
      <c r="AT78" s="134" t="str">
        <f t="shared" si="41"/>
        <v/>
      </c>
      <c r="AU78" s="134" t="str">
        <f t="shared" si="42"/>
        <v/>
      </c>
      <c r="AV78" s="134" t="str">
        <f t="shared" si="43"/>
        <v/>
      </c>
      <c r="AW78" s="134" t="str">
        <f t="shared" si="44"/>
        <v/>
      </c>
      <c r="AX78" s="134" t="str">
        <f t="shared" si="45"/>
        <v/>
      </c>
      <c r="AY78" s="134" t="str">
        <f t="shared" si="46"/>
        <v/>
      </c>
      <c r="AZ78" s="134" t="str">
        <f t="shared" si="47"/>
        <v/>
      </c>
      <c r="BA78" s="134" t="str">
        <f t="shared" si="48"/>
        <v/>
      </c>
      <c r="BB78" s="134" t="str">
        <f t="shared" si="49"/>
        <v/>
      </c>
      <c r="BC78" s="30"/>
      <c r="BD78" s="135" t="str">
        <f t="shared" si="72"/>
        <v/>
      </c>
      <c r="BE78" s="135" t="str">
        <f t="shared" si="72"/>
        <v/>
      </c>
      <c r="BF78" s="135" t="str">
        <f t="shared" si="72"/>
        <v/>
      </c>
      <c r="BG78" s="135" t="str">
        <f t="shared" si="72"/>
        <v/>
      </c>
      <c r="BH78" s="135" t="str">
        <f t="shared" si="72"/>
        <v/>
      </c>
      <c r="BI78" s="135" t="str">
        <f t="shared" si="72"/>
        <v/>
      </c>
      <c r="BJ78" s="135" t="str">
        <f t="shared" si="72"/>
        <v/>
      </c>
      <c r="BK78" s="135" t="str">
        <f t="shared" si="72"/>
        <v/>
      </c>
      <c r="BL78" s="135" t="str">
        <f t="shared" si="72"/>
        <v/>
      </c>
      <c r="BM78" s="135" t="str">
        <f t="shared" si="72"/>
        <v/>
      </c>
      <c r="BN78" s="135" t="str">
        <f t="shared" si="72"/>
        <v/>
      </c>
      <c r="BO78" s="135" t="str">
        <f t="shared" si="72"/>
        <v/>
      </c>
      <c r="BP78" s="135" t="str">
        <f t="shared" si="72"/>
        <v/>
      </c>
      <c r="BQ78" s="135" t="str">
        <f t="shared" si="72"/>
        <v/>
      </c>
      <c r="BR78" s="135" t="str">
        <f t="shared" si="72"/>
        <v/>
      </c>
      <c r="BS78" s="135" t="str">
        <f t="shared" si="68"/>
        <v/>
      </c>
      <c r="BT78" s="135" t="str">
        <f t="shared" si="65"/>
        <v/>
      </c>
      <c r="BU78" s="135" t="str">
        <f t="shared" si="65"/>
        <v/>
      </c>
      <c r="BW78" s="32">
        <v>65</v>
      </c>
      <c r="BX78" s="149" t="str">
        <f t="shared" si="60"/>
        <v/>
      </c>
      <c r="BY78" s="150" t="str">
        <f t="shared" si="63"/>
        <v/>
      </c>
      <c r="BZ78" s="150" t="str">
        <f t="shared" si="70"/>
        <v/>
      </c>
      <c r="CA78" s="150" t="str">
        <f t="shared" si="70"/>
        <v/>
      </c>
      <c r="CB78" s="150" t="str">
        <f t="shared" si="61"/>
        <v/>
      </c>
      <c r="CC78" s="150" t="str">
        <f t="shared" si="71"/>
        <v/>
      </c>
      <c r="CD78" s="150" t="str">
        <f t="shared" si="71"/>
        <v/>
      </c>
      <c r="CE78" s="150" t="str">
        <f t="shared" si="71"/>
        <v/>
      </c>
      <c r="CF78" s="151" t="str">
        <f t="shared" si="51"/>
        <v/>
      </c>
      <c r="CG78" s="152" t="str">
        <f t="shared" si="52"/>
        <v/>
      </c>
      <c r="CH78" s="150" t="str">
        <f t="shared" si="53"/>
        <v/>
      </c>
      <c r="CI78" s="150" t="str">
        <f t="shared" si="54"/>
        <v/>
      </c>
      <c r="CL78" s="147" t="str">
        <f t="shared" si="55"/>
        <v xml:space="preserve"> </v>
      </c>
      <c r="CM78" s="147" t="str">
        <f t="shared" si="56"/>
        <v/>
      </c>
      <c r="CN78" s="148" t="str">
        <f t="shared" si="57"/>
        <v/>
      </c>
      <c r="CO78" s="156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8"/>
    </row>
    <row r="79" spans="1:105" ht="15.75" x14ac:dyDescent="0.45">
      <c r="A79" s="138">
        <v>67</v>
      </c>
      <c r="B79" s="117"/>
      <c r="C79" s="118" t="str">
        <f t="shared" si="73"/>
        <v/>
      </c>
      <c r="D79" s="119" t="str">
        <f t="shared" si="16"/>
        <v/>
      </c>
      <c r="E79" s="120" t="str">
        <f t="shared" si="17"/>
        <v/>
      </c>
      <c r="F79" s="121" t="str">
        <f t="shared" si="18"/>
        <v/>
      </c>
      <c r="G79" s="122"/>
      <c r="H79" s="123" t="str">
        <f t="shared" si="74"/>
        <v/>
      </c>
      <c r="I79" s="139"/>
      <c r="J79" s="95"/>
      <c r="K79" s="126" t="str">
        <f t="shared" si="20"/>
        <v/>
      </c>
      <c r="L79" s="127" t="str">
        <f t="shared" si="21"/>
        <v>-</v>
      </c>
      <c r="M79" s="153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5"/>
      <c r="AE79" s="131"/>
      <c r="AF79" s="132">
        <f t="shared" si="75"/>
        <v>1</v>
      </c>
      <c r="AG79" s="29"/>
      <c r="AH79" s="133">
        <f t="shared" si="76"/>
        <v>0</v>
      </c>
      <c r="AI79" s="32" t="str">
        <f t="shared" si="77"/>
        <v/>
      </c>
      <c r="AJ79" s="32">
        <f t="shared" si="22"/>
        <v>0</v>
      </c>
      <c r="AK79" s="134" t="str">
        <f t="shared" ref="AK79:AK84" si="78">IF(M79&lt;&gt;"",IF(LEFT($B79,6)="Invité",CONCATENATE($B79," - ",$D79),VLOOKUP($B79,Fichier_plongeurs,1,FALSE)),"")</f>
        <v/>
      </c>
      <c r="AL79" s="134" t="str">
        <f t="shared" ref="AL79:AL84" si="79">IF(N79&lt;&gt;"",IF(LEFT($B79,6)="Invité",CONCATENATE($B79," - ",$D79),VLOOKUP($B79,Fichier_plongeurs,1,FALSE)),"")</f>
        <v/>
      </c>
      <c r="AM79" s="134" t="str">
        <f t="shared" ref="AM79:AM84" si="80">IF(O79&lt;&gt;"",IF(LEFT($B79,6)="Invité",CONCATENATE($B79," - ",$D79),VLOOKUP($B79,Fichier_plongeurs,1,FALSE)),"")</f>
        <v/>
      </c>
      <c r="AN79" s="134" t="str">
        <f t="shared" ref="AN79:AN84" si="81">IF(P79&lt;&gt;"",IF(LEFT($B79,6)="Invité",CONCATENATE($B79," - ",$D79),VLOOKUP($B79,Fichier_plongeurs,1,FALSE)),"")</f>
        <v/>
      </c>
      <c r="AO79" s="134" t="str">
        <f t="shared" ref="AO79:AO84" si="82">IF(Q79&lt;&gt;"",IF(LEFT($B79,6)="Invité",CONCATENATE($B79," - ",$D79),VLOOKUP($B79,Fichier_plongeurs,1,FALSE)),"")</f>
        <v/>
      </c>
      <c r="AP79" s="134" t="str">
        <f t="shared" ref="AP79:AP84" si="83">IF(R79&lt;&gt;"",IF(LEFT($B79,6)="Invité",CONCATENATE($B79," - ",$D79),VLOOKUP($B79,Fichier_plongeurs,1,FALSE)),"")</f>
        <v/>
      </c>
      <c r="AQ79" s="134" t="str">
        <f t="shared" ref="AQ79:AQ84" si="84">IF(S79&lt;&gt;"",IF(LEFT($B79,6)="Invité",CONCATENATE($B79," - ",$D79),VLOOKUP($B79,Fichier_plongeurs,1,FALSE)),"")</f>
        <v/>
      </c>
      <c r="AR79" s="134" t="str">
        <f t="shared" ref="AR79:AR84" si="85">IF(T79&lt;&gt;"",IF(LEFT($B79,6)="Invité",CONCATENATE($B79," - ",$D79),VLOOKUP($B79,Fichier_plongeurs,1,FALSE)),"")</f>
        <v/>
      </c>
      <c r="AS79" s="134" t="str">
        <f t="shared" ref="AS79:AS84" si="86">IF(U79&lt;&gt;"",IF(LEFT($B79,6)="Invité",CONCATENATE($B79," - ",$D79),VLOOKUP($B79,Fichier_plongeurs,1,FALSE)),"")</f>
        <v/>
      </c>
      <c r="AT79" s="134" t="str">
        <f t="shared" ref="AT79:AT84" si="87">IF(V79&lt;&gt;"",IF(LEFT($B79,6)="Invité",CONCATENATE($B79," - ",$D79),VLOOKUP($B79,Fichier_plongeurs,1,FALSE)),"")</f>
        <v/>
      </c>
      <c r="AU79" s="134" t="str">
        <f t="shared" ref="AU79:AU84" si="88">IF(W79&lt;&gt;"",IF(LEFT($B79,6)="Invité",CONCATENATE($B79," - ",$D79),VLOOKUP($B79,Fichier_plongeurs,1,FALSE)),"")</f>
        <v/>
      </c>
      <c r="AV79" s="134" t="str">
        <f t="shared" ref="AV79:AV84" si="89">IF(X79&lt;&gt;"",IF(LEFT($B79,6)="Invité",CONCATENATE($B79," - ",$D79),VLOOKUP($B79,Fichier_plongeurs,1,FALSE)),"")</f>
        <v/>
      </c>
      <c r="AW79" s="134" t="str">
        <f t="shared" ref="AW79:AW84" si="90">IF(Y79&lt;&gt;"",IF(LEFT($B79,6)="Invité",CONCATENATE($B79," - ",$D79),VLOOKUP($B79,Fichier_plongeurs,1,FALSE)),"")</f>
        <v/>
      </c>
      <c r="AX79" s="134" t="str">
        <f t="shared" ref="AX79:AX84" si="91">IF(Z79&lt;&gt;"",IF(LEFT($B79,6)="Invité",CONCATENATE($B79," - ",$D79),VLOOKUP($B79,Fichier_plongeurs,1,FALSE)),"")</f>
        <v/>
      </c>
      <c r="AY79" s="134" t="str">
        <f t="shared" ref="AY79:AY84" si="92">IF(AA79&lt;&gt;"",IF(LEFT($B79,6)="Invité",CONCATENATE($B79," - ",$D79),VLOOKUP($B79,Fichier_plongeurs,1,FALSE)),"")</f>
        <v/>
      </c>
      <c r="AZ79" s="134" t="str">
        <f t="shared" ref="AZ79:AZ84" si="93">IF(AB79&lt;&gt;"",IF(LEFT($B79,6)="Invité",CONCATENATE($B79," - ",$D79),VLOOKUP($B79,Fichier_plongeurs,1,FALSE)),"")</f>
        <v/>
      </c>
      <c r="BA79" s="134" t="str">
        <f t="shared" ref="BA79:BA84" si="94">IF(AC79&lt;&gt;"",IF(LEFT($B79,6)="Invité",CONCATENATE($B79," - ",$D79),VLOOKUP($B79,Fichier_plongeurs,1,FALSE)),"")</f>
        <v/>
      </c>
      <c r="BB79" s="134" t="str">
        <f t="shared" ref="BB79:BB84" si="95">IF(AD79&lt;&gt;"",IF(LEFT($B79,6)="Invité",CONCATENATE($B79," - ",$D79),VLOOKUP($B79,Fichier_plongeurs,1,FALSE)),"")</f>
        <v/>
      </c>
      <c r="BC79" s="30"/>
      <c r="BD79" s="135" t="str">
        <f t="shared" si="72"/>
        <v/>
      </c>
      <c r="BE79" s="135" t="str">
        <f t="shared" si="72"/>
        <v/>
      </c>
      <c r="BF79" s="135" t="str">
        <f t="shared" si="72"/>
        <v/>
      </c>
      <c r="BG79" s="135" t="str">
        <f t="shared" si="72"/>
        <v/>
      </c>
      <c r="BH79" s="135" t="str">
        <f t="shared" si="72"/>
        <v/>
      </c>
      <c r="BI79" s="135" t="str">
        <f t="shared" si="72"/>
        <v/>
      </c>
      <c r="BJ79" s="135" t="str">
        <f t="shared" si="72"/>
        <v/>
      </c>
      <c r="BK79" s="135" t="str">
        <f t="shared" si="72"/>
        <v/>
      </c>
      <c r="BL79" s="135" t="str">
        <f t="shared" si="72"/>
        <v/>
      </c>
      <c r="BM79" s="135" t="str">
        <f t="shared" si="72"/>
        <v/>
      </c>
      <c r="BN79" s="135" t="str">
        <f t="shared" si="72"/>
        <v/>
      </c>
      <c r="BO79" s="135" t="str">
        <f t="shared" si="72"/>
        <v/>
      </c>
      <c r="BP79" s="135" t="str">
        <f t="shared" si="72"/>
        <v/>
      </c>
      <c r="BQ79" s="135" t="str">
        <f t="shared" si="72"/>
        <v/>
      </c>
      <c r="BR79" s="135" t="str">
        <f t="shared" si="72"/>
        <v/>
      </c>
      <c r="BS79" s="135" t="str">
        <f t="shared" si="68"/>
        <v/>
      </c>
      <c r="BT79" s="135" t="str">
        <f t="shared" si="65"/>
        <v/>
      </c>
      <c r="BU79" s="135" t="str">
        <f t="shared" si="65"/>
        <v/>
      </c>
      <c r="BW79" s="32">
        <v>66</v>
      </c>
      <c r="BX79" s="149" t="str">
        <f t="shared" si="60"/>
        <v/>
      </c>
      <c r="BY79" s="150" t="str">
        <f t="shared" si="63"/>
        <v/>
      </c>
      <c r="BZ79" s="150" t="str">
        <f t="shared" si="70"/>
        <v/>
      </c>
      <c r="CA79" s="150" t="str">
        <f t="shared" si="70"/>
        <v/>
      </c>
      <c r="CB79" s="150" t="str">
        <f t="shared" si="61"/>
        <v/>
      </c>
      <c r="CC79" s="150" t="str">
        <f t="shared" si="71"/>
        <v/>
      </c>
      <c r="CD79" s="150" t="str">
        <f t="shared" si="71"/>
        <v/>
      </c>
      <c r="CE79" s="150" t="str">
        <f t="shared" si="71"/>
        <v/>
      </c>
      <c r="CF79" s="151" t="str">
        <f t="shared" ref="CF79:CF150" si="96">IF($BZ79="","",$I$4)</f>
        <v/>
      </c>
      <c r="CG79" s="152" t="str">
        <f t="shared" ref="CG79:CG150" si="97">IF($BZ79="","",$H$4)</f>
        <v/>
      </c>
      <c r="CH79" s="150" t="str">
        <f t="shared" ref="CH79:CH150" si="98">IF($BZ79="","",$B$4)</f>
        <v/>
      </c>
      <c r="CI79" s="150" t="str">
        <f t="shared" ref="CI79:CI150" si="99">IF($BZ79="","",$D$4)</f>
        <v/>
      </c>
      <c r="CL79" s="147" t="str">
        <f t="shared" ref="CL79:CL103" si="100">CM79&amp;" "&amp;CN79</f>
        <v xml:space="preserve"> </v>
      </c>
      <c r="CM79" s="147" t="str">
        <f t="shared" ref="CM79:CM103" si="101">UPPER(CX79)</f>
        <v/>
      </c>
      <c r="CN79" s="148" t="str">
        <f t="shared" ref="CN79:CN103" si="102">PROPER(CY79)</f>
        <v/>
      </c>
      <c r="CO79" s="156"/>
      <c r="CP79" s="157"/>
      <c r="CQ79" s="157"/>
      <c r="CR79" s="157"/>
      <c r="CS79" s="157"/>
      <c r="CT79" s="157"/>
      <c r="CU79" s="157"/>
      <c r="CV79" s="157"/>
      <c r="CW79" s="157"/>
      <c r="CX79" s="157"/>
      <c r="CY79" s="157"/>
      <c r="CZ79" s="157"/>
      <c r="DA79" s="158"/>
    </row>
    <row r="80" spans="1:105" ht="15.75" x14ac:dyDescent="0.45">
      <c r="A80" s="116">
        <v>68</v>
      </c>
      <c r="B80" s="117"/>
      <c r="C80" s="118" t="str">
        <f t="shared" si="73"/>
        <v/>
      </c>
      <c r="D80" s="119" t="str">
        <f t="shared" si="16"/>
        <v/>
      </c>
      <c r="E80" s="120" t="str">
        <f t="shared" si="17"/>
        <v/>
      </c>
      <c r="F80" s="121" t="str">
        <f t="shared" si="18"/>
        <v/>
      </c>
      <c r="G80" s="122"/>
      <c r="H80" s="123" t="str">
        <f t="shared" si="74"/>
        <v/>
      </c>
      <c r="I80" s="139"/>
      <c r="J80" s="95"/>
      <c r="K80" s="126" t="str">
        <f t="shared" si="20"/>
        <v/>
      </c>
      <c r="L80" s="127" t="str">
        <f t="shared" si="21"/>
        <v>-</v>
      </c>
      <c r="M80" s="153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5"/>
      <c r="AE80" s="131"/>
      <c r="AF80" s="132">
        <f t="shared" si="75"/>
        <v>1</v>
      </c>
      <c r="AG80" s="29"/>
      <c r="AH80" s="133">
        <f t="shared" si="76"/>
        <v>0</v>
      </c>
      <c r="AI80" s="32" t="str">
        <f t="shared" si="77"/>
        <v/>
      </c>
      <c r="AJ80" s="32">
        <f t="shared" si="22"/>
        <v>0</v>
      </c>
      <c r="AK80" s="134" t="str">
        <f t="shared" si="78"/>
        <v/>
      </c>
      <c r="AL80" s="134" t="str">
        <f t="shared" si="79"/>
        <v/>
      </c>
      <c r="AM80" s="134" t="str">
        <f t="shared" si="80"/>
        <v/>
      </c>
      <c r="AN80" s="134" t="str">
        <f t="shared" si="81"/>
        <v/>
      </c>
      <c r="AO80" s="134" t="str">
        <f t="shared" si="82"/>
        <v/>
      </c>
      <c r="AP80" s="134" t="str">
        <f t="shared" si="83"/>
        <v/>
      </c>
      <c r="AQ80" s="134" t="str">
        <f t="shared" si="84"/>
        <v/>
      </c>
      <c r="AR80" s="134" t="str">
        <f t="shared" si="85"/>
        <v/>
      </c>
      <c r="AS80" s="134" t="str">
        <f t="shared" si="86"/>
        <v/>
      </c>
      <c r="AT80" s="134" t="str">
        <f t="shared" si="87"/>
        <v/>
      </c>
      <c r="AU80" s="134" t="str">
        <f t="shared" si="88"/>
        <v/>
      </c>
      <c r="AV80" s="134" t="str">
        <f t="shared" si="89"/>
        <v/>
      </c>
      <c r="AW80" s="134" t="str">
        <f t="shared" si="90"/>
        <v/>
      </c>
      <c r="AX80" s="134" t="str">
        <f t="shared" si="91"/>
        <v/>
      </c>
      <c r="AY80" s="134" t="str">
        <f t="shared" si="92"/>
        <v/>
      </c>
      <c r="AZ80" s="134" t="str">
        <f t="shared" si="93"/>
        <v/>
      </c>
      <c r="BA80" s="134" t="str">
        <f t="shared" si="94"/>
        <v/>
      </c>
      <c r="BB80" s="134" t="str">
        <f t="shared" si="95"/>
        <v/>
      </c>
      <c r="BC80" s="30"/>
      <c r="BD80" s="135" t="str">
        <f t="shared" si="72"/>
        <v/>
      </c>
      <c r="BE80" s="135" t="str">
        <f t="shared" si="72"/>
        <v/>
      </c>
      <c r="BF80" s="135" t="str">
        <f t="shared" si="72"/>
        <v/>
      </c>
      <c r="BG80" s="135" t="str">
        <f t="shared" si="72"/>
        <v/>
      </c>
      <c r="BH80" s="135" t="str">
        <f t="shared" si="72"/>
        <v/>
      </c>
      <c r="BI80" s="135" t="str">
        <f t="shared" si="72"/>
        <v/>
      </c>
      <c r="BJ80" s="135" t="str">
        <f t="shared" si="72"/>
        <v/>
      </c>
      <c r="BK80" s="135" t="str">
        <f t="shared" si="72"/>
        <v/>
      </c>
      <c r="BL80" s="135" t="str">
        <f t="shared" si="72"/>
        <v/>
      </c>
      <c r="BM80" s="135" t="str">
        <f t="shared" si="72"/>
        <v/>
      </c>
      <c r="BN80" s="135" t="str">
        <f t="shared" si="72"/>
        <v/>
      </c>
      <c r="BO80" s="135" t="str">
        <f t="shared" si="72"/>
        <v/>
      </c>
      <c r="BP80" s="135" t="str">
        <f t="shared" si="72"/>
        <v/>
      </c>
      <c r="BQ80" s="135" t="str">
        <f t="shared" si="72"/>
        <v/>
      </c>
      <c r="BR80" s="135" t="str">
        <f t="shared" si="72"/>
        <v/>
      </c>
      <c r="BS80" s="135" t="str">
        <f t="shared" si="68"/>
        <v/>
      </c>
      <c r="BT80" s="135" t="str">
        <f t="shared" si="65"/>
        <v/>
      </c>
      <c r="BU80" s="135" t="str">
        <f t="shared" si="65"/>
        <v/>
      </c>
      <c r="BW80" s="32">
        <v>67</v>
      </c>
      <c r="BX80" s="149" t="str">
        <f t="shared" si="60"/>
        <v/>
      </c>
      <c r="BY80" s="150" t="str">
        <f t="shared" si="63"/>
        <v/>
      </c>
      <c r="BZ80" s="150" t="str">
        <f t="shared" si="70"/>
        <v/>
      </c>
      <c r="CA80" s="150" t="str">
        <f t="shared" si="70"/>
        <v/>
      </c>
      <c r="CB80" s="150" t="str">
        <f t="shared" si="61"/>
        <v/>
      </c>
      <c r="CC80" s="150" t="str">
        <f t="shared" si="71"/>
        <v/>
      </c>
      <c r="CD80" s="150" t="str">
        <f t="shared" si="71"/>
        <v/>
      </c>
      <c r="CE80" s="150" t="str">
        <f t="shared" si="71"/>
        <v/>
      </c>
      <c r="CF80" s="151" t="str">
        <f t="shared" si="96"/>
        <v/>
      </c>
      <c r="CG80" s="152" t="str">
        <f t="shared" si="97"/>
        <v/>
      </c>
      <c r="CH80" s="150" t="str">
        <f t="shared" si="98"/>
        <v/>
      </c>
      <c r="CI80" s="150" t="str">
        <f t="shared" si="99"/>
        <v/>
      </c>
      <c r="CL80" s="147" t="str">
        <f t="shared" si="100"/>
        <v xml:space="preserve"> </v>
      </c>
      <c r="CM80" s="147" t="str">
        <f t="shared" si="101"/>
        <v/>
      </c>
      <c r="CN80" s="148" t="str">
        <f t="shared" si="102"/>
        <v/>
      </c>
      <c r="CO80" s="156"/>
      <c r="CP80" s="157"/>
      <c r="CQ80" s="157"/>
      <c r="CR80" s="157"/>
      <c r="CS80" s="157"/>
      <c r="CT80" s="157"/>
      <c r="CU80" s="157"/>
      <c r="CV80" s="157"/>
      <c r="CW80" s="157"/>
      <c r="CX80" s="157"/>
      <c r="CY80" s="157"/>
      <c r="CZ80" s="157"/>
      <c r="DA80" s="158"/>
    </row>
    <row r="81" spans="1:119" ht="15.75" x14ac:dyDescent="0.45">
      <c r="A81" s="138">
        <v>69</v>
      </c>
      <c r="B81" s="117"/>
      <c r="C81" s="118" t="str">
        <f t="shared" si="73"/>
        <v/>
      </c>
      <c r="D81" s="119" t="str">
        <f t="shared" si="16"/>
        <v/>
      </c>
      <c r="E81" s="120" t="str">
        <f t="shared" si="17"/>
        <v/>
      </c>
      <c r="F81" s="121" t="str">
        <f t="shared" si="18"/>
        <v/>
      </c>
      <c r="G81" s="122"/>
      <c r="H81" s="123" t="str">
        <f t="shared" si="74"/>
        <v/>
      </c>
      <c r="I81" s="139"/>
      <c r="J81" s="95"/>
      <c r="K81" s="126" t="str">
        <f t="shared" si="20"/>
        <v/>
      </c>
      <c r="L81" s="127" t="str">
        <f t="shared" si="21"/>
        <v>-</v>
      </c>
      <c r="M81" s="153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5"/>
      <c r="AE81" s="131"/>
      <c r="AF81" s="132">
        <f t="shared" si="75"/>
        <v>1</v>
      </c>
      <c r="AG81" s="29"/>
      <c r="AH81" s="133">
        <f t="shared" si="76"/>
        <v>0</v>
      </c>
      <c r="AI81" s="32" t="str">
        <f t="shared" si="77"/>
        <v/>
      </c>
      <c r="AJ81" s="32">
        <f t="shared" ref="AJ81:AJ84" si="103">IF($B81&lt;&gt;"",VLOOKUP($B81,Doublon_plongeurs,2,FALSE),0)</f>
        <v>0</v>
      </c>
      <c r="AK81" s="134" t="str">
        <f t="shared" si="78"/>
        <v/>
      </c>
      <c r="AL81" s="134" t="str">
        <f t="shared" si="79"/>
        <v/>
      </c>
      <c r="AM81" s="134" t="str">
        <f t="shared" si="80"/>
        <v/>
      </c>
      <c r="AN81" s="134" t="str">
        <f t="shared" si="81"/>
        <v/>
      </c>
      <c r="AO81" s="134" t="str">
        <f t="shared" si="82"/>
        <v/>
      </c>
      <c r="AP81" s="134" t="str">
        <f t="shared" si="83"/>
        <v/>
      </c>
      <c r="AQ81" s="134" t="str">
        <f t="shared" si="84"/>
        <v/>
      </c>
      <c r="AR81" s="134" t="str">
        <f t="shared" si="85"/>
        <v/>
      </c>
      <c r="AS81" s="134" t="str">
        <f t="shared" si="86"/>
        <v/>
      </c>
      <c r="AT81" s="134" t="str">
        <f t="shared" si="87"/>
        <v/>
      </c>
      <c r="AU81" s="134" t="str">
        <f t="shared" si="88"/>
        <v/>
      </c>
      <c r="AV81" s="134" t="str">
        <f t="shared" si="89"/>
        <v/>
      </c>
      <c r="AW81" s="134" t="str">
        <f t="shared" si="90"/>
        <v/>
      </c>
      <c r="AX81" s="134" t="str">
        <f t="shared" si="91"/>
        <v/>
      </c>
      <c r="AY81" s="134" t="str">
        <f t="shared" si="92"/>
        <v/>
      </c>
      <c r="AZ81" s="134" t="str">
        <f t="shared" si="93"/>
        <v/>
      </c>
      <c r="BA81" s="134" t="str">
        <f t="shared" si="94"/>
        <v/>
      </c>
      <c r="BB81" s="134" t="str">
        <f t="shared" si="95"/>
        <v/>
      </c>
      <c r="BC81" s="30"/>
      <c r="BD81" s="135" t="str">
        <f t="shared" si="72"/>
        <v/>
      </c>
      <c r="BE81" s="135" t="str">
        <f t="shared" si="72"/>
        <v/>
      </c>
      <c r="BF81" s="135" t="str">
        <f t="shared" si="72"/>
        <v/>
      </c>
      <c r="BG81" s="135" t="str">
        <f t="shared" si="72"/>
        <v/>
      </c>
      <c r="BH81" s="135" t="str">
        <f t="shared" si="72"/>
        <v/>
      </c>
      <c r="BI81" s="135" t="str">
        <f t="shared" si="72"/>
        <v/>
      </c>
      <c r="BJ81" s="135" t="str">
        <f t="shared" si="72"/>
        <v/>
      </c>
      <c r="BK81" s="135" t="str">
        <f t="shared" si="72"/>
        <v/>
      </c>
      <c r="BL81" s="135" t="str">
        <f t="shared" si="72"/>
        <v/>
      </c>
      <c r="BM81" s="135" t="str">
        <f t="shared" si="72"/>
        <v/>
      </c>
      <c r="BN81" s="135" t="str">
        <f t="shared" si="72"/>
        <v/>
      </c>
      <c r="BO81" s="135" t="str">
        <f t="shared" si="72"/>
        <v/>
      </c>
      <c r="BP81" s="135" t="str">
        <f t="shared" si="72"/>
        <v/>
      </c>
      <c r="BQ81" s="135" t="str">
        <f t="shared" si="72"/>
        <v/>
      </c>
      <c r="BR81" s="135" t="str">
        <f t="shared" si="72"/>
        <v/>
      </c>
      <c r="BS81" s="135" t="str">
        <f t="shared" si="68"/>
        <v/>
      </c>
      <c r="BT81" s="135" t="str">
        <f t="shared" si="65"/>
        <v/>
      </c>
      <c r="BU81" s="135" t="str">
        <f t="shared" si="65"/>
        <v/>
      </c>
      <c r="BW81" s="32">
        <v>68</v>
      </c>
      <c r="BX81" s="149" t="str">
        <f t="shared" si="60"/>
        <v/>
      </c>
      <c r="BY81" s="150" t="str">
        <f t="shared" si="63"/>
        <v/>
      </c>
      <c r="BZ81" s="150" t="str">
        <f t="shared" si="70"/>
        <v/>
      </c>
      <c r="CA81" s="150" t="str">
        <f t="shared" si="70"/>
        <v/>
      </c>
      <c r="CB81" s="150" t="str">
        <f t="shared" si="61"/>
        <v/>
      </c>
      <c r="CC81" s="150" t="str">
        <f t="shared" si="71"/>
        <v/>
      </c>
      <c r="CD81" s="150" t="str">
        <f t="shared" si="71"/>
        <v/>
      </c>
      <c r="CE81" s="150" t="str">
        <f t="shared" si="71"/>
        <v/>
      </c>
      <c r="CF81" s="151" t="str">
        <f t="shared" si="96"/>
        <v/>
      </c>
      <c r="CG81" s="152" t="str">
        <f t="shared" si="97"/>
        <v/>
      </c>
      <c r="CH81" s="150" t="str">
        <f t="shared" si="98"/>
        <v/>
      </c>
      <c r="CI81" s="150" t="str">
        <f t="shared" si="99"/>
        <v/>
      </c>
      <c r="CL81" s="147" t="str">
        <f t="shared" si="100"/>
        <v xml:space="preserve"> </v>
      </c>
      <c r="CM81" s="147" t="str">
        <f t="shared" si="101"/>
        <v/>
      </c>
      <c r="CN81" s="148" t="str">
        <f t="shared" si="102"/>
        <v/>
      </c>
      <c r="CO81" s="156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8"/>
    </row>
    <row r="82" spans="1:119" ht="15.75" x14ac:dyDescent="0.45">
      <c r="A82" s="138">
        <v>70</v>
      </c>
      <c r="B82" s="117"/>
      <c r="C82" s="118" t="str">
        <f t="shared" si="73"/>
        <v/>
      </c>
      <c r="D82" s="119" t="str">
        <f t="shared" si="16"/>
        <v/>
      </c>
      <c r="E82" s="120" t="str">
        <f t="shared" si="17"/>
        <v/>
      </c>
      <c r="F82" s="121" t="str">
        <f t="shared" si="18"/>
        <v/>
      </c>
      <c r="G82" s="122"/>
      <c r="H82" s="123" t="str">
        <f t="shared" si="74"/>
        <v/>
      </c>
      <c r="I82" s="139"/>
      <c r="J82" s="95"/>
      <c r="K82" s="126" t="str">
        <f t="shared" si="20"/>
        <v/>
      </c>
      <c r="L82" s="127" t="str">
        <f t="shared" si="21"/>
        <v>-</v>
      </c>
      <c r="M82" s="153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5"/>
      <c r="AE82" s="131"/>
      <c r="AF82" s="132">
        <f t="shared" si="75"/>
        <v>1</v>
      </c>
      <c r="AG82" s="29"/>
      <c r="AH82" s="133">
        <f t="shared" si="76"/>
        <v>0</v>
      </c>
      <c r="AI82" s="32" t="str">
        <f t="shared" si="77"/>
        <v/>
      </c>
      <c r="AJ82" s="32">
        <f t="shared" si="103"/>
        <v>0</v>
      </c>
      <c r="AK82" s="134" t="str">
        <f t="shared" si="78"/>
        <v/>
      </c>
      <c r="AL82" s="134" t="str">
        <f t="shared" si="79"/>
        <v/>
      </c>
      <c r="AM82" s="134" t="str">
        <f t="shared" si="80"/>
        <v/>
      </c>
      <c r="AN82" s="134" t="str">
        <f t="shared" si="81"/>
        <v/>
      </c>
      <c r="AO82" s="134" t="str">
        <f t="shared" si="82"/>
        <v/>
      </c>
      <c r="AP82" s="134" t="str">
        <f t="shared" si="83"/>
        <v/>
      </c>
      <c r="AQ82" s="134" t="str">
        <f t="shared" si="84"/>
        <v/>
      </c>
      <c r="AR82" s="134" t="str">
        <f t="shared" si="85"/>
        <v/>
      </c>
      <c r="AS82" s="134" t="str">
        <f t="shared" si="86"/>
        <v/>
      </c>
      <c r="AT82" s="134" t="str">
        <f t="shared" si="87"/>
        <v/>
      </c>
      <c r="AU82" s="134" t="str">
        <f t="shared" si="88"/>
        <v/>
      </c>
      <c r="AV82" s="134" t="str">
        <f t="shared" si="89"/>
        <v/>
      </c>
      <c r="AW82" s="134" t="str">
        <f t="shared" si="90"/>
        <v/>
      </c>
      <c r="AX82" s="134" t="str">
        <f t="shared" si="91"/>
        <v/>
      </c>
      <c r="AY82" s="134" t="str">
        <f t="shared" si="92"/>
        <v/>
      </c>
      <c r="AZ82" s="134" t="str">
        <f t="shared" si="93"/>
        <v/>
      </c>
      <c r="BA82" s="134" t="str">
        <f t="shared" si="94"/>
        <v/>
      </c>
      <c r="BB82" s="134" t="str">
        <f t="shared" si="95"/>
        <v/>
      </c>
      <c r="BC82" s="30"/>
      <c r="BD82" s="135" t="str">
        <f t="shared" si="72"/>
        <v/>
      </c>
      <c r="BE82" s="135" t="str">
        <f t="shared" si="72"/>
        <v/>
      </c>
      <c r="BF82" s="135" t="str">
        <f t="shared" si="72"/>
        <v/>
      </c>
      <c r="BG82" s="135" t="str">
        <f t="shared" si="72"/>
        <v/>
      </c>
      <c r="BH82" s="135" t="str">
        <f t="shared" si="72"/>
        <v/>
      </c>
      <c r="BI82" s="135" t="str">
        <f t="shared" si="72"/>
        <v/>
      </c>
      <c r="BJ82" s="135" t="str">
        <f t="shared" si="72"/>
        <v/>
      </c>
      <c r="BK82" s="135" t="str">
        <f t="shared" si="72"/>
        <v/>
      </c>
      <c r="BL82" s="135" t="str">
        <f t="shared" si="72"/>
        <v/>
      </c>
      <c r="BM82" s="135" t="str">
        <f t="shared" si="72"/>
        <v/>
      </c>
      <c r="BN82" s="135" t="str">
        <f t="shared" si="72"/>
        <v/>
      </c>
      <c r="BO82" s="135" t="str">
        <f t="shared" si="72"/>
        <v/>
      </c>
      <c r="BP82" s="135" t="str">
        <f t="shared" si="72"/>
        <v/>
      </c>
      <c r="BQ82" s="135" t="str">
        <f t="shared" si="72"/>
        <v/>
      </c>
      <c r="BR82" s="135" t="str">
        <f t="shared" si="72"/>
        <v/>
      </c>
      <c r="BS82" s="135" t="str">
        <f t="shared" si="68"/>
        <v/>
      </c>
      <c r="BT82" s="135" t="str">
        <f t="shared" si="65"/>
        <v/>
      </c>
      <c r="BU82" s="135" t="str">
        <f t="shared" si="65"/>
        <v/>
      </c>
      <c r="BW82" s="32">
        <v>69</v>
      </c>
      <c r="BX82" s="149" t="str">
        <f t="shared" si="60"/>
        <v/>
      </c>
      <c r="BY82" s="150" t="str">
        <f t="shared" si="63"/>
        <v/>
      </c>
      <c r="BZ82" s="150" t="str">
        <f t="shared" si="70"/>
        <v/>
      </c>
      <c r="CA82" s="150" t="str">
        <f t="shared" si="70"/>
        <v/>
      </c>
      <c r="CB82" s="150" t="str">
        <f t="shared" si="61"/>
        <v/>
      </c>
      <c r="CC82" s="150" t="str">
        <f t="shared" si="71"/>
        <v/>
      </c>
      <c r="CD82" s="150" t="str">
        <f t="shared" si="71"/>
        <v/>
      </c>
      <c r="CE82" s="150" t="str">
        <f t="shared" si="71"/>
        <v/>
      </c>
      <c r="CF82" s="151" t="str">
        <f t="shared" si="96"/>
        <v/>
      </c>
      <c r="CG82" s="152" t="str">
        <f t="shared" si="97"/>
        <v/>
      </c>
      <c r="CH82" s="150" t="str">
        <f t="shared" si="98"/>
        <v/>
      </c>
      <c r="CI82" s="150" t="str">
        <f t="shared" si="99"/>
        <v/>
      </c>
      <c r="CL82" s="147" t="str">
        <f t="shared" si="100"/>
        <v xml:space="preserve"> </v>
      </c>
      <c r="CM82" s="147" t="str">
        <f t="shared" si="101"/>
        <v/>
      </c>
      <c r="CN82" s="148" t="str">
        <f t="shared" si="102"/>
        <v/>
      </c>
      <c r="CO82" s="156"/>
      <c r="CP82" s="157"/>
      <c r="CQ82" s="157"/>
      <c r="CR82" s="157"/>
      <c r="CS82" s="157"/>
      <c r="CT82" s="157"/>
      <c r="CU82" s="157"/>
      <c r="CV82" s="157"/>
      <c r="CW82" s="157"/>
      <c r="CX82" s="157"/>
      <c r="CY82" s="157"/>
      <c r="CZ82" s="157"/>
      <c r="DA82" s="158"/>
    </row>
    <row r="83" spans="1:119" ht="15.75" x14ac:dyDescent="0.45">
      <c r="A83" s="116">
        <v>71</v>
      </c>
      <c r="B83" s="117"/>
      <c r="C83" s="118" t="str">
        <f t="shared" si="73"/>
        <v/>
      </c>
      <c r="D83" s="119" t="str">
        <f t="shared" si="16"/>
        <v/>
      </c>
      <c r="E83" s="120" t="str">
        <f t="shared" si="17"/>
        <v/>
      </c>
      <c r="F83" s="121" t="str">
        <f t="shared" si="18"/>
        <v/>
      </c>
      <c r="G83" s="122"/>
      <c r="H83" s="123" t="str">
        <f t="shared" si="74"/>
        <v/>
      </c>
      <c r="I83" s="139"/>
      <c r="J83" s="95"/>
      <c r="K83" s="126" t="str">
        <f t="shared" si="20"/>
        <v/>
      </c>
      <c r="L83" s="127" t="str">
        <f t="shared" si="21"/>
        <v>-</v>
      </c>
      <c r="M83" s="153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5"/>
      <c r="AE83" s="131"/>
      <c r="AF83" s="132">
        <f t="shared" si="75"/>
        <v>1</v>
      </c>
      <c r="AG83" s="29"/>
      <c r="AH83" s="133">
        <f t="shared" si="76"/>
        <v>0</v>
      </c>
      <c r="AI83" s="32" t="str">
        <f t="shared" si="77"/>
        <v/>
      </c>
      <c r="AJ83" s="32">
        <f t="shared" si="103"/>
        <v>0</v>
      </c>
      <c r="AK83" s="134" t="str">
        <f t="shared" si="78"/>
        <v/>
      </c>
      <c r="AL83" s="134" t="str">
        <f t="shared" si="79"/>
        <v/>
      </c>
      <c r="AM83" s="134" t="str">
        <f t="shared" si="80"/>
        <v/>
      </c>
      <c r="AN83" s="134" t="str">
        <f t="shared" si="81"/>
        <v/>
      </c>
      <c r="AO83" s="134" t="str">
        <f t="shared" si="82"/>
        <v/>
      </c>
      <c r="AP83" s="134" t="str">
        <f t="shared" si="83"/>
        <v/>
      </c>
      <c r="AQ83" s="134" t="str">
        <f t="shared" si="84"/>
        <v/>
      </c>
      <c r="AR83" s="134" t="str">
        <f t="shared" si="85"/>
        <v/>
      </c>
      <c r="AS83" s="134" t="str">
        <f t="shared" si="86"/>
        <v/>
      </c>
      <c r="AT83" s="134" t="str">
        <f t="shared" si="87"/>
        <v/>
      </c>
      <c r="AU83" s="134" t="str">
        <f t="shared" si="88"/>
        <v/>
      </c>
      <c r="AV83" s="134" t="str">
        <f t="shared" si="89"/>
        <v/>
      </c>
      <c r="AW83" s="134" t="str">
        <f t="shared" si="90"/>
        <v/>
      </c>
      <c r="AX83" s="134" t="str">
        <f t="shared" si="91"/>
        <v/>
      </c>
      <c r="AY83" s="134" t="str">
        <f t="shared" si="92"/>
        <v/>
      </c>
      <c r="AZ83" s="134" t="str">
        <f t="shared" si="93"/>
        <v/>
      </c>
      <c r="BA83" s="134" t="str">
        <f t="shared" si="94"/>
        <v/>
      </c>
      <c r="BB83" s="134" t="str">
        <f t="shared" si="95"/>
        <v/>
      </c>
      <c r="BC83" s="30"/>
      <c r="BD83" s="135" t="str">
        <f t="shared" si="72"/>
        <v/>
      </c>
      <c r="BE83" s="135" t="str">
        <f t="shared" si="72"/>
        <v/>
      </c>
      <c r="BF83" s="135" t="str">
        <f t="shared" si="72"/>
        <v/>
      </c>
      <c r="BG83" s="135" t="str">
        <f t="shared" si="72"/>
        <v/>
      </c>
      <c r="BH83" s="135" t="str">
        <f t="shared" si="72"/>
        <v/>
      </c>
      <c r="BI83" s="135" t="str">
        <f t="shared" si="72"/>
        <v/>
      </c>
      <c r="BJ83" s="135" t="str">
        <f t="shared" si="72"/>
        <v/>
      </c>
      <c r="BK83" s="135" t="str">
        <f t="shared" si="72"/>
        <v/>
      </c>
      <c r="BL83" s="135" t="str">
        <f t="shared" si="72"/>
        <v/>
      </c>
      <c r="BM83" s="135" t="str">
        <f t="shared" si="72"/>
        <v/>
      </c>
      <c r="BN83" s="135" t="str">
        <f t="shared" si="72"/>
        <v/>
      </c>
      <c r="BO83" s="135" t="str">
        <f t="shared" si="72"/>
        <v/>
      </c>
      <c r="BP83" s="135" t="str">
        <f t="shared" si="72"/>
        <v/>
      </c>
      <c r="BQ83" s="135" t="str">
        <f t="shared" si="72"/>
        <v/>
      </c>
      <c r="BR83" s="135" t="str">
        <f t="shared" si="72"/>
        <v/>
      </c>
      <c r="BS83" s="135" t="str">
        <f t="shared" si="68"/>
        <v/>
      </c>
      <c r="BT83" s="135" t="str">
        <f t="shared" si="65"/>
        <v/>
      </c>
      <c r="BU83" s="135" t="str">
        <f t="shared" si="65"/>
        <v/>
      </c>
      <c r="BW83" s="32">
        <v>70</v>
      </c>
      <c r="BX83" s="149" t="str">
        <f t="shared" si="60"/>
        <v/>
      </c>
      <c r="BY83" s="150" t="str">
        <f t="shared" si="63"/>
        <v/>
      </c>
      <c r="BZ83" s="150" t="str">
        <f t="shared" si="70"/>
        <v/>
      </c>
      <c r="CA83" s="150" t="str">
        <f t="shared" si="70"/>
        <v/>
      </c>
      <c r="CB83" s="150" t="str">
        <f t="shared" si="61"/>
        <v/>
      </c>
      <c r="CC83" s="150" t="str">
        <f t="shared" si="71"/>
        <v/>
      </c>
      <c r="CD83" s="150" t="str">
        <f t="shared" si="71"/>
        <v/>
      </c>
      <c r="CE83" s="150" t="str">
        <f t="shared" si="71"/>
        <v/>
      </c>
      <c r="CF83" s="151" t="str">
        <f t="shared" si="96"/>
        <v/>
      </c>
      <c r="CG83" s="152" t="str">
        <f t="shared" si="97"/>
        <v/>
      </c>
      <c r="CH83" s="150" t="str">
        <f t="shared" si="98"/>
        <v/>
      </c>
      <c r="CI83" s="150" t="str">
        <f t="shared" si="99"/>
        <v/>
      </c>
      <c r="CL83" s="147" t="str">
        <f t="shared" si="100"/>
        <v xml:space="preserve"> </v>
      </c>
      <c r="CM83" s="147" t="str">
        <f t="shared" si="101"/>
        <v/>
      </c>
      <c r="CN83" s="148" t="str">
        <f t="shared" si="102"/>
        <v/>
      </c>
      <c r="CO83" s="156"/>
      <c r="CP83" s="157"/>
      <c r="CQ83" s="157"/>
      <c r="CR83" s="157"/>
      <c r="CS83" s="157"/>
      <c r="CT83" s="157"/>
      <c r="CU83" s="157"/>
      <c r="CV83" s="157"/>
      <c r="CW83" s="157"/>
      <c r="CX83" s="157"/>
      <c r="CY83" s="157"/>
      <c r="CZ83" s="157"/>
      <c r="DA83" s="158"/>
    </row>
    <row r="84" spans="1:119" ht="16.149999999999999" thickBot="1" x14ac:dyDescent="0.5">
      <c r="A84" s="138">
        <v>72</v>
      </c>
      <c r="B84" s="162"/>
      <c r="C84" s="118" t="str">
        <f t="shared" si="73"/>
        <v/>
      </c>
      <c r="D84" s="163" t="str">
        <f t="shared" si="16"/>
        <v/>
      </c>
      <c r="E84" s="164" t="str">
        <f t="shared" si="17"/>
        <v/>
      </c>
      <c r="F84" s="165" t="str">
        <f t="shared" si="18"/>
        <v/>
      </c>
      <c r="G84" s="166"/>
      <c r="H84" s="123" t="str">
        <f t="shared" si="74"/>
        <v/>
      </c>
      <c r="I84" s="167"/>
      <c r="J84" s="168"/>
      <c r="K84" s="169" t="str">
        <f t="shared" si="20"/>
        <v/>
      </c>
      <c r="L84" s="170" t="str">
        <f t="shared" si="21"/>
        <v>-</v>
      </c>
      <c r="M84" s="171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3"/>
      <c r="AE84" s="131"/>
      <c r="AF84" s="132">
        <f t="shared" si="75"/>
        <v>1</v>
      </c>
      <c r="AG84" s="29"/>
      <c r="AH84" s="133">
        <f t="shared" si="76"/>
        <v>0</v>
      </c>
      <c r="AI84" s="32" t="str">
        <f t="shared" si="77"/>
        <v/>
      </c>
      <c r="AJ84" s="32">
        <f t="shared" si="103"/>
        <v>0</v>
      </c>
      <c r="AK84" s="134" t="str">
        <f t="shared" si="78"/>
        <v/>
      </c>
      <c r="AL84" s="134" t="str">
        <f t="shared" si="79"/>
        <v/>
      </c>
      <c r="AM84" s="134" t="str">
        <f t="shared" si="80"/>
        <v/>
      </c>
      <c r="AN84" s="134" t="str">
        <f t="shared" si="81"/>
        <v/>
      </c>
      <c r="AO84" s="134" t="str">
        <f t="shared" si="82"/>
        <v/>
      </c>
      <c r="AP84" s="134" t="str">
        <f t="shared" si="83"/>
        <v/>
      </c>
      <c r="AQ84" s="134" t="str">
        <f t="shared" si="84"/>
        <v/>
      </c>
      <c r="AR84" s="134" t="str">
        <f t="shared" si="85"/>
        <v/>
      </c>
      <c r="AS84" s="134" t="str">
        <f t="shared" si="86"/>
        <v/>
      </c>
      <c r="AT84" s="134" t="str">
        <f t="shared" si="87"/>
        <v/>
      </c>
      <c r="AU84" s="134" t="str">
        <f t="shared" si="88"/>
        <v/>
      </c>
      <c r="AV84" s="134" t="str">
        <f t="shared" si="89"/>
        <v/>
      </c>
      <c r="AW84" s="134" t="str">
        <f t="shared" si="90"/>
        <v/>
      </c>
      <c r="AX84" s="134" t="str">
        <f t="shared" si="91"/>
        <v/>
      </c>
      <c r="AY84" s="134" t="str">
        <f t="shared" si="92"/>
        <v/>
      </c>
      <c r="AZ84" s="134" t="str">
        <f t="shared" si="93"/>
        <v/>
      </c>
      <c r="BA84" s="134" t="str">
        <f t="shared" si="94"/>
        <v/>
      </c>
      <c r="BB84" s="134" t="str">
        <f t="shared" si="95"/>
        <v/>
      </c>
      <c r="BC84" s="30"/>
      <c r="BD84" s="135" t="str">
        <f t="shared" si="72"/>
        <v/>
      </c>
      <c r="BE84" s="135" t="str">
        <f t="shared" si="72"/>
        <v/>
      </c>
      <c r="BF84" s="135" t="str">
        <f t="shared" si="72"/>
        <v/>
      </c>
      <c r="BG84" s="135" t="str">
        <f t="shared" si="72"/>
        <v/>
      </c>
      <c r="BH84" s="135" t="str">
        <f t="shared" si="72"/>
        <v/>
      </c>
      <c r="BI84" s="135" t="str">
        <f t="shared" si="72"/>
        <v/>
      </c>
      <c r="BJ84" s="135" t="str">
        <f t="shared" si="72"/>
        <v/>
      </c>
      <c r="BK84" s="135" t="str">
        <f t="shared" si="72"/>
        <v/>
      </c>
      <c r="BL84" s="135" t="str">
        <f t="shared" si="72"/>
        <v/>
      </c>
      <c r="BM84" s="135" t="str">
        <f t="shared" si="72"/>
        <v/>
      </c>
      <c r="BN84" s="135" t="str">
        <f t="shared" si="72"/>
        <v/>
      </c>
      <c r="BO84" s="135" t="str">
        <f t="shared" si="72"/>
        <v/>
      </c>
      <c r="BP84" s="135" t="str">
        <f t="shared" si="72"/>
        <v/>
      </c>
      <c r="BQ84" s="135" t="str">
        <f t="shared" si="72"/>
        <v/>
      </c>
      <c r="BR84" s="135" t="str">
        <f t="shared" si="72"/>
        <v/>
      </c>
      <c r="BS84" s="135" t="str">
        <f t="shared" si="68"/>
        <v/>
      </c>
      <c r="BT84" s="135" t="str">
        <f t="shared" si="65"/>
        <v/>
      </c>
      <c r="BU84" s="135" t="str">
        <f t="shared" si="65"/>
        <v/>
      </c>
      <c r="BW84" s="32">
        <v>71</v>
      </c>
      <c r="BX84" s="149" t="str">
        <f t="shared" si="60"/>
        <v/>
      </c>
      <c r="BY84" s="150" t="str">
        <f t="shared" si="63"/>
        <v/>
      </c>
      <c r="BZ84" s="150" t="str">
        <f t="shared" ref="BZ84:CA103" si="104">B161</f>
        <v/>
      </c>
      <c r="CA84" s="150" t="str">
        <f t="shared" si="104"/>
        <v/>
      </c>
      <c r="CB84" s="150" t="str">
        <f t="shared" si="61"/>
        <v/>
      </c>
      <c r="CC84" s="150" t="str">
        <f t="shared" ref="CC84:CE99" si="105">E161</f>
        <v/>
      </c>
      <c r="CD84" s="150" t="str">
        <f t="shared" si="105"/>
        <v/>
      </c>
      <c r="CE84" s="150" t="str">
        <f t="shared" si="105"/>
        <v/>
      </c>
      <c r="CF84" s="151" t="str">
        <f t="shared" si="96"/>
        <v/>
      </c>
      <c r="CG84" s="152" t="str">
        <f t="shared" si="97"/>
        <v/>
      </c>
      <c r="CH84" s="150" t="str">
        <f t="shared" si="98"/>
        <v/>
      </c>
      <c r="CI84" s="150" t="str">
        <f t="shared" si="99"/>
        <v/>
      </c>
      <c r="CL84" s="147" t="str">
        <f t="shared" si="100"/>
        <v xml:space="preserve"> </v>
      </c>
      <c r="CM84" s="147" t="str">
        <f t="shared" si="101"/>
        <v/>
      </c>
      <c r="CN84" s="148" t="str">
        <f t="shared" si="102"/>
        <v/>
      </c>
      <c r="CO84" s="156"/>
      <c r="CP84" s="157"/>
      <c r="CQ84" s="157"/>
      <c r="CR84" s="157"/>
      <c r="CS84" s="157"/>
      <c r="CT84" s="157"/>
      <c r="CU84" s="157"/>
      <c r="CV84" s="157"/>
      <c r="CW84" s="157"/>
      <c r="CX84" s="157"/>
      <c r="CY84" s="157"/>
      <c r="CZ84" s="157"/>
      <c r="DA84" s="158"/>
    </row>
    <row r="85" spans="1:119" ht="14.65" thickBot="1" x14ac:dyDescent="0.5">
      <c r="A85" s="174" t="s">
        <v>63</v>
      </c>
      <c r="B85" s="175" t="str">
        <f>IF($B4="","",$B4)</f>
        <v/>
      </c>
      <c r="C85" s="176"/>
      <c r="D85" s="177"/>
      <c r="E85" s="177"/>
      <c r="F85" s="178"/>
      <c r="G85" s="179"/>
      <c r="H85" s="180" t="str">
        <f>IF($H4="","",$H4)</f>
        <v/>
      </c>
      <c r="I85" s="181" t="str">
        <f>IF($I$4="","",$I4)</f>
        <v/>
      </c>
      <c r="J85" s="181"/>
      <c r="K85" s="181"/>
      <c r="L85" s="182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F85" s="5"/>
      <c r="BD85" s="9" t="str">
        <f t="shared" si="72"/>
        <v/>
      </c>
      <c r="BE85" s="10" t="str">
        <f t="shared" si="72"/>
        <v/>
      </c>
      <c r="BF85" s="10" t="str">
        <f t="shared" si="72"/>
        <v/>
      </c>
      <c r="BG85" s="10" t="str">
        <f t="shared" si="72"/>
        <v/>
      </c>
      <c r="BH85" s="10" t="str">
        <f t="shared" si="72"/>
        <v/>
      </c>
      <c r="BI85" s="10" t="str">
        <f t="shared" si="72"/>
        <v/>
      </c>
      <c r="BJ85" s="10" t="str">
        <f t="shared" si="72"/>
        <v/>
      </c>
      <c r="BK85" s="10" t="str">
        <f t="shared" si="72"/>
        <v/>
      </c>
      <c r="BL85" s="10" t="str">
        <f t="shared" si="72"/>
        <v/>
      </c>
      <c r="BM85" s="10" t="str">
        <f t="shared" si="72"/>
        <v/>
      </c>
      <c r="BN85" s="10" t="str">
        <f t="shared" si="72"/>
        <v/>
      </c>
      <c r="BO85" s="10" t="str">
        <f t="shared" si="72"/>
        <v/>
      </c>
      <c r="BP85" s="10" t="str">
        <f t="shared" si="72"/>
        <v/>
      </c>
      <c r="BQ85" s="10" t="str">
        <f t="shared" si="72"/>
        <v/>
      </c>
      <c r="BR85" s="10" t="str">
        <f t="shared" si="72"/>
        <v/>
      </c>
      <c r="BS85" s="10" t="str">
        <f t="shared" si="72"/>
        <v/>
      </c>
      <c r="BT85" s="10" t="str">
        <f t="shared" si="65"/>
        <v/>
      </c>
      <c r="BU85" s="10" t="str">
        <f t="shared" si="65"/>
        <v/>
      </c>
      <c r="BW85" s="32">
        <v>72</v>
      </c>
      <c r="BX85" s="149" t="str">
        <f t="shared" si="60"/>
        <v/>
      </c>
      <c r="BY85" s="150" t="str">
        <f t="shared" si="63"/>
        <v/>
      </c>
      <c r="BZ85" s="150" t="str">
        <f t="shared" si="104"/>
        <v/>
      </c>
      <c r="CA85" s="150" t="str">
        <f t="shared" si="104"/>
        <v/>
      </c>
      <c r="CB85" s="150" t="str">
        <f t="shared" si="61"/>
        <v/>
      </c>
      <c r="CC85" s="150" t="str">
        <f t="shared" si="105"/>
        <v/>
      </c>
      <c r="CD85" s="150" t="str">
        <f t="shared" si="105"/>
        <v/>
      </c>
      <c r="CE85" s="150" t="str">
        <f t="shared" si="105"/>
        <v/>
      </c>
      <c r="CF85" s="151" t="str">
        <f t="shared" si="96"/>
        <v/>
      </c>
      <c r="CG85" s="152" t="str">
        <f t="shared" si="97"/>
        <v/>
      </c>
      <c r="CH85" s="150" t="str">
        <f t="shared" si="98"/>
        <v/>
      </c>
      <c r="CI85" s="150" t="str">
        <f t="shared" si="99"/>
        <v/>
      </c>
      <c r="CL85" s="147" t="str">
        <f t="shared" si="100"/>
        <v xml:space="preserve"> </v>
      </c>
      <c r="CM85" s="147" t="str">
        <f t="shared" si="101"/>
        <v/>
      </c>
      <c r="CN85" s="148" t="str">
        <f t="shared" si="102"/>
        <v/>
      </c>
      <c r="CO85" s="156"/>
      <c r="CP85" s="157"/>
      <c r="CQ85" s="157"/>
      <c r="CR85" s="157"/>
      <c r="CS85" s="157"/>
      <c r="CT85" s="157"/>
      <c r="CU85" s="157"/>
      <c r="CV85" s="157"/>
      <c r="CW85" s="157"/>
      <c r="CX85" s="157"/>
      <c r="CY85" s="157"/>
      <c r="CZ85" s="157"/>
      <c r="DA85" s="158"/>
    </row>
    <row r="86" spans="1:119" x14ac:dyDescent="0.45">
      <c r="A86" s="183"/>
      <c r="B86" s="184"/>
      <c r="C86" s="184"/>
      <c r="D86" s="183"/>
      <c r="E86" s="184"/>
      <c r="F86" s="184"/>
      <c r="G86" s="183"/>
      <c r="H86" s="184"/>
      <c r="I86" s="184"/>
      <c r="J86" s="183"/>
      <c r="K86" s="184"/>
      <c r="L86" s="184"/>
      <c r="M86" s="183"/>
      <c r="N86" s="184"/>
      <c r="O86" s="184"/>
      <c r="P86" s="183"/>
      <c r="Q86" s="184"/>
      <c r="R86" s="184"/>
      <c r="S86" s="183"/>
      <c r="T86" s="184"/>
      <c r="U86" s="184"/>
      <c r="V86" s="183"/>
      <c r="W86" s="184"/>
      <c r="X86" s="184"/>
      <c r="Y86" s="183"/>
      <c r="Z86" s="184"/>
      <c r="AA86" s="184"/>
      <c r="AB86" s="183"/>
      <c r="AC86" s="184"/>
      <c r="AD86" s="184"/>
      <c r="AE86" s="183"/>
      <c r="AF86" s="184">
        <v>31</v>
      </c>
      <c r="AG86" s="184">
        <v>32</v>
      </c>
      <c r="AH86" s="183">
        <v>33</v>
      </c>
      <c r="AI86" s="184">
        <v>34</v>
      </c>
      <c r="AK86" s="185" t="s">
        <v>64</v>
      </c>
      <c r="AL86" s="185" t="s">
        <v>64</v>
      </c>
      <c r="AM86" s="185" t="s">
        <v>64</v>
      </c>
      <c r="AN86" s="185" t="s">
        <v>64</v>
      </c>
      <c r="AO86" s="185" t="s">
        <v>64</v>
      </c>
      <c r="AP86" s="185" t="s">
        <v>64</v>
      </c>
      <c r="AQ86" s="185" t="s">
        <v>64</v>
      </c>
      <c r="AR86" s="185" t="s">
        <v>64</v>
      </c>
      <c r="AS86" s="185" t="s">
        <v>64</v>
      </c>
      <c r="AT86" s="185" t="s">
        <v>64</v>
      </c>
      <c r="AU86" s="185" t="s">
        <v>64</v>
      </c>
      <c r="AV86" s="185" t="s">
        <v>64</v>
      </c>
      <c r="AW86" s="185" t="s">
        <v>64</v>
      </c>
      <c r="AX86" s="185" t="s">
        <v>64</v>
      </c>
      <c r="AY86" s="185" t="s">
        <v>64</v>
      </c>
      <c r="AZ86" s="185" t="s">
        <v>64</v>
      </c>
      <c r="BA86" s="185" t="s">
        <v>64</v>
      </c>
      <c r="BB86" s="185" t="s">
        <v>64</v>
      </c>
      <c r="BD86" s="186" t="s">
        <v>65</v>
      </c>
      <c r="BE86" s="186" t="s">
        <v>66</v>
      </c>
      <c r="BF86" s="186" t="s">
        <v>67</v>
      </c>
      <c r="BG86" s="186" t="s">
        <v>68</v>
      </c>
      <c r="BH86" s="186" t="s">
        <v>65</v>
      </c>
      <c r="BI86" s="186" t="s">
        <v>65</v>
      </c>
      <c r="BJ86" s="186" t="s">
        <v>65</v>
      </c>
      <c r="BK86" s="186" t="s">
        <v>65</v>
      </c>
      <c r="BL86" s="186" t="s">
        <v>65</v>
      </c>
      <c r="BM86" s="186" t="s">
        <v>65</v>
      </c>
      <c r="BN86" s="186" t="s">
        <v>65</v>
      </c>
      <c r="BO86" s="186" t="s">
        <v>65</v>
      </c>
      <c r="BP86" s="186" t="s">
        <v>65</v>
      </c>
      <c r="BQ86" s="186" t="s">
        <v>65</v>
      </c>
      <c r="BR86" s="186" t="s">
        <v>65</v>
      </c>
      <c r="BS86" s="186" t="s">
        <v>65</v>
      </c>
      <c r="BT86" s="186" t="s">
        <v>65</v>
      </c>
      <c r="BU86" s="186" t="s">
        <v>65</v>
      </c>
      <c r="BW86" s="32">
        <v>73</v>
      </c>
      <c r="BX86" s="149" t="str">
        <f t="shared" si="60"/>
        <v/>
      </c>
      <c r="BY86" s="150" t="str">
        <f t="shared" si="63"/>
        <v/>
      </c>
      <c r="BZ86" s="150" t="str">
        <f t="shared" si="104"/>
        <v/>
      </c>
      <c r="CA86" s="150" t="str">
        <f t="shared" si="104"/>
        <v/>
      </c>
      <c r="CB86" s="150" t="str">
        <f t="shared" si="61"/>
        <v/>
      </c>
      <c r="CC86" s="150" t="str">
        <f t="shared" si="105"/>
        <v/>
      </c>
      <c r="CD86" s="150" t="str">
        <f t="shared" si="105"/>
        <v/>
      </c>
      <c r="CE86" s="150" t="str">
        <f t="shared" si="105"/>
        <v/>
      </c>
      <c r="CF86" s="151" t="str">
        <f t="shared" si="96"/>
        <v/>
      </c>
      <c r="CG86" s="152" t="str">
        <f t="shared" si="97"/>
        <v/>
      </c>
      <c r="CH86" s="150" t="str">
        <f t="shared" si="98"/>
        <v/>
      </c>
      <c r="CI86" s="150" t="str">
        <f t="shared" si="99"/>
        <v/>
      </c>
      <c r="CL86" s="147" t="str">
        <f t="shared" si="100"/>
        <v xml:space="preserve"> </v>
      </c>
      <c r="CM86" s="147" t="str">
        <f t="shared" si="101"/>
        <v/>
      </c>
      <c r="CN86" s="148" t="str">
        <f t="shared" si="102"/>
        <v/>
      </c>
      <c r="CO86" s="156"/>
      <c r="CP86" s="157"/>
      <c r="CQ86" s="157"/>
      <c r="CR86" s="157"/>
      <c r="CS86" s="157"/>
      <c r="CT86" s="157"/>
      <c r="CU86" s="157"/>
      <c r="CV86" s="157"/>
      <c r="CW86" s="157"/>
      <c r="CX86" s="157"/>
      <c r="CY86" s="157"/>
      <c r="CZ86" s="157"/>
      <c r="DA86" s="158"/>
    </row>
    <row r="87" spans="1:119" ht="14.65" thickBot="1" x14ac:dyDescent="0.5">
      <c r="A87" s="187"/>
      <c r="B87" s="187"/>
      <c r="C87" s="187"/>
      <c r="D87" s="187"/>
      <c r="E87" s="187"/>
      <c r="F87" s="188"/>
      <c r="G87" s="188"/>
      <c r="H87" s="188"/>
      <c r="I87" s="188"/>
      <c r="J87" s="188"/>
      <c r="K87" s="188"/>
      <c r="L87" s="188"/>
      <c r="M87" s="18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F87" s="189"/>
      <c r="AG87" s="133"/>
      <c r="AH87" s="133"/>
      <c r="AI87" s="32"/>
      <c r="AJ87" s="32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0"/>
      <c r="BB87" s="190"/>
      <c r="BC87" s="32"/>
      <c r="BD87" s="191">
        <v>0</v>
      </c>
      <c r="BE87" s="191">
        <v>0</v>
      </c>
      <c r="BF87" s="191">
        <v>0</v>
      </c>
      <c r="BG87" s="191">
        <v>0</v>
      </c>
      <c r="BH87" s="191">
        <v>0</v>
      </c>
      <c r="BI87" s="191">
        <v>0</v>
      </c>
      <c r="BJ87" s="191">
        <v>0</v>
      </c>
      <c r="BK87" s="191">
        <v>0</v>
      </c>
      <c r="BL87" s="191">
        <v>0</v>
      </c>
      <c r="BM87" s="191">
        <v>0</v>
      </c>
      <c r="BN87" s="191">
        <v>0</v>
      </c>
      <c r="BO87" s="191">
        <v>0</v>
      </c>
      <c r="BP87" s="191">
        <v>0</v>
      </c>
      <c r="BQ87" s="191">
        <v>0</v>
      </c>
      <c r="BR87" s="191">
        <v>0</v>
      </c>
      <c r="BS87" s="191">
        <v>0</v>
      </c>
      <c r="BT87" s="191">
        <v>0</v>
      </c>
      <c r="BU87" s="191">
        <v>0</v>
      </c>
      <c r="BW87" s="32">
        <v>74</v>
      </c>
      <c r="BX87" s="149" t="str">
        <f t="shared" si="60"/>
        <v/>
      </c>
      <c r="BY87" s="150" t="str">
        <f t="shared" si="63"/>
        <v/>
      </c>
      <c r="BZ87" s="150" t="str">
        <f t="shared" si="104"/>
        <v/>
      </c>
      <c r="CA87" s="150" t="str">
        <f t="shared" si="104"/>
        <v/>
      </c>
      <c r="CB87" s="150" t="str">
        <f t="shared" si="61"/>
        <v/>
      </c>
      <c r="CC87" s="150" t="str">
        <f t="shared" si="105"/>
        <v/>
      </c>
      <c r="CD87" s="150" t="str">
        <f t="shared" si="105"/>
        <v/>
      </c>
      <c r="CE87" s="150" t="str">
        <f t="shared" si="105"/>
        <v/>
      </c>
      <c r="CF87" s="151" t="str">
        <f t="shared" si="96"/>
        <v/>
      </c>
      <c r="CG87" s="152" t="str">
        <f t="shared" si="97"/>
        <v/>
      </c>
      <c r="CH87" s="150" t="str">
        <f t="shared" si="98"/>
        <v/>
      </c>
      <c r="CI87" s="150" t="str">
        <f t="shared" si="99"/>
        <v/>
      </c>
      <c r="CL87" s="147" t="str">
        <f t="shared" si="100"/>
        <v xml:space="preserve"> </v>
      </c>
      <c r="CM87" s="147" t="str">
        <f t="shared" si="101"/>
        <v/>
      </c>
      <c r="CN87" s="148" t="str">
        <f t="shared" si="102"/>
        <v/>
      </c>
      <c r="CO87" s="156"/>
      <c r="CP87" s="157"/>
      <c r="CQ87" s="157"/>
      <c r="CR87" s="157"/>
      <c r="CS87" s="157"/>
      <c r="CT87" s="157"/>
      <c r="CU87" s="157"/>
      <c r="CV87" s="157"/>
      <c r="CW87" s="157"/>
      <c r="CX87" s="157"/>
      <c r="CY87" s="157"/>
      <c r="CZ87" s="157"/>
      <c r="DA87" s="158"/>
      <c r="DC87" s="192"/>
      <c r="DD87" s="192"/>
      <c r="DE87" s="192"/>
      <c r="DF87" s="192"/>
      <c r="DG87" s="192"/>
      <c r="DH87" s="192"/>
      <c r="DI87" s="192"/>
      <c r="DJ87" s="192"/>
      <c r="DK87" s="192"/>
      <c r="DL87" s="192"/>
      <c r="DM87" s="192"/>
      <c r="DN87" s="192"/>
      <c r="DO87" s="192"/>
    </row>
    <row r="88" spans="1:119" ht="14.65" thickBot="1" x14ac:dyDescent="0.5">
      <c r="A88" s="193" t="s">
        <v>41</v>
      </c>
      <c r="B88" s="194" t="s">
        <v>4</v>
      </c>
      <c r="C88" s="195" t="s">
        <v>69</v>
      </c>
      <c r="D88" s="195" t="s">
        <v>70</v>
      </c>
      <c r="E88" s="195" t="s">
        <v>71</v>
      </c>
      <c r="F88" s="195" t="s">
        <v>72</v>
      </c>
      <c r="G88" s="196" t="s">
        <v>73</v>
      </c>
      <c r="H88" s="197"/>
      <c r="I88" s="198"/>
      <c r="J88" s="198"/>
      <c r="K88" s="198"/>
      <c r="L88" s="199"/>
      <c r="M88" s="200"/>
      <c r="N88" s="200"/>
      <c r="O88" s="200"/>
      <c r="P88" s="200"/>
      <c r="Q88" s="201"/>
      <c r="R88" s="201"/>
      <c r="S88" s="201"/>
      <c r="T88" s="201"/>
      <c r="U88" s="201"/>
      <c r="V88" s="201"/>
      <c r="W88" s="202"/>
      <c r="X88" s="202"/>
      <c r="Y88" s="202"/>
      <c r="Z88" s="202"/>
      <c r="AA88" s="202"/>
      <c r="AB88" s="202"/>
      <c r="AC88" s="202"/>
      <c r="AD88" s="38"/>
      <c r="AF88" s="5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D88" s="192"/>
      <c r="BE88" s="192"/>
      <c r="BF88" s="192"/>
      <c r="BG88" s="192"/>
      <c r="BH88" s="192"/>
      <c r="BI88" s="192"/>
      <c r="BJ88" s="192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W88" s="32">
        <v>75</v>
      </c>
      <c r="BX88" s="149" t="str">
        <f t="shared" si="60"/>
        <v/>
      </c>
      <c r="BY88" s="150" t="str">
        <f t="shared" si="63"/>
        <v/>
      </c>
      <c r="BZ88" s="150" t="str">
        <f t="shared" si="104"/>
        <v/>
      </c>
      <c r="CA88" s="150" t="str">
        <f t="shared" si="104"/>
        <v/>
      </c>
      <c r="CB88" s="150" t="str">
        <f t="shared" si="61"/>
        <v/>
      </c>
      <c r="CC88" s="150" t="str">
        <f t="shared" si="105"/>
        <v/>
      </c>
      <c r="CD88" s="150" t="str">
        <f t="shared" si="105"/>
        <v/>
      </c>
      <c r="CE88" s="150" t="str">
        <f t="shared" si="105"/>
        <v/>
      </c>
      <c r="CF88" s="151" t="str">
        <f t="shared" si="96"/>
        <v/>
      </c>
      <c r="CG88" s="152" t="str">
        <f t="shared" si="97"/>
        <v/>
      </c>
      <c r="CH88" s="150" t="str">
        <f t="shared" si="98"/>
        <v/>
      </c>
      <c r="CI88" s="150" t="str">
        <f t="shared" si="99"/>
        <v/>
      </c>
      <c r="CL88" s="147" t="str">
        <f t="shared" si="100"/>
        <v xml:space="preserve"> </v>
      </c>
      <c r="CM88" s="147" t="str">
        <f t="shared" si="101"/>
        <v/>
      </c>
      <c r="CN88" s="148" t="str">
        <f t="shared" si="102"/>
        <v/>
      </c>
      <c r="CO88" s="156"/>
      <c r="CP88" s="157"/>
      <c r="CQ88" s="157"/>
      <c r="CR88" s="157"/>
      <c r="CS88" s="157"/>
      <c r="CT88" s="157"/>
      <c r="CU88" s="157"/>
      <c r="CV88" s="157"/>
      <c r="CW88" s="157"/>
      <c r="CX88" s="157"/>
      <c r="CY88" s="157"/>
      <c r="CZ88" s="157"/>
      <c r="DA88" s="158"/>
      <c r="DC88" s="192"/>
      <c r="DD88" s="192"/>
      <c r="DE88" s="192"/>
      <c r="DF88" s="192"/>
      <c r="DG88" s="192"/>
      <c r="DH88" s="192"/>
      <c r="DI88" s="192"/>
      <c r="DJ88" s="192"/>
      <c r="DK88" s="192"/>
      <c r="DL88" s="192"/>
      <c r="DM88" s="192"/>
      <c r="DN88" s="192"/>
      <c r="DO88" s="192"/>
    </row>
    <row r="89" spans="1:119" x14ac:dyDescent="0.45">
      <c r="A89" s="203">
        <v>1</v>
      </c>
      <c r="B89" s="204" t="str">
        <f>IF($M$5="","",$M$5)</f>
        <v/>
      </c>
      <c r="C89" s="205" t="str">
        <f t="shared" ref="C89:C106" si="106">IF(OR($B89="",$B89="AUTONOMIE"),"",VLOOKUP($B89,Fichier_plongeurs,6,FALSE))</f>
        <v/>
      </c>
      <c r="D89" s="206" t="str">
        <f t="shared" ref="D89:D106" si="107">IF(OR($B89="",$B89="AUTONOMIE"),"",VLOOKUP($B89,Fichier_plongeurs,26,FALSE))</f>
        <v/>
      </c>
      <c r="E89" s="205" t="str">
        <f t="shared" ref="E89:E106" si="108">IF(OR($B89="",$B89="AUTONOMIE"),"",VLOOKUP($B89,Fichier_plongeurs,27,FALSE))</f>
        <v/>
      </c>
      <c r="F89" s="207" t="str">
        <f t="shared" ref="F89:F106" si="109">IF(OR($B89="",$B89="AUTONOMIE"),"",IF(VLOOKUP($B89,Fichier_plongeurs,17,FALSE)=0,"?",VLOOKUP($B89,Fichier_plongeurs,17,FALSE)))</f>
        <v/>
      </c>
      <c r="G89" s="208" t="str">
        <f t="shared" ref="G89:G106" si="110">IF(OR($B89="AUTONOMIE",$B89=""),"",VLOOKUP($B89,Fichier_plongeurs,10,FALSE))</f>
        <v/>
      </c>
      <c r="H89" s="209"/>
      <c r="I89" s="210"/>
      <c r="J89" s="210"/>
      <c r="K89" s="210"/>
      <c r="L89" s="41"/>
      <c r="M89" s="211"/>
      <c r="N89" s="211"/>
      <c r="O89" s="211"/>
      <c r="P89" s="211"/>
      <c r="Q89" s="212"/>
      <c r="R89" s="212"/>
      <c r="S89" s="212"/>
      <c r="T89" s="212"/>
      <c r="U89" s="212"/>
      <c r="V89" s="212"/>
      <c r="W89" s="41"/>
      <c r="X89" s="41"/>
      <c r="Y89" s="41"/>
      <c r="Z89" s="41"/>
      <c r="AA89" s="41"/>
      <c r="AB89" s="41"/>
      <c r="AC89" s="41"/>
      <c r="AD89" s="41"/>
      <c r="AE89" s="112"/>
      <c r="AF89" s="5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D89" s="192"/>
      <c r="BE89" s="192"/>
      <c r="BF89" s="192"/>
      <c r="BG89" s="192"/>
      <c r="BH89" s="192"/>
      <c r="BI89" s="192"/>
      <c r="BJ89" s="192"/>
      <c r="BK89" s="192"/>
      <c r="BL89" s="7"/>
      <c r="BM89" s="192"/>
      <c r="BN89" s="7"/>
      <c r="BO89" s="192"/>
      <c r="BP89" s="7"/>
      <c r="BQ89" s="192"/>
      <c r="BR89" s="7"/>
      <c r="BS89" s="192"/>
      <c r="BT89" s="7"/>
      <c r="BU89" s="192"/>
      <c r="BW89" s="32">
        <v>76</v>
      </c>
      <c r="BX89" s="149" t="str">
        <f t="shared" si="60"/>
        <v/>
      </c>
      <c r="BY89" s="150" t="str">
        <f t="shared" si="63"/>
        <v/>
      </c>
      <c r="BZ89" s="150" t="str">
        <f t="shared" si="104"/>
        <v/>
      </c>
      <c r="CA89" s="150" t="str">
        <f t="shared" si="104"/>
        <v/>
      </c>
      <c r="CB89" s="150" t="str">
        <f t="shared" si="61"/>
        <v/>
      </c>
      <c r="CC89" s="150" t="str">
        <f t="shared" si="105"/>
        <v/>
      </c>
      <c r="CD89" s="150" t="str">
        <f t="shared" si="105"/>
        <v/>
      </c>
      <c r="CE89" s="150" t="str">
        <f t="shared" si="105"/>
        <v/>
      </c>
      <c r="CF89" s="151" t="str">
        <f t="shared" si="96"/>
        <v/>
      </c>
      <c r="CG89" s="152" t="str">
        <f t="shared" si="97"/>
        <v/>
      </c>
      <c r="CH89" s="150" t="str">
        <f t="shared" si="98"/>
        <v/>
      </c>
      <c r="CI89" s="150" t="str">
        <f t="shared" si="99"/>
        <v/>
      </c>
      <c r="CL89" s="147" t="str">
        <f t="shared" si="100"/>
        <v xml:space="preserve"> </v>
      </c>
      <c r="CM89" s="147" t="str">
        <f t="shared" si="101"/>
        <v/>
      </c>
      <c r="CN89" s="148" t="str">
        <f t="shared" si="102"/>
        <v/>
      </c>
      <c r="CO89" s="156"/>
      <c r="CP89" s="157"/>
      <c r="CQ89" s="157"/>
      <c r="CR89" s="157"/>
      <c r="CS89" s="157"/>
      <c r="CT89" s="157"/>
      <c r="CU89" s="157"/>
      <c r="CV89" s="157"/>
      <c r="CW89" s="157"/>
      <c r="CX89" s="157"/>
      <c r="CY89" s="157"/>
      <c r="CZ89" s="157"/>
      <c r="DA89" s="158"/>
      <c r="DC89" s="192"/>
      <c r="DD89" s="192"/>
      <c r="DE89" s="192"/>
      <c r="DF89" s="192"/>
      <c r="DG89" s="192"/>
      <c r="DH89" s="192"/>
      <c r="DI89" s="192"/>
      <c r="DJ89" s="192"/>
      <c r="DK89" s="192"/>
      <c r="DL89" s="192"/>
      <c r="DM89" s="192"/>
      <c r="DN89" s="192"/>
      <c r="DO89" s="192"/>
    </row>
    <row r="90" spans="1:119" x14ac:dyDescent="0.45">
      <c r="A90" s="213">
        <v>2</v>
      </c>
      <c r="B90" s="214" t="str">
        <f>IF(AND(N$5&lt;&gt;"",N$5&lt;&gt;"(autonomie)  -"),N$5,"")</f>
        <v/>
      </c>
      <c r="C90" s="205" t="str">
        <f t="shared" si="106"/>
        <v/>
      </c>
      <c r="D90" s="206" t="str">
        <f t="shared" si="107"/>
        <v/>
      </c>
      <c r="E90" s="205" t="str">
        <f t="shared" si="108"/>
        <v/>
      </c>
      <c r="F90" s="207" t="str">
        <f t="shared" si="109"/>
        <v/>
      </c>
      <c r="G90" s="208" t="str">
        <f t="shared" si="110"/>
        <v/>
      </c>
      <c r="H90" s="209"/>
      <c r="I90" s="198"/>
      <c r="J90" s="198"/>
      <c r="K90" s="198"/>
      <c r="L90" s="215"/>
      <c r="M90" s="216"/>
      <c r="N90" s="216"/>
      <c r="O90" s="216"/>
      <c r="P90" s="216"/>
      <c r="Q90" s="212"/>
      <c r="R90" s="212"/>
      <c r="S90" s="212"/>
      <c r="T90" s="212"/>
      <c r="U90" s="212"/>
      <c r="V90" s="212"/>
      <c r="W90" s="38"/>
      <c r="X90" s="38"/>
      <c r="Y90" s="38"/>
      <c r="Z90" s="38"/>
      <c r="AA90" s="38"/>
      <c r="AB90" s="38"/>
      <c r="AC90" s="38"/>
      <c r="AD90" s="38"/>
      <c r="AF90" s="5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D90" s="192"/>
      <c r="BE90" s="192"/>
      <c r="BF90" s="192"/>
      <c r="BG90" s="192"/>
      <c r="BH90" s="192"/>
      <c r="BI90" s="192"/>
      <c r="BJ90" s="192"/>
      <c r="BK90" s="7"/>
      <c r="BL90" s="192"/>
      <c r="BM90" s="7"/>
      <c r="BN90" s="192"/>
      <c r="BO90" s="7"/>
      <c r="BP90" s="192"/>
      <c r="BQ90" s="7"/>
      <c r="BR90" s="192"/>
      <c r="BS90" s="7"/>
      <c r="BT90" s="192"/>
      <c r="BU90" s="7"/>
      <c r="BW90" s="32">
        <v>77</v>
      </c>
      <c r="BX90" s="149" t="str">
        <f t="shared" si="60"/>
        <v/>
      </c>
      <c r="BY90" s="150" t="str">
        <f t="shared" si="63"/>
        <v/>
      </c>
      <c r="BZ90" s="150" t="str">
        <f t="shared" si="104"/>
        <v/>
      </c>
      <c r="CA90" s="150" t="str">
        <f t="shared" si="104"/>
        <v/>
      </c>
      <c r="CB90" s="150" t="str">
        <f t="shared" si="61"/>
        <v/>
      </c>
      <c r="CC90" s="150" t="str">
        <f t="shared" si="105"/>
        <v/>
      </c>
      <c r="CD90" s="150" t="str">
        <f t="shared" si="105"/>
        <v/>
      </c>
      <c r="CE90" s="150" t="str">
        <f t="shared" si="105"/>
        <v/>
      </c>
      <c r="CF90" s="151" t="str">
        <f t="shared" si="96"/>
        <v/>
      </c>
      <c r="CG90" s="152" t="str">
        <f t="shared" si="97"/>
        <v/>
      </c>
      <c r="CH90" s="150" t="str">
        <f t="shared" si="98"/>
        <v/>
      </c>
      <c r="CI90" s="150" t="str">
        <f t="shared" si="99"/>
        <v/>
      </c>
      <c r="CL90" s="147" t="str">
        <f t="shared" si="100"/>
        <v xml:space="preserve"> </v>
      </c>
      <c r="CM90" s="147" t="str">
        <f t="shared" si="101"/>
        <v/>
      </c>
      <c r="CN90" s="148" t="str">
        <f t="shared" si="102"/>
        <v/>
      </c>
      <c r="CO90" s="156"/>
      <c r="CP90" s="157"/>
      <c r="CQ90" s="157"/>
      <c r="CR90" s="157"/>
      <c r="CS90" s="157"/>
      <c r="CT90" s="157"/>
      <c r="CU90" s="157"/>
      <c r="CV90" s="157"/>
      <c r="CW90" s="157"/>
      <c r="CX90" s="157"/>
      <c r="CY90" s="157"/>
      <c r="CZ90" s="157"/>
      <c r="DA90" s="158"/>
      <c r="DC90" s="192"/>
      <c r="DD90" s="192"/>
      <c r="DE90" s="192"/>
      <c r="DF90" s="192"/>
      <c r="DG90" s="192"/>
      <c r="DH90" s="192"/>
      <c r="DI90" s="192"/>
      <c r="DJ90" s="192"/>
      <c r="DK90" s="192"/>
      <c r="DL90" s="192"/>
      <c r="DM90" s="192"/>
      <c r="DN90" s="192"/>
      <c r="DO90" s="192"/>
    </row>
    <row r="91" spans="1:119" x14ac:dyDescent="0.45">
      <c r="A91" s="213">
        <v>3</v>
      </c>
      <c r="B91" s="214" t="str">
        <f>IF(AND(O$5&lt;&gt;"",O$5&lt;&gt;"(autonomie)  -"),O$5,"")</f>
        <v/>
      </c>
      <c r="C91" s="205" t="str">
        <f t="shared" si="106"/>
        <v/>
      </c>
      <c r="D91" s="206" t="str">
        <f t="shared" si="107"/>
        <v/>
      </c>
      <c r="E91" s="205" t="str">
        <f t="shared" si="108"/>
        <v/>
      </c>
      <c r="F91" s="207" t="str">
        <f t="shared" si="109"/>
        <v/>
      </c>
      <c r="G91" s="208" t="str">
        <f t="shared" si="110"/>
        <v/>
      </c>
      <c r="H91" s="209"/>
      <c r="I91" s="198"/>
      <c r="J91" s="198"/>
      <c r="K91" s="198"/>
      <c r="L91" s="215"/>
      <c r="M91" s="216"/>
      <c r="N91" s="216"/>
      <c r="O91" s="216"/>
      <c r="P91" s="216"/>
      <c r="Q91" s="212"/>
      <c r="R91" s="212"/>
      <c r="S91" s="212"/>
      <c r="T91" s="212"/>
      <c r="U91" s="212"/>
      <c r="V91" s="212"/>
      <c r="W91" s="38"/>
      <c r="X91" s="38"/>
      <c r="Y91" s="38"/>
      <c r="Z91" s="38"/>
      <c r="AA91" s="38"/>
      <c r="AB91" s="38"/>
      <c r="AC91" s="38"/>
      <c r="AD91" s="38"/>
      <c r="AF91" s="5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D91" s="192"/>
      <c r="BE91" s="192"/>
      <c r="BF91" s="192"/>
      <c r="BG91" s="192"/>
      <c r="BH91" s="192"/>
      <c r="BI91" s="192"/>
      <c r="BJ91" s="192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W91" s="32">
        <v>78</v>
      </c>
      <c r="BX91" s="149" t="str">
        <f t="shared" si="60"/>
        <v/>
      </c>
      <c r="BY91" s="150" t="str">
        <f t="shared" si="63"/>
        <v/>
      </c>
      <c r="BZ91" s="150" t="str">
        <f t="shared" si="104"/>
        <v/>
      </c>
      <c r="CA91" s="150" t="str">
        <f t="shared" si="104"/>
        <v/>
      </c>
      <c r="CB91" s="150" t="str">
        <f t="shared" si="61"/>
        <v/>
      </c>
      <c r="CC91" s="150" t="str">
        <f t="shared" si="105"/>
        <v/>
      </c>
      <c r="CD91" s="150" t="str">
        <f t="shared" si="105"/>
        <v/>
      </c>
      <c r="CE91" s="150" t="str">
        <f t="shared" si="105"/>
        <v/>
      </c>
      <c r="CF91" s="151" t="str">
        <f t="shared" si="96"/>
        <v/>
      </c>
      <c r="CG91" s="152" t="str">
        <f t="shared" si="97"/>
        <v/>
      </c>
      <c r="CH91" s="150" t="str">
        <f t="shared" si="98"/>
        <v/>
      </c>
      <c r="CI91" s="150" t="str">
        <f t="shared" si="99"/>
        <v/>
      </c>
      <c r="CL91" s="147" t="str">
        <f t="shared" si="100"/>
        <v xml:space="preserve"> </v>
      </c>
      <c r="CM91" s="147" t="str">
        <f t="shared" si="101"/>
        <v/>
      </c>
      <c r="CN91" s="148" t="str">
        <f t="shared" si="102"/>
        <v/>
      </c>
      <c r="CO91" s="156"/>
      <c r="CP91" s="157"/>
      <c r="CQ91" s="157"/>
      <c r="CR91" s="157"/>
      <c r="CS91" s="157"/>
      <c r="CT91" s="157"/>
      <c r="CU91" s="157"/>
      <c r="CV91" s="157"/>
      <c r="CW91" s="157"/>
      <c r="CX91" s="157"/>
      <c r="CY91" s="157"/>
      <c r="CZ91" s="157"/>
      <c r="DA91" s="158"/>
      <c r="DC91" s="192"/>
      <c r="DD91" s="192"/>
      <c r="DE91" s="192"/>
      <c r="DF91" s="192"/>
      <c r="DG91" s="192"/>
      <c r="DH91" s="192"/>
      <c r="DI91" s="192"/>
      <c r="DJ91" s="192"/>
      <c r="DK91" s="192"/>
      <c r="DL91" s="192"/>
      <c r="DM91" s="192"/>
      <c r="DN91" s="192"/>
      <c r="DO91" s="192"/>
    </row>
    <row r="92" spans="1:119" x14ac:dyDescent="0.45">
      <c r="A92" s="213">
        <v>4</v>
      </c>
      <c r="B92" s="214" t="str">
        <f>IF(AND(P$5&lt;&gt;"",P$5&lt;&gt;"(autonomie)  - "),P$5,"")</f>
        <v/>
      </c>
      <c r="C92" s="205" t="str">
        <f t="shared" si="106"/>
        <v/>
      </c>
      <c r="D92" s="206" t="str">
        <f t="shared" si="107"/>
        <v/>
      </c>
      <c r="E92" s="205" t="str">
        <f t="shared" si="108"/>
        <v/>
      </c>
      <c r="F92" s="207" t="str">
        <f t="shared" si="109"/>
        <v/>
      </c>
      <c r="G92" s="208" t="str">
        <f t="shared" si="110"/>
        <v/>
      </c>
      <c r="H92" s="209"/>
      <c r="I92" s="198"/>
      <c r="J92" s="198"/>
      <c r="K92" s="198"/>
      <c r="L92" s="215"/>
      <c r="M92" s="216"/>
      <c r="N92" s="216"/>
      <c r="O92" s="216"/>
      <c r="P92" s="216"/>
      <c r="Q92" s="212"/>
      <c r="R92" s="212"/>
      <c r="S92" s="212"/>
      <c r="T92" s="212"/>
      <c r="U92" s="212"/>
      <c r="V92" s="212"/>
      <c r="W92" s="38"/>
      <c r="X92" s="38"/>
      <c r="Y92" s="38"/>
      <c r="Z92" s="38"/>
      <c r="AA92" s="38"/>
      <c r="AB92" s="38"/>
      <c r="AC92" s="38"/>
      <c r="AD92" s="38"/>
      <c r="AF92" s="5"/>
      <c r="AN92" s="192"/>
      <c r="BD92" s="192"/>
      <c r="BE92" s="192"/>
      <c r="BF92" s="192"/>
      <c r="BG92" s="192"/>
      <c r="BH92" s="192"/>
      <c r="BI92" s="192"/>
      <c r="BJ92" s="192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W92" s="32">
        <v>79</v>
      </c>
      <c r="BX92" s="149" t="str">
        <f t="shared" si="60"/>
        <v/>
      </c>
      <c r="BY92" s="150" t="str">
        <f t="shared" si="63"/>
        <v/>
      </c>
      <c r="BZ92" s="150" t="str">
        <f t="shared" si="104"/>
        <v/>
      </c>
      <c r="CA92" s="150" t="str">
        <f t="shared" si="104"/>
        <v/>
      </c>
      <c r="CB92" s="150" t="str">
        <f t="shared" si="61"/>
        <v/>
      </c>
      <c r="CC92" s="150" t="str">
        <f t="shared" si="105"/>
        <v/>
      </c>
      <c r="CD92" s="150" t="str">
        <f t="shared" si="105"/>
        <v/>
      </c>
      <c r="CE92" s="150" t="str">
        <f t="shared" si="105"/>
        <v/>
      </c>
      <c r="CF92" s="151" t="str">
        <f t="shared" si="96"/>
        <v/>
      </c>
      <c r="CG92" s="152" t="str">
        <f t="shared" si="97"/>
        <v/>
      </c>
      <c r="CH92" s="150" t="str">
        <f t="shared" si="98"/>
        <v/>
      </c>
      <c r="CI92" s="150" t="str">
        <f t="shared" si="99"/>
        <v/>
      </c>
      <c r="CL92" s="147" t="str">
        <f t="shared" si="100"/>
        <v xml:space="preserve"> </v>
      </c>
      <c r="CM92" s="147" t="str">
        <f t="shared" si="101"/>
        <v/>
      </c>
      <c r="CN92" s="148" t="str">
        <f t="shared" si="102"/>
        <v/>
      </c>
      <c r="CO92" s="156"/>
      <c r="CP92" s="157"/>
      <c r="CQ92" s="157"/>
      <c r="CR92" s="157"/>
      <c r="CS92" s="157"/>
      <c r="CT92" s="157"/>
      <c r="CU92" s="157"/>
      <c r="CV92" s="157"/>
      <c r="CW92" s="157"/>
      <c r="CX92" s="157"/>
      <c r="CY92" s="157"/>
      <c r="CZ92" s="157"/>
      <c r="DA92" s="158"/>
      <c r="DC92" s="192"/>
      <c r="DD92" s="192"/>
      <c r="DE92" s="192"/>
      <c r="DF92" s="192"/>
      <c r="DG92" s="192"/>
      <c r="DH92" s="192"/>
      <c r="DI92" s="192"/>
      <c r="DJ92" s="192"/>
      <c r="DK92" s="192"/>
      <c r="DL92" s="192"/>
      <c r="DM92" s="192"/>
      <c r="DN92" s="192"/>
      <c r="DO92" s="192"/>
    </row>
    <row r="93" spans="1:119" x14ac:dyDescent="0.45">
      <c r="A93" s="213">
        <v>5</v>
      </c>
      <c r="B93" s="214" t="str">
        <f>IF(AND(Q$5&lt;&gt;"",Q$5&lt;&gt;"(autonomie)  - "),Q$5,"")</f>
        <v/>
      </c>
      <c r="C93" s="205" t="str">
        <f t="shared" si="106"/>
        <v/>
      </c>
      <c r="D93" s="206" t="str">
        <f t="shared" si="107"/>
        <v/>
      </c>
      <c r="E93" s="205" t="str">
        <f t="shared" si="108"/>
        <v/>
      </c>
      <c r="F93" s="207" t="str">
        <f t="shared" si="109"/>
        <v/>
      </c>
      <c r="G93" s="208" t="str">
        <f t="shared" si="110"/>
        <v/>
      </c>
      <c r="H93" s="209"/>
      <c r="I93" s="198"/>
      <c r="J93" s="198"/>
      <c r="K93" s="198"/>
      <c r="L93" s="215"/>
      <c r="M93" s="216"/>
      <c r="N93" s="216"/>
      <c r="O93" s="216"/>
      <c r="P93" s="216"/>
      <c r="Q93" s="212"/>
      <c r="R93" s="212"/>
      <c r="S93" s="212"/>
      <c r="T93" s="212"/>
      <c r="U93" s="212"/>
      <c r="V93" s="212"/>
      <c r="W93" s="38"/>
      <c r="X93" s="38"/>
      <c r="Y93" s="38"/>
      <c r="Z93" s="38"/>
      <c r="AA93" s="38"/>
      <c r="AB93" s="38"/>
      <c r="AC93" s="38"/>
      <c r="AD93" s="38"/>
      <c r="AF93" s="5"/>
      <c r="AN93" s="192"/>
      <c r="BD93" s="192"/>
      <c r="BE93" s="192"/>
      <c r="BF93" s="192"/>
      <c r="BG93" s="192"/>
      <c r="BH93" s="192"/>
      <c r="BI93" s="192"/>
      <c r="BJ93" s="192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W93" s="32">
        <v>80</v>
      </c>
      <c r="BX93" s="149" t="str">
        <f t="shared" si="60"/>
        <v/>
      </c>
      <c r="BY93" s="150" t="str">
        <f t="shared" si="63"/>
        <v/>
      </c>
      <c r="BZ93" s="150" t="str">
        <f t="shared" si="104"/>
        <v/>
      </c>
      <c r="CA93" s="150" t="str">
        <f t="shared" si="104"/>
        <v/>
      </c>
      <c r="CB93" s="150" t="str">
        <f t="shared" si="61"/>
        <v/>
      </c>
      <c r="CC93" s="150" t="str">
        <f t="shared" si="105"/>
        <v/>
      </c>
      <c r="CD93" s="150" t="str">
        <f t="shared" si="105"/>
        <v/>
      </c>
      <c r="CE93" s="150" t="str">
        <f t="shared" si="105"/>
        <v/>
      </c>
      <c r="CF93" s="151" t="str">
        <f t="shared" si="96"/>
        <v/>
      </c>
      <c r="CG93" s="152" t="str">
        <f t="shared" si="97"/>
        <v/>
      </c>
      <c r="CH93" s="150" t="str">
        <f t="shared" si="98"/>
        <v/>
      </c>
      <c r="CI93" s="150" t="str">
        <f t="shared" si="99"/>
        <v/>
      </c>
      <c r="CL93" s="147" t="str">
        <f t="shared" si="100"/>
        <v xml:space="preserve"> </v>
      </c>
      <c r="CM93" s="147" t="str">
        <f t="shared" si="101"/>
        <v/>
      </c>
      <c r="CN93" s="148" t="str">
        <f t="shared" si="102"/>
        <v/>
      </c>
      <c r="CO93" s="156"/>
      <c r="CP93" s="157"/>
      <c r="CQ93" s="157"/>
      <c r="CR93" s="157"/>
      <c r="CS93" s="157"/>
      <c r="CT93" s="157"/>
      <c r="CU93" s="157"/>
      <c r="CV93" s="157"/>
      <c r="CW93" s="157"/>
      <c r="CX93" s="157"/>
      <c r="CY93" s="157"/>
      <c r="CZ93" s="157"/>
      <c r="DA93" s="158"/>
      <c r="DC93" s="192"/>
      <c r="DD93" s="192"/>
      <c r="DE93" s="192"/>
      <c r="DF93" s="192"/>
      <c r="DG93" s="192"/>
      <c r="DH93" s="192"/>
      <c r="DI93" s="192"/>
      <c r="DJ93" s="192"/>
      <c r="DK93" s="192"/>
      <c r="DL93" s="192"/>
      <c r="DM93" s="192"/>
      <c r="DN93" s="192"/>
      <c r="DO93" s="192"/>
    </row>
    <row r="94" spans="1:119" x14ac:dyDescent="0.45">
      <c r="A94" s="213">
        <v>6</v>
      </c>
      <c r="B94" s="214" t="str">
        <f>IF(AND(R$5&lt;&gt;"",R$5&lt;&gt;"(autonomie)  - "),R$5,"")</f>
        <v/>
      </c>
      <c r="C94" s="205" t="str">
        <f t="shared" si="106"/>
        <v/>
      </c>
      <c r="D94" s="206" t="str">
        <f t="shared" si="107"/>
        <v/>
      </c>
      <c r="E94" s="205" t="str">
        <f t="shared" si="108"/>
        <v/>
      </c>
      <c r="F94" s="207" t="str">
        <f t="shared" si="109"/>
        <v/>
      </c>
      <c r="G94" s="208" t="str">
        <f t="shared" si="110"/>
        <v/>
      </c>
      <c r="H94" s="209"/>
      <c r="I94" s="198"/>
      <c r="J94" s="198"/>
      <c r="K94" s="198"/>
      <c r="L94" s="215"/>
      <c r="M94" s="216"/>
      <c r="N94" s="216"/>
      <c r="O94" s="216"/>
      <c r="P94" s="216"/>
      <c r="Q94" s="212"/>
      <c r="R94" s="212"/>
      <c r="S94" s="212"/>
      <c r="T94" s="212"/>
      <c r="U94" s="212"/>
      <c r="V94" s="212"/>
      <c r="W94" s="38"/>
      <c r="X94" s="38"/>
      <c r="Y94" s="38"/>
      <c r="Z94" s="38"/>
      <c r="AA94" s="38"/>
      <c r="AB94" s="38"/>
      <c r="AC94" s="38"/>
      <c r="AD94" s="38"/>
      <c r="AF94" s="5"/>
      <c r="AN94" s="192"/>
      <c r="BD94" s="192"/>
      <c r="BE94" s="192"/>
      <c r="BF94" s="192"/>
      <c r="BG94" s="192"/>
      <c r="BH94" s="192"/>
      <c r="BI94" s="192"/>
      <c r="BJ94" s="192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W94" s="32">
        <v>81</v>
      </c>
      <c r="BX94" s="149" t="str">
        <f t="shared" si="60"/>
        <v/>
      </c>
      <c r="BY94" s="150" t="str">
        <f t="shared" si="63"/>
        <v/>
      </c>
      <c r="BZ94" s="150" t="str">
        <f t="shared" si="104"/>
        <v/>
      </c>
      <c r="CA94" s="150" t="str">
        <f t="shared" si="104"/>
        <v/>
      </c>
      <c r="CB94" s="150" t="str">
        <f t="shared" si="61"/>
        <v/>
      </c>
      <c r="CC94" s="150" t="str">
        <f t="shared" si="105"/>
        <v/>
      </c>
      <c r="CD94" s="150" t="str">
        <f t="shared" si="105"/>
        <v/>
      </c>
      <c r="CE94" s="150" t="str">
        <f t="shared" si="105"/>
        <v/>
      </c>
      <c r="CF94" s="151" t="str">
        <f t="shared" si="96"/>
        <v/>
      </c>
      <c r="CG94" s="152" t="str">
        <f t="shared" si="97"/>
        <v/>
      </c>
      <c r="CH94" s="150" t="str">
        <f t="shared" si="98"/>
        <v/>
      </c>
      <c r="CI94" s="150" t="str">
        <f t="shared" si="99"/>
        <v/>
      </c>
      <c r="CL94" s="147" t="str">
        <f t="shared" si="100"/>
        <v xml:space="preserve"> </v>
      </c>
      <c r="CM94" s="147" t="str">
        <f t="shared" si="101"/>
        <v/>
      </c>
      <c r="CN94" s="148" t="str">
        <f t="shared" si="102"/>
        <v/>
      </c>
      <c r="CO94" s="156"/>
      <c r="CP94" s="157"/>
      <c r="CQ94" s="157"/>
      <c r="CR94" s="157"/>
      <c r="CS94" s="157"/>
      <c r="CT94" s="157"/>
      <c r="CU94" s="157"/>
      <c r="CV94" s="157"/>
      <c r="CW94" s="157"/>
      <c r="CX94" s="157"/>
      <c r="CY94" s="157"/>
      <c r="CZ94" s="157"/>
      <c r="DA94" s="158"/>
      <c r="DC94" s="192"/>
      <c r="DD94" s="192"/>
      <c r="DE94" s="192"/>
      <c r="DF94" s="192"/>
      <c r="DG94" s="192"/>
      <c r="DH94" s="192"/>
      <c r="DI94" s="192"/>
      <c r="DJ94" s="192"/>
      <c r="DK94" s="192"/>
      <c r="DL94" s="192"/>
      <c r="DM94" s="192"/>
      <c r="DN94" s="192"/>
      <c r="DO94" s="192"/>
    </row>
    <row r="95" spans="1:119" x14ac:dyDescent="0.45">
      <c r="A95" s="213">
        <v>7</v>
      </c>
      <c r="B95" s="214" t="str">
        <f>IF(AND(S$5&lt;&gt;"",S$5&lt;&gt;"(autonomie)  - "),S$5,"")</f>
        <v/>
      </c>
      <c r="C95" s="205" t="str">
        <f t="shared" si="106"/>
        <v/>
      </c>
      <c r="D95" s="206" t="str">
        <f t="shared" si="107"/>
        <v/>
      </c>
      <c r="E95" s="205" t="str">
        <f t="shared" si="108"/>
        <v/>
      </c>
      <c r="F95" s="207" t="str">
        <f t="shared" si="109"/>
        <v/>
      </c>
      <c r="G95" s="208" t="str">
        <f t="shared" si="110"/>
        <v/>
      </c>
      <c r="H95" s="209"/>
      <c r="I95" s="198"/>
      <c r="J95" s="198"/>
      <c r="K95" s="198"/>
      <c r="L95" s="215"/>
      <c r="M95" s="216"/>
      <c r="N95" s="216"/>
      <c r="O95" s="216"/>
      <c r="P95" s="216"/>
      <c r="Q95" s="212"/>
      <c r="R95" s="212"/>
      <c r="S95" s="212"/>
      <c r="T95" s="212"/>
      <c r="U95" s="212"/>
      <c r="V95" s="212"/>
      <c r="W95" s="38"/>
      <c r="X95" s="38"/>
      <c r="Y95" s="38"/>
      <c r="Z95" s="38"/>
      <c r="AA95" s="38"/>
      <c r="AB95" s="38"/>
      <c r="AC95" s="38"/>
      <c r="AD95" s="38"/>
      <c r="AF95" s="5"/>
      <c r="BD95" s="192"/>
      <c r="BE95" s="192"/>
      <c r="BF95" s="192"/>
      <c r="BG95" s="192"/>
      <c r="BH95" s="192"/>
      <c r="BI95" s="192"/>
      <c r="BJ95" s="192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W95" s="32">
        <v>82</v>
      </c>
      <c r="BX95" s="149" t="str">
        <f t="shared" si="60"/>
        <v/>
      </c>
      <c r="BY95" s="150" t="str">
        <f t="shared" si="63"/>
        <v/>
      </c>
      <c r="BZ95" s="150" t="str">
        <f t="shared" si="104"/>
        <v/>
      </c>
      <c r="CA95" s="150" t="str">
        <f t="shared" si="104"/>
        <v/>
      </c>
      <c r="CB95" s="150" t="str">
        <f t="shared" si="61"/>
        <v/>
      </c>
      <c r="CC95" s="150" t="str">
        <f t="shared" si="105"/>
        <v/>
      </c>
      <c r="CD95" s="150" t="str">
        <f t="shared" si="105"/>
        <v/>
      </c>
      <c r="CE95" s="150" t="str">
        <f t="shared" si="105"/>
        <v/>
      </c>
      <c r="CF95" s="151" t="str">
        <f t="shared" si="96"/>
        <v/>
      </c>
      <c r="CG95" s="152" t="str">
        <f t="shared" si="97"/>
        <v/>
      </c>
      <c r="CH95" s="150" t="str">
        <f t="shared" si="98"/>
        <v/>
      </c>
      <c r="CI95" s="150" t="str">
        <f t="shared" si="99"/>
        <v/>
      </c>
      <c r="CL95" s="147" t="str">
        <f t="shared" si="100"/>
        <v xml:space="preserve"> </v>
      </c>
      <c r="CM95" s="147" t="str">
        <f t="shared" si="101"/>
        <v/>
      </c>
      <c r="CN95" s="148" t="str">
        <f t="shared" si="102"/>
        <v/>
      </c>
      <c r="CO95" s="156"/>
      <c r="CP95" s="157"/>
      <c r="CQ95" s="157"/>
      <c r="CR95" s="157"/>
      <c r="CS95" s="157"/>
      <c r="CT95" s="157"/>
      <c r="CU95" s="157"/>
      <c r="CV95" s="157"/>
      <c r="CW95" s="157"/>
      <c r="CX95" s="157"/>
      <c r="CY95" s="157"/>
      <c r="CZ95" s="157"/>
      <c r="DA95" s="158"/>
      <c r="DC95" s="192"/>
      <c r="DD95" s="192"/>
      <c r="DE95" s="192"/>
      <c r="DF95" s="192"/>
      <c r="DG95" s="192"/>
      <c r="DH95" s="192"/>
      <c r="DI95" s="192"/>
      <c r="DJ95" s="192"/>
      <c r="DK95" s="192"/>
      <c r="DL95" s="192"/>
      <c r="DM95" s="192"/>
      <c r="DN95" s="192"/>
      <c r="DO95" s="192"/>
    </row>
    <row r="96" spans="1:119" x14ac:dyDescent="0.45">
      <c r="A96" s="213">
        <v>8</v>
      </c>
      <c r="B96" s="214" t="str">
        <f>IF(AND(T$5&lt;&gt;"",T$5&lt;&gt;"(autonomie)  - "),T$5,"")</f>
        <v/>
      </c>
      <c r="C96" s="205" t="str">
        <f t="shared" si="106"/>
        <v/>
      </c>
      <c r="D96" s="206" t="str">
        <f t="shared" si="107"/>
        <v/>
      </c>
      <c r="E96" s="205" t="str">
        <f t="shared" si="108"/>
        <v/>
      </c>
      <c r="F96" s="207" t="str">
        <f t="shared" si="109"/>
        <v/>
      </c>
      <c r="G96" s="208" t="str">
        <f t="shared" si="110"/>
        <v/>
      </c>
      <c r="H96" s="209"/>
      <c r="I96" s="198"/>
      <c r="J96" s="198"/>
      <c r="K96" s="198"/>
      <c r="L96" s="215"/>
      <c r="M96" s="216"/>
      <c r="N96" s="216"/>
      <c r="O96" s="216"/>
      <c r="P96" s="216"/>
      <c r="Q96" s="212"/>
      <c r="R96" s="212"/>
      <c r="S96" s="212"/>
      <c r="T96" s="212"/>
      <c r="U96" s="212"/>
      <c r="V96" s="212"/>
      <c r="W96" s="38"/>
      <c r="X96" s="38"/>
      <c r="Y96" s="38"/>
      <c r="Z96" s="38"/>
      <c r="AA96" s="38"/>
      <c r="AB96" s="38"/>
      <c r="AC96" s="38"/>
      <c r="AD96" s="38"/>
      <c r="AF96" s="5"/>
      <c r="BD96" s="192"/>
      <c r="BE96" s="192"/>
      <c r="BF96" s="192"/>
      <c r="BG96" s="192"/>
      <c r="BH96" s="192"/>
      <c r="BI96" s="192"/>
      <c r="BJ96" s="192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W96" s="32">
        <v>83</v>
      </c>
      <c r="BX96" s="149" t="str">
        <f t="shared" ref="BX96:BX131" si="111">IF($BY96="","",VLOOKUP(BZ96,$B$13:$AJ$84,34,FALSE))</f>
        <v/>
      </c>
      <c r="BY96" s="150" t="str">
        <f t="shared" si="63"/>
        <v/>
      </c>
      <c r="BZ96" s="150" t="str">
        <f t="shared" si="104"/>
        <v/>
      </c>
      <c r="CA96" s="150" t="str">
        <f t="shared" si="104"/>
        <v/>
      </c>
      <c r="CB96" s="150" t="str">
        <f t="shared" ref="CB96:CB103" si="112">IF($D173="","",$D173)</f>
        <v/>
      </c>
      <c r="CC96" s="150" t="str">
        <f t="shared" si="105"/>
        <v/>
      </c>
      <c r="CD96" s="150" t="str">
        <f t="shared" si="105"/>
        <v/>
      </c>
      <c r="CE96" s="150" t="str">
        <f t="shared" si="105"/>
        <v/>
      </c>
      <c r="CF96" s="151" t="str">
        <f t="shared" si="96"/>
        <v/>
      </c>
      <c r="CG96" s="152" t="str">
        <f t="shared" si="97"/>
        <v/>
      </c>
      <c r="CH96" s="150" t="str">
        <f t="shared" si="98"/>
        <v/>
      </c>
      <c r="CI96" s="150" t="str">
        <f t="shared" si="99"/>
        <v/>
      </c>
      <c r="CL96" s="147" t="str">
        <f t="shared" si="100"/>
        <v xml:space="preserve"> </v>
      </c>
      <c r="CM96" s="147" t="str">
        <f t="shared" si="101"/>
        <v/>
      </c>
      <c r="CN96" s="148" t="str">
        <f t="shared" si="102"/>
        <v/>
      </c>
      <c r="CO96" s="156"/>
      <c r="CP96" s="157"/>
      <c r="CQ96" s="157"/>
      <c r="CR96" s="157"/>
      <c r="CS96" s="157"/>
      <c r="CT96" s="157"/>
      <c r="CU96" s="157"/>
      <c r="CV96" s="157"/>
      <c r="CW96" s="157"/>
      <c r="CX96" s="157"/>
      <c r="CY96" s="157"/>
      <c r="CZ96" s="157"/>
      <c r="DA96" s="158"/>
      <c r="DC96" s="192"/>
      <c r="DD96" s="192"/>
      <c r="DE96" s="192"/>
      <c r="DF96" s="192"/>
      <c r="DG96" s="192"/>
      <c r="DH96" s="192"/>
      <c r="DI96" s="192"/>
      <c r="DJ96" s="192"/>
      <c r="DK96" s="192"/>
      <c r="DL96" s="192"/>
      <c r="DM96" s="192"/>
      <c r="DN96" s="192"/>
      <c r="DO96" s="192"/>
    </row>
    <row r="97" spans="1:119" x14ac:dyDescent="0.45">
      <c r="A97" s="213">
        <v>9</v>
      </c>
      <c r="B97" s="214" t="str">
        <f>IF(AND(U$5&lt;&gt;"",U$5&lt;&gt;"(autonomie)  - "),U$5,"")</f>
        <v/>
      </c>
      <c r="C97" s="205" t="str">
        <f t="shared" si="106"/>
        <v/>
      </c>
      <c r="D97" s="206" t="str">
        <f t="shared" si="107"/>
        <v/>
      </c>
      <c r="E97" s="205" t="str">
        <f t="shared" si="108"/>
        <v/>
      </c>
      <c r="F97" s="207" t="str">
        <f t="shared" si="109"/>
        <v/>
      </c>
      <c r="G97" s="208" t="str">
        <f t="shared" si="110"/>
        <v/>
      </c>
      <c r="H97" s="209"/>
      <c r="I97" s="198"/>
      <c r="J97" s="198"/>
      <c r="K97" s="198"/>
      <c r="L97" s="215"/>
      <c r="M97" s="216"/>
      <c r="N97" s="216"/>
      <c r="O97" s="216"/>
      <c r="P97" s="216"/>
      <c r="Q97" s="212"/>
      <c r="R97" s="212"/>
      <c r="S97" s="212"/>
      <c r="T97" s="212"/>
      <c r="U97" s="212"/>
      <c r="V97" s="212"/>
      <c r="W97" s="38"/>
      <c r="X97" s="38"/>
      <c r="Y97" s="38"/>
      <c r="Z97" s="38"/>
      <c r="AA97" s="38"/>
      <c r="AB97" s="38"/>
      <c r="AC97" s="38"/>
      <c r="AD97" s="38"/>
      <c r="AF97" s="5"/>
      <c r="BD97" s="192"/>
      <c r="BE97" s="192"/>
      <c r="BF97" s="192"/>
      <c r="BG97" s="192"/>
      <c r="BH97" s="192"/>
      <c r="BI97" s="192"/>
      <c r="BJ97" s="192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W97" s="32">
        <v>84</v>
      </c>
      <c r="BX97" s="149" t="str">
        <f t="shared" si="111"/>
        <v/>
      </c>
      <c r="BY97" s="150" t="str">
        <f t="shared" ref="BY97:BY132" si="113">IF(BZ97="","","Plongeur")</f>
        <v/>
      </c>
      <c r="BZ97" s="150" t="str">
        <f t="shared" si="104"/>
        <v/>
      </c>
      <c r="CA97" s="150" t="str">
        <f t="shared" si="104"/>
        <v/>
      </c>
      <c r="CB97" s="150" t="str">
        <f t="shared" si="112"/>
        <v/>
      </c>
      <c r="CC97" s="150" t="str">
        <f t="shared" si="105"/>
        <v/>
      </c>
      <c r="CD97" s="150" t="str">
        <f t="shared" si="105"/>
        <v/>
      </c>
      <c r="CE97" s="150" t="str">
        <f t="shared" si="105"/>
        <v/>
      </c>
      <c r="CF97" s="151" t="str">
        <f t="shared" si="96"/>
        <v/>
      </c>
      <c r="CG97" s="152" t="str">
        <f t="shared" si="97"/>
        <v/>
      </c>
      <c r="CH97" s="150" t="str">
        <f t="shared" si="98"/>
        <v/>
      </c>
      <c r="CI97" s="150" t="str">
        <f t="shared" si="99"/>
        <v/>
      </c>
      <c r="CL97" s="147" t="str">
        <f t="shared" si="100"/>
        <v xml:space="preserve"> </v>
      </c>
      <c r="CM97" s="147" t="str">
        <f t="shared" si="101"/>
        <v/>
      </c>
      <c r="CN97" s="148" t="str">
        <f t="shared" si="102"/>
        <v/>
      </c>
      <c r="CO97" s="156"/>
      <c r="CP97" s="157"/>
      <c r="CQ97" s="157"/>
      <c r="CR97" s="157"/>
      <c r="CS97" s="157"/>
      <c r="CT97" s="157"/>
      <c r="CU97" s="157"/>
      <c r="CV97" s="157"/>
      <c r="CW97" s="157"/>
      <c r="CX97" s="157"/>
      <c r="CY97" s="157"/>
      <c r="CZ97" s="157"/>
      <c r="DA97" s="158"/>
      <c r="DC97" s="192"/>
      <c r="DD97" s="192"/>
      <c r="DE97" s="192"/>
      <c r="DF97" s="192"/>
      <c r="DG97" s="192"/>
      <c r="DH97" s="192"/>
      <c r="DI97" s="192"/>
      <c r="DJ97" s="192"/>
      <c r="DK97" s="192"/>
      <c r="DL97" s="192"/>
      <c r="DM97" s="192"/>
      <c r="DN97" s="192"/>
      <c r="DO97" s="192"/>
    </row>
    <row r="98" spans="1:119" x14ac:dyDescent="0.45">
      <c r="A98" s="213">
        <v>10</v>
      </c>
      <c r="B98" s="214" t="str">
        <f>IF(AND(V$5&lt;&gt;"",V$5&lt;&gt;"(autonomie)  - "),V$5,"")</f>
        <v/>
      </c>
      <c r="C98" s="205" t="str">
        <f t="shared" si="106"/>
        <v/>
      </c>
      <c r="D98" s="206" t="str">
        <f t="shared" si="107"/>
        <v/>
      </c>
      <c r="E98" s="205" t="str">
        <f t="shared" si="108"/>
        <v/>
      </c>
      <c r="F98" s="207" t="str">
        <f t="shared" si="109"/>
        <v/>
      </c>
      <c r="G98" s="208" t="str">
        <f t="shared" si="110"/>
        <v/>
      </c>
      <c r="H98" s="209"/>
      <c r="I98" s="198"/>
      <c r="J98" s="198"/>
      <c r="K98" s="198"/>
      <c r="L98" s="215"/>
      <c r="M98" s="216"/>
      <c r="N98" s="216"/>
      <c r="O98" s="216"/>
      <c r="P98" s="216"/>
      <c r="Q98" s="212"/>
      <c r="R98" s="212"/>
      <c r="S98" s="212"/>
      <c r="T98" s="212"/>
      <c r="U98" s="212"/>
      <c r="V98" s="212"/>
      <c r="W98" s="38"/>
      <c r="X98" s="38"/>
      <c r="Y98" s="38"/>
      <c r="Z98" s="38"/>
      <c r="AA98" s="38"/>
      <c r="AB98" s="38"/>
      <c r="AC98" s="38"/>
      <c r="AD98" s="38"/>
      <c r="AF98" s="5"/>
      <c r="BD98" s="192"/>
      <c r="BE98" s="192"/>
      <c r="BF98" s="192"/>
      <c r="BG98" s="192"/>
      <c r="BH98" s="192"/>
      <c r="BI98" s="192"/>
      <c r="BJ98" s="192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W98" s="32">
        <v>85</v>
      </c>
      <c r="BX98" s="149" t="str">
        <f t="shared" si="111"/>
        <v/>
      </c>
      <c r="BY98" s="150" t="str">
        <f t="shared" si="113"/>
        <v/>
      </c>
      <c r="BZ98" s="150" t="str">
        <f t="shared" si="104"/>
        <v/>
      </c>
      <c r="CA98" s="150" t="str">
        <f t="shared" si="104"/>
        <v/>
      </c>
      <c r="CB98" s="150" t="str">
        <f t="shared" si="112"/>
        <v/>
      </c>
      <c r="CC98" s="150" t="str">
        <f t="shared" si="105"/>
        <v/>
      </c>
      <c r="CD98" s="150" t="str">
        <f t="shared" si="105"/>
        <v/>
      </c>
      <c r="CE98" s="150" t="str">
        <f t="shared" si="105"/>
        <v/>
      </c>
      <c r="CF98" s="151" t="str">
        <f t="shared" si="96"/>
        <v/>
      </c>
      <c r="CG98" s="152" t="str">
        <f t="shared" si="97"/>
        <v/>
      </c>
      <c r="CH98" s="150" t="str">
        <f t="shared" si="98"/>
        <v/>
      </c>
      <c r="CI98" s="150" t="str">
        <f t="shared" si="99"/>
        <v/>
      </c>
      <c r="CL98" s="147" t="str">
        <f t="shared" si="100"/>
        <v xml:space="preserve"> </v>
      </c>
      <c r="CM98" s="147" t="str">
        <f t="shared" si="101"/>
        <v/>
      </c>
      <c r="CN98" s="148" t="str">
        <f t="shared" si="102"/>
        <v/>
      </c>
      <c r="CO98" s="156"/>
      <c r="CP98" s="157"/>
      <c r="CQ98" s="157"/>
      <c r="CR98" s="157"/>
      <c r="CS98" s="157"/>
      <c r="CT98" s="157"/>
      <c r="CU98" s="157"/>
      <c r="CV98" s="157"/>
      <c r="CW98" s="157"/>
      <c r="CX98" s="157"/>
      <c r="CY98" s="157"/>
      <c r="CZ98" s="157"/>
      <c r="DA98" s="158"/>
      <c r="DC98" s="192"/>
      <c r="DD98" s="192"/>
      <c r="DE98" s="192"/>
      <c r="DF98" s="192"/>
      <c r="DG98" s="192"/>
      <c r="DH98" s="192"/>
      <c r="DI98" s="192"/>
      <c r="DJ98" s="192"/>
      <c r="DK98" s="192"/>
      <c r="DL98" s="192"/>
      <c r="DM98" s="192"/>
      <c r="DN98" s="192"/>
      <c r="DO98" s="192"/>
    </row>
    <row r="99" spans="1:119" x14ac:dyDescent="0.45">
      <c r="A99" s="213">
        <v>11</v>
      </c>
      <c r="B99" s="214" t="str">
        <f>IF(AND(W$5&lt;&gt;"",W$5&lt;&gt;"(autonomie)  - "),W$5,"")</f>
        <v/>
      </c>
      <c r="C99" s="205" t="str">
        <f t="shared" si="106"/>
        <v/>
      </c>
      <c r="D99" s="206" t="str">
        <f t="shared" si="107"/>
        <v/>
      </c>
      <c r="E99" s="205" t="str">
        <f t="shared" si="108"/>
        <v/>
      </c>
      <c r="F99" s="207" t="str">
        <f t="shared" si="109"/>
        <v/>
      </c>
      <c r="G99" s="208" t="str">
        <f t="shared" si="110"/>
        <v/>
      </c>
      <c r="H99" s="209"/>
      <c r="I99" s="198"/>
      <c r="J99" s="198"/>
      <c r="K99" s="198"/>
      <c r="L99" s="215"/>
      <c r="M99" s="216"/>
      <c r="N99" s="216"/>
      <c r="O99" s="216"/>
      <c r="P99" s="216"/>
      <c r="Q99" s="212"/>
      <c r="R99" s="212"/>
      <c r="S99" s="212"/>
      <c r="T99" s="212"/>
      <c r="U99" s="212"/>
      <c r="V99" s="212"/>
      <c r="W99" s="38"/>
      <c r="X99" s="38"/>
      <c r="Y99" s="38"/>
      <c r="Z99" s="38"/>
      <c r="AA99" s="38"/>
      <c r="AB99" s="38"/>
      <c r="AC99" s="38"/>
      <c r="AD99" s="38"/>
      <c r="AF99" s="5"/>
      <c r="BD99" s="192"/>
      <c r="BE99" s="192"/>
      <c r="BF99" s="192"/>
      <c r="BG99" s="192"/>
      <c r="BH99" s="192"/>
      <c r="BI99" s="192"/>
      <c r="BJ99" s="192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W99" s="32">
        <v>86</v>
      </c>
      <c r="BX99" s="149" t="str">
        <f t="shared" si="111"/>
        <v/>
      </c>
      <c r="BY99" s="150" t="str">
        <f t="shared" si="113"/>
        <v/>
      </c>
      <c r="BZ99" s="150" t="str">
        <f t="shared" si="104"/>
        <v/>
      </c>
      <c r="CA99" s="150" t="str">
        <f t="shared" si="104"/>
        <v/>
      </c>
      <c r="CB99" s="150" t="str">
        <f t="shared" si="112"/>
        <v/>
      </c>
      <c r="CC99" s="150" t="str">
        <f t="shared" si="105"/>
        <v/>
      </c>
      <c r="CD99" s="150" t="str">
        <f t="shared" si="105"/>
        <v/>
      </c>
      <c r="CE99" s="150" t="str">
        <f t="shared" si="105"/>
        <v/>
      </c>
      <c r="CF99" s="151" t="str">
        <f t="shared" si="96"/>
        <v/>
      </c>
      <c r="CG99" s="152" t="str">
        <f t="shared" si="97"/>
        <v/>
      </c>
      <c r="CH99" s="150" t="str">
        <f t="shared" si="98"/>
        <v/>
      </c>
      <c r="CI99" s="150" t="str">
        <f t="shared" si="99"/>
        <v/>
      </c>
      <c r="CL99" s="147" t="str">
        <f t="shared" si="100"/>
        <v xml:space="preserve"> </v>
      </c>
      <c r="CM99" s="147" t="str">
        <f t="shared" si="101"/>
        <v/>
      </c>
      <c r="CN99" s="148" t="str">
        <f t="shared" si="102"/>
        <v/>
      </c>
      <c r="CO99" s="156"/>
      <c r="CP99" s="157"/>
      <c r="CQ99" s="157"/>
      <c r="CR99" s="157"/>
      <c r="CS99" s="157"/>
      <c r="CT99" s="157"/>
      <c r="CU99" s="157"/>
      <c r="CV99" s="157"/>
      <c r="CW99" s="157"/>
      <c r="CX99" s="157"/>
      <c r="CY99" s="157"/>
      <c r="CZ99" s="157"/>
      <c r="DA99" s="158"/>
      <c r="DC99" s="192"/>
      <c r="DD99" s="192"/>
      <c r="DE99" s="192"/>
      <c r="DF99" s="192"/>
      <c r="DG99" s="192"/>
      <c r="DH99" s="192"/>
      <c r="DI99" s="192"/>
      <c r="DJ99" s="192"/>
      <c r="DK99" s="192"/>
      <c r="DL99" s="192"/>
      <c r="DM99" s="192"/>
      <c r="DN99" s="192"/>
      <c r="DO99" s="192"/>
    </row>
    <row r="100" spans="1:119" x14ac:dyDescent="0.45">
      <c r="A100" s="213">
        <v>12</v>
      </c>
      <c r="B100" s="214" t="str">
        <f>IF(AND(X$5&lt;&gt;"",X$5&lt;&gt;"(autonomie)  - "),X$5,"")</f>
        <v/>
      </c>
      <c r="C100" s="205" t="str">
        <f t="shared" si="106"/>
        <v/>
      </c>
      <c r="D100" s="206" t="str">
        <f t="shared" si="107"/>
        <v/>
      </c>
      <c r="E100" s="205" t="str">
        <f t="shared" si="108"/>
        <v/>
      </c>
      <c r="F100" s="207" t="str">
        <f t="shared" si="109"/>
        <v/>
      </c>
      <c r="G100" s="208" t="str">
        <f t="shared" si="110"/>
        <v/>
      </c>
      <c r="H100" s="209"/>
      <c r="I100" s="198"/>
      <c r="J100" s="198"/>
      <c r="K100" s="198"/>
      <c r="L100" s="215"/>
      <c r="M100" s="216"/>
      <c r="N100" s="216"/>
      <c r="O100" s="216"/>
      <c r="P100" s="216"/>
      <c r="Q100" s="212"/>
      <c r="R100" s="212"/>
      <c r="S100" s="212"/>
      <c r="T100" s="212"/>
      <c r="U100" s="212"/>
      <c r="V100" s="212"/>
      <c r="W100" s="38"/>
      <c r="X100" s="38"/>
      <c r="Y100" s="38"/>
      <c r="Z100" s="38"/>
      <c r="AA100" s="38"/>
      <c r="AB100" s="38"/>
      <c r="AC100" s="38"/>
      <c r="AD100" s="38"/>
      <c r="AF100" s="5"/>
      <c r="AN100" s="192"/>
      <c r="BD100" s="192"/>
      <c r="BE100" s="192"/>
      <c r="BF100" s="192"/>
      <c r="BG100" s="192"/>
      <c r="BH100" s="192"/>
      <c r="BI100" s="192"/>
      <c r="BJ100" s="192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W100" s="32">
        <v>87</v>
      </c>
      <c r="BX100" s="149" t="str">
        <f t="shared" si="111"/>
        <v/>
      </c>
      <c r="BY100" s="150" t="str">
        <f t="shared" si="113"/>
        <v/>
      </c>
      <c r="BZ100" s="150" t="str">
        <f t="shared" si="104"/>
        <v/>
      </c>
      <c r="CA100" s="150" t="str">
        <f t="shared" si="104"/>
        <v/>
      </c>
      <c r="CB100" s="150" t="str">
        <f t="shared" si="112"/>
        <v/>
      </c>
      <c r="CC100" s="150" t="str">
        <f t="shared" ref="CC100:CE103" si="114">E177</f>
        <v/>
      </c>
      <c r="CD100" s="150" t="str">
        <f t="shared" si="114"/>
        <v/>
      </c>
      <c r="CE100" s="150" t="str">
        <f t="shared" si="114"/>
        <v/>
      </c>
      <c r="CF100" s="151" t="str">
        <f t="shared" si="96"/>
        <v/>
      </c>
      <c r="CG100" s="152" t="str">
        <f t="shared" si="97"/>
        <v/>
      </c>
      <c r="CH100" s="150" t="str">
        <f t="shared" si="98"/>
        <v/>
      </c>
      <c r="CI100" s="150" t="str">
        <f t="shared" si="99"/>
        <v/>
      </c>
      <c r="CL100" s="147" t="str">
        <f t="shared" si="100"/>
        <v xml:space="preserve"> </v>
      </c>
      <c r="CM100" s="147" t="str">
        <f t="shared" si="101"/>
        <v/>
      </c>
      <c r="CN100" s="148" t="str">
        <f t="shared" si="102"/>
        <v/>
      </c>
      <c r="CO100" s="156"/>
      <c r="CP100" s="157"/>
      <c r="CQ100" s="157"/>
      <c r="CR100" s="157"/>
      <c r="CS100" s="157"/>
      <c r="CT100" s="157"/>
      <c r="CU100" s="157"/>
      <c r="CV100" s="157"/>
      <c r="CW100" s="157"/>
      <c r="CX100" s="157"/>
      <c r="CY100" s="157"/>
      <c r="CZ100" s="157"/>
      <c r="DA100" s="158"/>
      <c r="DC100" s="192"/>
      <c r="DD100" s="192"/>
      <c r="DE100" s="192"/>
      <c r="DF100" s="192"/>
      <c r="DG100" s="192"/>
      <c r="DH100" s="192"/>
      <c r="DI100" s="192"/>
      <c r="DJ100" s="192"/>
      <c r="DK100" s="192"/>
      <c r="DL100" s="192"/>
      <c r="DM100" s="192"/>
      <c r="DN100" s="192"/>
      <c r="DO100" s="192"/>
    </row>
    <row r="101" spans="1:119" x14ac:dyDescent="0.45">
      <c r="A101" s="213">
        <v>13</v>
      </c>
      <c r="B101" s="214" t="str">
        <f>IF(AND(Y$5&lt;&gt;"",Y$5&lt;&gt;"(autonomie)  - "),Y$5,"")</f>
        <v/>
      </c>
      <c r="C101" s="205" t="str">
        <f t="shared" si="106"/>
        <v/>
      </c>
      <c r="D101" s="206" t="str">
        <f t="shared" si="107"/>
        <v/>
      </c>
      <c r="E101" s="205" t="str">
        <f t="shared" si="108"/>
        <v/>
      </c>
      <c r="F101" s="207" t="str">
        <f t="shared" si="109"/>
        <v/>
      </c>
      <c r="G101" s="208" t="str">
        <f t="shared" si="110"/>
        <v/>
      </c>
      <c r="H101" s="209"/>
      <c r="I101" s="198"/>
      <c r="J101" s="198"/>
      <c r="K101" s="198"/>
      <c r="L101" s="215"/>
      <c r="M101" s="216"/>
      <c r="N101" s="216"/>
      <c r="O101" s="216"/>
      <c r="P101" s="216"/>
      <c r="Q101" s="212"/>
      <c r="R101" s="212"/>
      <c r="S101" s="212"/>
      <c r="T101" s="212"/>
      <c r="U101" s="212"/>
      <c r="V101" s="212"/>
      <c r="W101" s="38"/>
      <c r="X101" s="38"/>
      <c r="Y101" s="38"/>
      <c r="Z101" s="38"/>
      <c r="AA101" s="38"/>
      <c r="AB101" s="38"/>
      <c r="AC101" s="38"/>
      <c r="AD101" s="38"/>
      <c r="AF101" s="5"/>
      <c r="BD101" s="192"/>
      <c r="BE101" s="192"/>
      <c r="BF101" s="192"/>
      <c r="BG101" s="192"/>
      <c r="BH101" s="192"/>
      <c r="BI101" s="192"/>
      <c r="BJ101" s="192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W101" s="32">
        <v>88</v>
      </c>
      <c r="BX101" s="149" t="str">
        <f t="shared" si="111"/>
        <v/>
      </c>
      <c r="BY101" s="150" t="str">
        <f t="shared" si="113"/>
        <v/>
      </c>
      <c r="BZ101" s="150" t="str">
        <f t="shared" si="104"/>
        <v/>
      </c>
      <c r="CA101" s="150" t="str">
        <f t="shared" si="104"/>
        <v/>
      </c>
      <c r="CB101" s="150" t="str">
        <f t="shared" si="112"/>
        <v/>
      </c>
      <c r="CC101" s="150" t="str">
        <f t="shared" si="114"/>
        <v/>
      </c>
      <c r="CD101" s="150" t="str">
        <f t="shared" si="114"/>
        <v/>
      </c>
      <c r="CE101" s="150" t="str">
        <f t="shared" si="114"/>
        <v/>
      </c>
      <c r="CF101" s="151" t="str">
        <f t="shared" si="96"/>
        <v/>
      </c>
      <c r="CG101" s="152" t="str">
        <f t="shared" si="97"/>
        <v/>
      </c>
      <c r="CH101" s="150" t="str">
        <f t="shared" si="98"/>
        <v/>
      </c>
      <c r="CI101" s="150" t="str">
        <f t="shared" si="99"/>
        <v/>
      </c>
      <c r="CL101" s="147" t="str">
        <f t="shared" si="100"/>
        <v xml:space="preserve"> </v>
      </c>
      <c r="CM101" s="147" t="str">
        <f t="shared" si="101"/>
        <v/>
      </c>
      <c r="CN101" s="148" t="str">
        <f t="shared" si="102"/>
        <v/>
      </c>
      <c r="CO101" s="156"/>
      <c r="CP101" s="157"/>
      <c r="CQ101" s="157"/>
      <c r="CR101" s="157"/>
      <c r="CS101" s="157"/>
      <c r="CT101" s="157"/>
      <c r="CU101" s="157"/>
      <c r="CV101" s="157"/>
      <c r="CW101" s="157"/>
      <c r="CX101" s="157"/>
      <c r="CY101" s="157"/>
      <c r="CZ101" s="157"/>
      <c r="DA101" s="158"/>
      <c r="DC101" s="192"/>
      <c r="DD101" s="192"/>
      <c r="DE101" s="192"/>
      <c r="DF101" s="192"/>
      <c r="DG101" s="192"/>
      <c r="DH101" s="192"/>
      <c r="DI101" s="192"/>
      <c r="DJ101" s="192"/>
      <c r="DK101" s="192"/>
      <c r="DL101" s="192"/>
      <c r="DM101" s="192"/>
      <c r="DN101" s="192"/>
      <c r="DO101" s="192"/>
    </row>
    <row r="102" spans="1:119" x14ac:dyDescent="0.45">
      <c r="A102" s="213">
        <v>14</v>
      </c>
      <c r="B102" s="214" t="str">
        <f>IF(AND(Z$5&lt;&gt;"",Z$5&lt;&gt;"(autonomie)  - "),Z$5,"")</f>
        <v/>
      </c>
      <c r="C102" s="205" t="str">
        <f t="shared" si="106"/>
        <v/>
      </c>
      <c r="D102" s="206" t="str">
        <f t="shared" si="107"/>
        <v/>
      </c>
      <c r="E102" s="205" t="str">
        <f t="shared" si="108"/>
        <v/>
      </c>
      <c r="F102" s="207" t="str">
        <f t="shared" si="109"/>
        <v/>
      </c>
      <c r="G102" s="208" t="str">
        <f t="shared" si="110"/>
        <v/>
      </c>
      <c r="H102" s="209"/>
      <c r="I102" s="198"/>
      <c r="J102" s="198"/>
      <c r="K102" s="198"/>
      <c r="L102" s="215"/>
      <c r="M102" s="216"/>
      <c r="N102" s="216"/>
      <c r="O102" s="216"/>
      <c r="P102" s="216"/>
      <c r="Q102" s="212"/>
      <c r="R102" s="212"/>
      <c r="S102" s="212"/>
      <c r="T102" s="212"/>
      <c r="U102" s="212"/>
      <c r="V102" s="212"/>
      <c r="W102" s="38"/>
      <c r="X102" s="38"/>
      <c r="Y102" s="38"/>
      <c r="Z102" s="38"/>
      <c r="AA102" s="38"/>
      <c r="AB102" s="38"/>
      <c r="AC102" s="38"/>
      <c r="AD102" s="38"/>
      <c r="AF102" s="5"/>
      <c r="BD102" s="192"/>
      <c r="BE102" s="192"/>
      <c r="BF102" s="192"/>
      <c r="BG102" s="192"/>
      <c r="BH102" s="192"/>
      <c r="BI102" s="192"/>
      <c r="BJ102" s="192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W102" s="32">
        <v>89</v>
      </c>
      <c r="BX102" s="149" t="str">
        <f t="shared" si="111"/>
        <v/>
      </c>
      <c r="BY102" s="150" t="str">
        <f t="shared" si="113"/>
        <v/>
      </c>
      <c r="BZ102" s="150" t="str">
        <f t="shared" si="104"/>
        <v/>
      </c>
      <c r="CA102" s="150" t="str">
        <f t="shared" si="104"/>
        <v/>
      </c>
      <c r="CB102" s="150" t="str">
        <f t="shared" si="112"/>
        <v/>
      </c>
      <c r="CC102" s="150" t="str">
        <f t="shared" si="114"/>
        <v/>
      </c>
      <c r="CD102" s="150" t="str">
        <f t="shared" si="114"/>
        <v/>
      </c>
      <c r="CE102" s="150" t="str">
        <f t="shared" si="114"/>
        <v/>
      </c>
      <c r="CF102" s="151" t="str">
        <f t="shared" si="96"/>
        <v/>
      </c>
      <c r="CG102" s="152" t="str">
        <f t="shared" si="97"/>
        <v/>
      </c>
      <c r="CH102" s="150" t="str">
        <f t="shared" si="98"/>
        <v/>
      </c>
      <c r="CI102" s="150" t="str">
        <f t="shared" si="99"/>
        <v/>
      </c>
      <c r="CL102" s="147" t="str">
        <f t="shared" si="100"/>
        <v xml:space="preserve"> </v>
      </c>
      <c r="CM102" s="147" t="str">
        <f t="shared" si="101"/>
        <v/>
      </c>
      <c r="CN102" s="148" t="str">
        <f t="shared" si="102"/>
        <v/>
      </c>
      <c r="CO102" s="156"/>
      <c r="CP102" s="157"/>
      <c r="CQ102" s="157"/>
      <c r="CR102" s="157"/>
      <c r="CS102" s="157"/>
      <c r="CT102" s="157"/>
      <c r="CU102" s="157"/>
      <c r="CV102" s="157"/>
      <c r="CW102" s="157"/>
      <c r="CX102" s="157"/>
      <c r="CY102" s="157"/>
      <c r="CZ102" s="157"/>
      <c r="DA102" s="158"/>
      <c r="DC102" s="192"/>
      <c r="DD102" s="192"/>
      <c r="DE102" s="192"/>
      <c r="DF102" s="192"/>
      <c r="DG102" s="192"/>
      <c r="DH102" s="192"/>
      <c r="DI102" s="192"/>
      <c r="DJ102" s="192"/>
      <c r="DK102" s="192"/>
      <c r="DL102" s="192"/>
      <c r="DM102" s="192"/>
      <c r="DN102" s="192"/>
      <c r="DO102" s="192"/>
    </row>
    <row r="103" spans="1:119" ht="14.65" thickBot="1" x14ac:dyDescent="0.5">
      <c r="A103" s="213">
        <v>15</v>
      </c>
      <c r="B103" s="214" t="str">
        <f>IF(AND(AA$5&lt;&gt;"",AA$5&lt;&gt;"(autonomie)  - "),AA$5,"")</f>
        <v/>
      </c>
      <c r="C103" s="205" t="str">
        <f t="shared" si="106"/>
        <v/>
      </c>
      <c r="D103" s="206" t="str">
        <f t="shared" si="107"/>
        <v/>
      </c>
      <c r="E103" s="205" t="str">
        <f t="shared" si="108"/>
        <v/>
      </c>
      <c r="F103" s="207" t="str">
        <f t="shared" si="109"/>
        <v/>
      </c>
      <c r="G103" s="208" t="str">
        <f t="shared" si="110"/>
        <v/>
      </c>
      <c r="H103" s="209"/>
      <c r="I103" s="198"/>
      <c r="J103" s="198"/>
      <c r="K103" s="198"/>
      <c r="L103" s="215"/>
      <c r="M103" s="216"/>
      <c r="N103" s="216"/>
      <c r="O103" s="216"/>
      <c r="P103" s="216"/>
      <c r="Q103" s="212"/>
      <c r="R103" s="212"/>
      <c r="S103" s="212"/>
      <c r="T103" s="212"/>
      <c r="U103" s="212"/>
      <c r="V103" s="212"/>
      <c r="W103" s="38"/>
      <c r="X103" s="38"/>
      <c r="Y103" s="38"/>
      <c r="Z103" s="38"/>
      <c r="AA103" s="38"/>
      <c r="AB103" s="38"/>
      <c r="AC103" s="38"/>
      <c r="AD103" s="38"/>
      <c r="AF103" s="5"/>
      <c r="BD103" s="192"/>
      <c r="BE103" s="192"/>
      <c r="BF103" s="192"/>
      <c r="BG103" s="192"/>
      <c r="BH103" s="192"/>
      <c r="BI103" s="192"/>
      <c r="BJ103" s="192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W103" s="32">
        <v>90</v>
      </c>
      <c r="BX103" s="149" t="str">
        <f t="shared" si="111"/>
        <v/>
      </c>
      <c r="BY103" s="150" t="str">
        <f t="shared" si="113"/>
        <v/>
      </c>
      <c r="BZ103" s="150" t="str">
        <f t="shared" si="104"/>
        <v/>
      </c>
      <c r="CA103" s="150" t="str">
        <f t="shared" si="104"/>
        <v/>
      </c>
      <c r="CB103" s="150" t="str">
        <f t="shared" si="112"/>
        <v/>
      </c>
      <c r="CC103" s="150" t="str">
        <f t="shared" si="114"/>
        <v/>
      </c>
      <c r="CD103" s="150" t="str">
        <f t="shared" si="114"/>
        <v/>
      </c>
      <c r="CE103" s="150" t="str">
        <f t="shared" si="114"/>
        <v/>
      </c>
      <c r="CF103" s="151" t="str">
        <f t="shared" si="96"/>
        <v/>
      </c>
      <c r="CG103" s="152" t="str">
        <f t="shared" si="97"/>
        <v/>
      </c>
      <c r="CH103" s="150" t="str">
        <f t="shared" si="98"/>
        <v/>
      </c>
      <c r="CI103" s="150" t="str">
        <f t="shared" si="99"/>
        <v/>
      </c>
      <c r="CL103" s="217" t="str">
        <f t="shared" si="100"/>
        <v xml:space="preserve"> </v>
      </c>
      <c r="CM103" s="217" t="str">
        <f t="shared" si="101"/>
        <v/>
      </c>
      <c r="CN103" s="218" t="str">
        <f t="shared" si="102"/>
        <v/>
      </c>
      <c r="CO103" s="219"/>
      <c r="CP103" s="220"/>
      <c r="CQ103" s="220"/>
      <c r="CR103" s="220"/>
      <c r="CS103" s="220"/>
      <c r="CT103" s="220"/>
      <c r="CU103" s="220"/>
      <c r="CV103" s="220"/>
      <c r="CW103" s="220"/>
      <c r="CX103" s="220"/>
      <c r="CY103" s="220"/>
      <c r="CZ103" s="220"/>
      <c r="DA103" s="221"/>
      <c r="DC103" s="192"/>
      <c r="DD103" s="192"/>
      <c r="DE103" s="192"/>
      <c r="DF103" s="192"/>
      <c r="DG103" s="192"/>
      <c r="DH103" s="192"/>
      <c r="DI103" s="192"/>
      <c r="DJ103" s="192"/>
      <c r="DK103" s="192"/>
      <c r="DL103" s="192"/>
      <c r="DM103" s="192"/>
      <c r="DN103" s="192"/>
      <c r="DO103" s="192"/>
    </row>
    <row r="104" spans="1:119" x14ac:dyDescent="0.45">
      <c r="A104" s="213">
        <v>16</v>
      </c>
      <c r="B104" s="214" t="str">
        <f>IF(AND(AB$5&lt;&gt;"",AB$5&lt;&gt;"(autonomie)  - "),AB$5,"")</f>
        <v/>
      </c>
      <c r="C104" s="205" t="str">
        <f t="shared" si="106"/>
        <v/>
      </c>
      <c r="D104" s="206" t="str">
        <f t="shared" si="107"/>
        <v/>
      </c>
      <c r="E104" s="205" t="str">
        <f t="shared" si="108"/>
        <v/>
      </c>
      <c r="F104" s="207" t="str">
        <f t="shared" si="109"/>
        <v/>
      </c>
      <c r="G104" s="208" t="str">
        <f t="shared" si="110"/>
        <v/>
      </c>
      <c r="H104" s="209"/>
      <c r="I104" s="198"/>
      <c r="J104" s="198"/>
      <c r="K104" s="198"/>
      <c r="L104" s="215"/>
      <c r="M104" s="216"/>
      <c r="N104" s="216"/>
      <c r="O104" s="216"/>
      <c r="P104" s="216"/>
      <c r="Q104" s="212"/>
      <c r="R104" s="212"/>
      <c r="S104" s="212"/>
      <c r="T104" s="212"/>
      <c r="U104" s="212"/>
      <c r="V104" s="212"/>
      <c r="W104" s="38"/>
      <c r="X104" s="38"/>
      <c r="Y104" s="38"/>
      <c r="Z104" s="38"/>
      <c r="AA104" s="38"/>
      <c r="AB104" s="38"/>
      <c r="AC104" s="38"/>
      <c r="AD104" s="38"/>
      <c r="AF104" s="5"/>
      <c r="BD104" s="222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X104" s="223"/>
      <c r="BY104" s="224"/>
      <c r="BZ104" s="224"/>
      <c r="CA104" s="224"/>
      <c r="CB104" s="224"/>
      <c r="CC104" s="224"/>
      <c r="CD104" s="224"/>
      <c r="CE104" s="224"/>
      <c r="CF104" s="225"/>
      <c r="CG104" s="226"/>
      <c r="CH104" s="224"/>
      <c r="CI104" s="224"/>
      <c r="CL104" s="134"/>
      <c r="CM104" s="134"/>
      <c r="CN104" s="134"/>
      <c r="CO104" s="227"/>
      <c r="CP104" s="227"/>
      <c r="CQ104" s="227"/>
      <c r="CR104" s="227"/>
      <c r="CS104" s="227"/>
      <c r="CT104" s="227"/>
      <c r="CU104" s="227"/>
      <c r="CV104" s="227"/>
      <c r="CW104" s="227"/>
      <c r="CX104" s="227"/>
      <c r="CY104" s="227"/>
      <c r="CZ104" s="227"/>
      <c r="DA104" s="227"/>
      <c r="DC104" s="192"/>
      <c r="DD104" s="192"/>
      <c r="DE104" s="192"/>
      <c r="DF104" s="192"/>
      <c r="DG104" s="192"/>
      <c r="DH104" s="192"/>
      <c r="DI104" s="192"/>
      <c r="DJ104" s="192"/>
      <c r="DK104" s="192"/>
      <c r="DL104" s="192"/>
      <c r="DM104" s="192"/>
      <c r="DN104" s="192"/>
      <c r="DO104" s="192"/>
    </row>
    <row r="105" spans="1:119" x14ac:dyDescent="0.45">
      <c r="A105" s="213">
        <v>17</v>
      </c>
      <c r="B105" s="214" t="str">
        <f>IF(AND(AC$5&lt;&gt;"",AC$5&lt;&gt;"(autonomie)  - "),AC$5,"")</f>
        <v/>
      </c>
      <c r="C105" s="205" t="str">
        <f t="shared" si="106"/>
        <v/>
      </c>
      <c r="D105" s="206" t="str">
        <f t="shared" si="107"/>
        <v/>
      </c>
      <c r="E105" s="205" t="str">
        <f t="shared" si="108"/>
        <v/>
      </c>
      <c r="F105" s="207" t="str">
        <f t="shared" si="109"/>
        <v/>
      </c>
      <c r="G105" s="208" t="str">
        <f t="shared" si="110"/>
        <v/>
      </c>
      <c r="H105" s="209"/>
      <c r="I105" s="198"/>
      <c r="J105" s="198"/>
      <c r="K105" s="198"/>
      <c r="L105" s="215"/>
      <c r="M105" s="216"/>
      <c r="N105" s="216"/>
      <c r="O105" s="216"/>
      <c r="P105" s="216"/>
      <c r="Q105" s="212"/>
      <c r="R105" s="212"/>
      <c r="S105" s="212"/>
      <c r="T105" s="212"/>
      <c r="U105" s="212"/>
      <c r="V105" s="212"/>
      <c r="W105" s="38"/>
      <c r="X105" s="38"/>
      <c r="Y105" s="38"/>
      <c r="Z105" s="38"/>
      <c r="AA105" s="38"/>
      <c r="AB105" s="38"/>
      <c r="AC105" s="38"/>
      <c r="AD105" s="38"/>
      <c r="AF105" s="5"/>
      <c r="BD105" s="222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CL105" s="134"/>
      <c r="CM105" s="134"/>
      <c r="CN105" s="134"/>
      <c r="CO105" s="228"/>
      <c r="CP105" s="228"/>
      <c r="CQ105" s="228"/>
      <c r="CR105" s="228"/>
      <c r="CS105" s="228"/>
      <c r="CT105" s="228"/>
      <c r="CU105" s="228"/>
      <c r="CV105" s="228"/>
      <c r="CW105" s="228"/>
      <c r="CX105" s="228"/>
      <c r="CY105" s="228"/>
      <c r="CZ105" s="228"/>
      <c r="DA105" s="228" t="s">
        <v>74</v>
      </c>
      <c r="DC105" s="192"/>
      <c r="DD105" s="192"/>
      <c r="DE105" s="192"/>
      <c r="DF105" s="192"/>
      <c r="DG105" s="192"/>
      <c r="DH105" s="192"/>
      <c r="DI105" s="192"/>
      <c r="DJ105" s="192"/>
      <c r="DK105" s="192"/>
      <c r="DL105" s="192"/>
      <c r="DM105" s="192"/>
      <c r="DN105" s="192"/>
      <c r="DO105" s="192"/>
    </row>
    <row r="106" spans="1:119" x14ac:dyDescent="0.45">
      <c r="A106" s="213">
        <v>18</v>
      </c>
      <c r="B106" s="214" t="str">
        <f>IF(AND(AD$5&lt;&gt;"",AD$5&lt;&gt;"(autonomie)  - "),AD$5,"")</f>
        <v/>
      </c>
      <c r="C106" s="205" t="str">
        <f t="shared" si="106"/>
        <v/>
      </c>
      <c r="D106" s="206" t="str">
        <f t="shared" si="107"/>
        <v/>
      </c>
      <c r="E106" s="205" t="str">
        <f t="shared" si="108"/>
        <v/>
      </c>
      <c r="F106" s="207" t="str">
        <f t="shared" si="109"/>
        <v/>
      </c>
      <c r="G106" s="208" t="str">
        <f t="shared" si="110"/>
        <v/>
      </c>
      <c r="H106" s="209"/>
      <c r="I106" s="198"/>
      <c r="J106" s="198"/>
      <c r="K106" s="198"/>
      <c r="L106" s="215"/>
      <c r="M106" s="216"/>
      <c r="N106" s="216"/>
      <c r="O106" s="216"/>
      <c r="P106" s="216"/>
      <c r="Q106" s="212"/>
      <c r="R106" s="212"/>
      <c r="S106" s="212"/>
      <c r="T106" s="212"/>
      <c r="U106" s="212"/>
      <c r="V106" s="212"/>
      <c r="W106" s="38"/>
      <c r="X106" s="38"/>
      <c r="Y106" s="38"/>
      <c r="Z106" s="38"/>
      <c r="AA106" s="38"/>
      <c r="AB106" s="38"/>
      <c r="AC106" s="38"/>
      <c r="AD106" s="38"/>
      <c r="AF106" s="5"/>
      <c r="BD106" s="222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CH106" s="192"/>
      <c r="CI106" s="192"/>
      <c r="CL106" s="134"/>
      <c r="CM106" s="134"/>
      <c r="CN106" s="134"/>
      <c r="CO106" s="228"/>
      <c r="CP106" s="228"/>
      <c r="CQ106" s="228"/>
      <c r="CR106" s="228"/>
      <c r="CS106" s="228"/>
      <c r="CT106" s="228"/>
      <c r="CU106" s="228"/>
      <c r="CV106" s="228"/>
      <c r="CW106" s="228"/>
      <c r="CX106" s="228"/>
      <c r="CY106" s="228"/>
      <c r="CZ106" s="228"/>
      <c r="DA106" s="228" t="s">
        <v>75</v>
      </c>
      <c r="DC106" s="192"/>
      <c r="DD106" s="192"/>
      <c r="DE106" s="192"/>
      <c r="DF106" s="192"/>
      <c r="DG106" s="192"/>
      <c r="DH106" s="192"/>
      <c r="DI106" s="192"/>
      <c r="DJ106" s="192"/>
      <c r="DK106" s="192"/>
      <c r="DL106" s="192"/>
      <c r="DM106" s="192"/>
      <c r="DN106" s="192"/>
      <c r="DO106" s="192"/>
    </row>
    <row r="107" spans="1:119" ht="14.65" thickBot="1" x14ac:dyDescent="0.5">
      <c r="A107" s="198"/>
      <c r="B107" s="198"/>
      <c r="C107" s="198"/>
      <c r="D107" s="198"/>
      <c r="E107" s="198"/>
      <c r="F107" s="198"/>
      <c r="G107" s="229"/>
      <c r="H107" s="229"/>
      <c r="I107" s="198"/>
      <c r="J107" s="198"/>
      <c r="K107" s="198"/>
      <c r="L107" s="215"/>
      <c r="M107" s="216"/>
      <c r="N107" s="216"/>
      <c r="O107" s="216"/>
      <c r="P107" s="216"/>
      <c r="Q107" s="212"/>
      <c r="R107" s="212"/>
      <c r="S107" s="212"/>
      <c r="T107" s="212"/>
      <c r="U107" s="212"/>
      <c r="V107" s="212"/>
      <c r="W107" s="38"/>
      <c r="X107" s="38"/>
      <c r="Y107" s="38"/>
      <c r="Z107" s="38"/>
      <c r="AA107" s="38"/>
      <c r="AB107" s="38"/>
      <c r="AC107" s="38"/>
      <c r="AD107" s="38"/>
      <c r="AF107" s="5"/>
      <c r="BD107" s="222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X107" s="230" t="s">
        <v>76</v>
      </c>
      <c r="BY107" s="231"/>
      <c r="BZ107" s="231"/>
      <c r="CA107" s="231"/>
      <c r="CB107" s="231"/>
      <c r="CC107" s="231"/>
      <c r="CD107" s="231"/>
      <c r="CE107" s="186"/>
      <c r="CF107" s="192"/>
      <c r="CG107" s="192"/>
      <c r="CH107" s="192"/>
      <c r="CI107" s="192"/>
      <c r="CL107" s="134"/>
      <c r="CM107" s="134"/>
      <c r="CN107" s="134"/>
      <c r="CO107" s="228"/>
      <c r="CP107" s="228"/>
      <c r="CQ107" s="228"/>
      <c r="CR107" s="228"/>
      <c r="CS107" s="228"/>
      <c r="CT107" s="228"/>
      <c r="CU107" s="228"/>
      <c r="CV107" s="228"/>
      <c r="CW107" s="228"/>
      <c r="CX107" s="228"/>
      <c r="CY107" s="228"/>
      <c r="CZ107" s="228"/>
      <c r="DA107" s="228" t="s">
        <v>77</v>
      </c>
      <c r="DC107" s="192"/>
      <c r="DD107" s="192"/>
      <c r="DE107" s="192"/>
      <c r="DF107" s="192"/>
      <c r="DG107" s="192"/>
      <c r="DH107" s="192"/>
      <c r="DI107" s="192"/>
      <c r="DJ107" s="192"/>
      <c r="DK107" s="192"/>
      <c r="DL107" s="192"/>
      <c r="DM107" s="192"/>
      <c r="DN107" s="192"/>
      <c r="DO107" s="192"/>
    </row>
    <row r="108" spans="1:119" ht="14.65" thickBot="1" x14ac:dyDescent="0.5">
      <c r="A108" s="232" t="s">
        <v>41</v>
      </c>
      <c r="B108" s="233" t="s">
        <v>78</v>
      </c>
      <c r="C108" s="234" t="s">
        <v>69</v>
      </c>
      <c r="D108" s="234" t="s">
        <v>70</v>
      </c>
      <c r="E108" s="234" t="s">
        <v>71</v>
      </c>
      <c r="F108" s="234" t="s">
        <v>72</v>
      </c>
      <c r="G108" s="235" t="s">
        <v>73</v>
      </c>
      <c r="H108" s="236"/>
      <c r="I108" s="237" t="s">
        <v>79</v>
      </c>
      <c r="J108" s="238"/>
      <c r="K108" s="238"/>
      <c r="L108" s="239"/>
      <c r="M108" s="216"/>
      <c r="N108" s="216"/>
      <c r="O108" s="216"/>
      <c r="P108" s="216"/>
      <c r="Q108" s="212"/>
      <c r="R108" s="212"/>
      <c r="S108" s="212"/>
      <c r="T108" s="212"/>
      <c r="U108" s="212"/>
      <c r="V108" s="212"/>
      <c r="W108" s="38"/>
      <c r="X108" s="38"/>
      <c r="Y108" s="38"/>
      <c r="Z108" s="38"/>
      <c r="AA108" s="38"/>
      <c r="AB108" s="38"/>
      <c r="AC108" s="38"/>
      <c r="AD108" s="38"/>
      <c r="AF108" s="5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X108" s="230" t="s">
        <v>55</v>
      </c>
      <c r="BY108" s="240" t="s">
        <v>56</v>
      </c>
      <c r="BZ108" s="240" t="s">
        <v>57</v>
      </c>
      <c r="CA108" s="240" t="s">
        <v>19</v>
      </c>
      <c r="CB108" s="240" t="s">
        <v>18</v>
      </c>
      <c r="CC108" s="240" t="s">
        <v>58</v>
      </c>
      <c r="CD108" s="240" t="s">
        <v>59</v>
      </c>
      <c r="CE108" s="186" t="s">
        <v>80</v>
      </c>
      <c r="CF108" s="192"/>
      <c r="CG108" s="192"/>
      <c r="CH108" s="192"/>
      <c r="CI108" s="192"/>
      <c r="CL108" s="134"/>
      <c r="CM108" s="134"/>
      <c r="CN108" s="134"/>
      <c r="CO108" s="228"/>
      <c r="CP108" s="228"/>
      <c r="CQ108" s="228"/>
      <c r="CR108" s="228"/>
      <c r="CS108" s="228"/>
      <c r="CT108" s="228"/>
      <c r="CU108" s="228"/>
      <c r="CV108" s="228"/>
      <c r="CW108" s="228"/>
      <c r="CX108" s="228"/>
      <c r="CY108" s="228"/>
      <c r="CZ108" s="228"/>
      <c r="DA108" s="228" t="s">
        <v>81</v>
      </c>
      <c r="DC108" s="192"/>
      <c r="DD108" s="192"/>
      <c r="DE108" s="192"/>
      <c r="DF108" s="192"/>
      <c r="DG108" s="192"/>
      <c r="DH108" s="192"/>
      <c r="DI108" s="192"/>
      <c r="DJ108" s="192"/>
      <c r="DK108" s="192"/>
      <c r="DL108" s="192"/>
      <c r="DM108" s="192"/>
      <c r="DN108" s="192"/>
      <c r="DO108" s="192"/>
    </row>
    <row r="109" spans="1:119" x14ac:dyDescent="0.45">
      <c r="A109" s="241">
        <v>1</v>
      </c>
      <c r="B109" s="242" t="str">
        <f t="shared" ref="B109:B150" si="115">IF(B13&lt;&gt;"",B13,"")</f>
        <v/>
      </c>
      <c r="C109" s="243" t="str">
        <f t="shared" ref="C109:C180" si="116">IF(OR($B109="",$B109="AUTONOMIE"),"",VLOOKUP($B109,Fichier_plongeurs,6,FALSE))</f>
        <v/>
      </c>
      <c r="D109" s="244" t="str">
        <f t="shared" ref="D109:D180" si="117">IF(OR($B109="",$B109="AUTONOMIE"),"",VLOOKUP($B109,Fichier_plongeurs,26,FALSE))</f>
        <v/>
      </c>
      <c r="E109" s="245" t="str">
        <f t="shared" ref="E109:E180" si="118">IF(OR($B109="",$B109="AUTONOMIE"),"",VLOOKUP($B109,Fichier_plongeurs,27,FALSE))</f>
        <v/>
      </c>
      <c r="F109" s="246" t="str">
        <f t="shared" ref="F109:F180" si="119">IF(OR($B109="",$B109="AUTONOMIE"),"",IF(VLOOKUP($B109,Fichier_plongeurs,17,FALSE)=0,"?",VLOOKUP($B109,Fichier_plongeurs,17,FALSE)))</f>
        <v/>
      </c>
      <c r="G109" s="247" t="str">
        <f t="shared" ref="G109:G180" si="120">IF(OR($B109="AUTONOMIE",$B109=""),"",VLOOKUP($B109,Fichier_plongeurs,10,FALSE))</f>
        <v/>
      </c>
      <c r="H109" s="247"/>
      <c r="I109" s="247" t="str">
        <f t="shared" ref="I109:I180" si="121">IF(OR($B109="AUTONOMIE",$B109=""),"",VLOOKUP($B109,Fichier_plongeurs,20,FALSE))</f>
        <v/>
      </c>
      <c r="J109" s="247"/>
      <c r="K109" s="247"/>
      <c r="L109" s="248"/>
      <c r="M109" s="216"/>
      <c r="N109" s="216"/>
      <c r="O109" s="216"/>
      <c r="P109" s="216"/>
      <c r="Q109" s="212"/>
      <c r="R109" s="212"/>
      <c r="S109" s="212"/>
      <c r="T109" s="212"/>
      <c r="U109" s="212"/>
      <c r="V109" s="212"/>
      <c r="W109" s="38"/>
      <c r="X109" s="38"/>
      <c r="Y109" s="38"/>
      <c r="Z109" s="38"/>
      <c r="AA109" s="38"/>
      <c r="AB109" s="38"/>
      <c r="AC109" s="38"/>
      <c r="AD109" s="38"/>
      <c r="AF109" s="5"/>
      <c r="BG109" s="7"/>
      <c r="BH109" s="7"/>
      <c r="BI109" s="7" t="s">
        <v>82</v>
      </c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X109" s="249"/>
      <c r="BY109" s="250"/>
      <c r="BZ109" s="250"/>
      <c r="CA109" s="250"/>
      <c r="CB109" s="250"/>
      <c r="CC109" s="250"/>
      <c r="CD109" s="250"/>
      <c r="CE109" s="251"/>
      <c r="CF109" s="192"/>
      <c r="CG109" s="192"/>
      <c r="CH109" s="192"/>
      <c r="CI109" s="192"/>
      <c r="CL109" s="134"/>
      <c r="CM109" s="134"/>
      <c r="CN109" s="134"/>
      <c r="CO109" s="228"/>
      <c r="CP109" s="228"/>
      <c r="CQ109" s="228"/>
      <c r="CR109" s="228"/>
      <c r="CS109" s="228"/>
      <c r="CT109" s="228"/>
      <c r="CU109" s="228"/>
      <c r="CV109" s="228"/>
      <c r="CW109" s="228"/>
      <c r="CX109" s="228"/>
      <c r="CY109" s="228"/>
      <c r="CZ109" s="228"/>
      <c r="DA109" s="228" t="s">
        <v>83</v>
      </c>
      <c r="DC109" s="192"/>
      <c r="DD109" s="192"/>
      <c r="DE109" s="192"/>
      <c r="DF109" s="192"/>
      <c r="DG109" s="192"/>
      <c r="DH109" s="192"/>
      <c r="DI109" s="192"/>
      <c r="DJ109" s="192"/>
      <c r="DK109" s="192"/>
      <c r="DL109" s="192"/>
      <c r="DM109" s="192"/>
      <c r="DN109" s="192"/>
      <c r="DO109" s="192"/>
    </row>
    <row r="110" spans="1:119" x14ac:dyDescent="0.45">
      <c r="A110" s="252">
        <v>2</v>
      </c>
      <c r="B110" s="253" t="str">
        <f t="shared" si="115"/>
        <v/>
      </c>
      <c r="C110" s="254" t="str">
        <f t="shared" si="116"/>
        <v/>
      </c>
      <c r="D110" s="244" t="str">
        <f t="shared" si="117"/>
        <v/>
      </c>
      <c r="E110" s="245" t="str">
        <f t="shared" si="118"/>
        <v/>
      </c>
      <c r="F110" s="255" t="str">
        <f t="shared" si="119"/>
        <v/>
      </c>
      <c r="G110" s="247" t="str">
        <f t="shared" si="120"/>
        <v/>
      </c>
      <c r="H110" s="247"/>
      <c r="I110" s="256" t="str">
        <f t="shared" si="121"/>
        <v/>
      </c>
      <c r="J110" s="256"/>
      <c r="K110" s="256"/>
      <c r="L110" s="257"/>
      <c r="M110" s="216"/>
      <c r="N110" s="216"/>
      <c r="O110" s="216"/>
      <c r="P110" s="216"/>
      <c r="Q110" s="212"/>
      <c r="R110" s="212"/>
      <c r="S110" s="212"/>
      <c r="T110" s="212"/>
      <c r="U110" s="212"/>
      <c r="V110" s="212"/>
      <c r="W110" s="38"/>
      <c r="X110" s="38"/>
      <c r="Y110" s="38"/>
      <c r="Z110" s="38"/>
      <c r="AA110" s="38"/>
      <c r="AB110" s="38"/>
      <c r="AC110" s="38"/>
      <c r="AD110" s="38"/>
      <c r="AF110" s="5"/>
      <c r="BG110" s="7"/>
      <c r="BH110" s="7"/>
      <c r="BI110" s="230" t="s">
        <v>64</v>
      </c>
      <c r="BJ110" s="186" t="s">
        <v>84</v>
      </c>
      <c r="BK110" s="192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X110" s="192"/>
      <c r="BY110" s="192"/>
      <c r="BZ110" s="192"/>
      <c r="CA110" s="192"/>
      <c r="CB110" s="192"/>
      <c r="CC110" s="192"/>
      <c r="CD110" s="192"/>
      <c r="CE110" s="192"/>
      <c r="CF110" s="192"/>
      <c r="CG110" s="192"/>
      <c r="CH110" s="192"/>
      <c r="CI110" s="192"/>
      <c r="CL110" s="134"/>
      <c r="CM110" s="134"/>
      <c r="CN110" s="134"/>
      <c r="CO110" s="228"/>
      <c r="CP110" s="228"/>
      <c r="CQ110" s="228"/>
      <c r="CR110" s="228"/>
      <c r="CS110" s="228"/>
      <c r="CT110" s="228"/>
      <c r="CU110" s="228"/>
      <c r="CV110" s="228"/>
      <c r="CW110" s="228"/>
      <c r="CX110" s="228"/>
      <c r="CY110" s="228"/>
      <c r="CZ110" s="228"/>
      <c r="DA110" s="228" t="s">
        <v>85</v>
      </c>
      <c r="DC110" s="192"/>
      <c r="DD110" s="192"/>
      <c r="DE110" s="192"/>
      <c r="DF110" s="192"/>
      <c r="DG110" s="192"/>
      <c r="DH110" s="192"/>
      <c r="DI110" s="192"/>
      <c r="DJ110" s="192"/>
      <c r="DK110" s="192"/>
      <c r="DL110" s="192"/>
      <c r="DM110" s="192"/>
      <c r="DN110" s="192"/>
      <c r="DO110" s="192"/>
    </row>
    <row r="111" spans="1:119" x14ac:dyDescent="0.45">
      <c r="A111" s="252">
        <v>3</v>
      </c>
      <c r="B111" s="253" t="str">
        <f t="shared" si="115"/>
        <v/>
      </c>
      <c r="C111" s="254" t="str">
        <f t="shared" si="116"/>
        <v/>
      </c>
      <c r="D111" s="244" t="str">
        <f t="shared" si="117"/>
        <v/>
      </c>
      <c r="E111" s="245" t="str">
        <f t="shared" si="118"/>
        <v/>
      </c>
      <c r="F111" s="255" t="str">
        <f t="shared" si="119"/>
        <v/>
      </c>
      <c r="G111" s="247" t="str">
        <f t="shared" si="120"/>
        <v/>
      </c>
      <c r="H111" s="247"/>
      <c r="I111" s="256" t="str">
        <f t="shared" si="121"/>
        <v/>
      </c>
      <c r="J111" s="256"/>
      <c r="K111" s="256"/>
      <c r="L111" s="257"/>
      <c r="M111" s="216"/>
      <c r="N111" s="216"/>
      <c r="O111" s="216"/>
      <c r="P111" s="216"/>
      <c r="Q111" s="212"/>
      <c r="R111" s="212"/>
      <c r="S111" s="212"/>
      <c r="T111" s="212"/>
      <c r="U111" s="212"/>
      <c r="V111" s="212"/>
      <c r="W111" s="38"/>
      <c r="X111" s="38"/>
      <c r="Y111" s="38"/>
      <c r="Z111" s="38"/>
      <c r="AA111" s="38"/>
      <c r="AB111" s="38"/>
      <c r="AC111" s="38"/>
      <c r="AD111" s="38"/>
      <c r="AF111" s="5"/>
      <c r="BF111" s="6"/>
      <c r="BG111" s="6"/>
      <c r="BH111" s="143">
        <v>1</v>
      </c>
      <c r="BI111" s="258"/>
      <c r="BJ111" s="259">
        <v>90</v>
      </c>
      <c r="BK111" s="192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X111" s="192"/>
      <c r="BY111" s="192"/>
      <c r="BZ111" s="192"/>
      <c r="CA111" s="192"/>
      <c r="CB111" s="192"/>
      <c r="CC111" s="192"/>
      <c r="CD111" s="192"/>
      <c r="CE111" s="192"/>
      <c r="CF111" s="192"/>
      <c r="CG111" s="192"/>
      <c r="CH111" s="192"/>
      <c r="CI111" s="192"/>
      <c r="CL111" s="134"/>
      <c r="CM111" s="134"/>
      <c r="CN111" s="134"/>
      <c r="CO111" s="228"/>
      <c r="CP111" s="228"/>
      <c r="CQ111" s="228"/>
      <c r="CR111" s="228"/>
      <c r="CS111" s="228"/>
      <c r="CT111" s="228"/>
      <c r="CU111" s="228"/>
      <c r="CV111" s="228"/>
      <c r="CW111" s="228"/>
      <c r="CX111" s="228"/>
      <c r="CY111" s="228"/>
      <c r="CZ111" s="228"/>
      <c r="DA111" s="228" t="s">
        <v>86</v>
      </c>
      <c r="DC111" s="192"/>
      <c r="DD111" s="192"/>
      <c r="DE111" s="192"/>
      <c r="DF111" s="192"/>
      <c r="DG111" s="192"/>
      <c r="DH111" s="192"/>
      <c r="DI111" s="192"/>
      <c r="DJ111" s="192"/>
      <c r="DK111" s="192"/>
      <c r="DL111" s="192"/>
      <c r="DM111" s="192"/>
      <c r="DN111" s="192"/>
      <c r="DO111" s="192"/>
    </row>
    <row r="112" spans="1:119" x14ac:dyDescent="0.45">
      <c r="A112" s="252">
        <v>4</v>
      </c>
      <c r="B112" s="253" t="str">
        <f t="shared" si="115"/>
        <v/>
      </c>
      <c r="C112" s="254" t="str">
        <f t="shared" si="116"/>
        <v/>
      </c>
      <c r="D112" s="244" t="str">
        <f t="shared" si="117"/>
        <v/>
      </c>
      <c r="E112" s="245" t="str">
        <f t="shared" si="118"/>
        <v/>
      </c>
      <c r="F112" s="255" t="str">
        <f t="shared" si="119"/>
        <v/>
      </c>
      <c r="G112" s="247" t="str">
        <f t="shared" si="120"/>
        <v/>
      </c>
      <c r="H112" s="247"/>
      <c r="I112" s="256" t="str">
        <f t="shared" si="121"/>
        <v/>
      </c>
      <c r="J112" s="256"/>
      <c r="K112" s="256"/>
      <c r="L112" s="257"/>
      <c r="M112" s="216"/>
      <c r="N112" s="216"/>
      <c r="O112" s="216"/>
      <c r="P112" s="216"/>
      <c r="Q112" s="212"/>
      <c r="R112" s="212"/>
      <c r="S112" s="212"/>
      <c r="T112" s="212"/>
      <c r="U112" s="212"/>
      <c r="V112" s="212"/>
      <c r="W112" s="38"/>
      <c r="X112" s="38"/>
      <c r="Y112" s="38"/>
      <c r="Z112" s="38"/>
      <c r="AA112" s="38"/>
      <c r="AB112" s="38"/>
      <c r="AC112" s="38"/>
      <c r="AD112" s="38"/>
      <c r="AF112" s="5"/>
      <c r="BG112" s="7"/>
      <c r="BH112" s="143">
        <v>2</v>
      </c>
      <c r="BI112" s="192"/>
      <c r="BJ112" s="192"/>
      <c r="BK112" s="192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X112" s="192"/>
      <c r="BY112" s="192"/>
      <c r="BZ112" s="192"/>
      <c r="CA112" s="192"/>
      <c r="CB112" s="192"/>
      <c r="CC112" s="192"/>
      <c r="CD112" s="192"/>
      <c r="CE112" s="192"/>
      <c r="CF112" s="192"/>
      <c r="CG112" s="192"/>
      <c r="CH112" s="192"/>
      <c r="CI112" s="192"/>
      <c r="CL112" s="134"/>
      <c r="CM112" s="134"/>
      <c r="CN112" s="134"/>
      <c r="CO112" s="228"/>
      <c r="CP112" s="228"/>
      <c r="CQ112" s="228"/>
      <c r="CR112" s="228"/>
      <c r="CS112" s="228"/>
      <c r="CT112" s="228"/>
      <c r="CU112" s="228"/>
      <c r="CV112" s="228"/>
      <c r="CW112" s="228"/>
      <c r="CX112" s="228"/>
      <c r="CY112" s="228"/>
      <c r="CZ112" s="228"/>
      <c r="DA112" s="228" t="s">
        <v>87</v>
      </c>
      <c r="DC112" s="192"/>
      <c r="DD112" s="192"/>
      <c r="DE112" s="192"/>
      <c r="DF112" s="192"/>
      <c r="DG112" s="192"/>
      <c r="DH112" s="192"/>
      <c r="DI112" s="192"/>
      <c r="DJ112" s="192"/>
      <c r="DK112" s="192"/>
      <c r="DL112" s="192"/>
      <c r="DM112" s="192"/>
      <c r="DN112" s="192"/>
      <c r="DO112" s="192"/>
    </row>
    <row r="113" spans="1:120" x14ac:dyDescent="0.45">
      <c r="A113" s="252">
        <v>5</v>
      </c>
      <c r="B113" s="253" t="str">
        <f t="shared" si="115"/>
        <v/>
      </c>
      <c r="C113" s="254" t="str">
        <f t="shared" si="116"/>
        <v/>
      </c>
      <c r="D113" s="244" t="str">
        <f t="shared" si="117"/>
        <v/>
      </c>
      <c r="E113" s="245" t="str">
        <f t="shared" si="118"/>
        <v/>
      </c>
      <c r="F113" s="255" t="str">
        <f t="shared" si="119"/>
        <v/>
      </c>
      <c r="G113" s="247" t="str">
        <f t="shared" si="120"/>
        <v/>
      </c>
      <c r="H113" s="247"/>
      <c r="I113" s="256" t="str">
        <f t="shared" si="121"/>
        <v/>
      </c>
      <c r="J113" s="256"/>
      <c r="K113" s="256"/>
      <c r="L113" s="257"/>
      <c r="M113" s="216"/>
      <c r="N113" s="216"/>
      <c r="O113" s="216"/>
      <c r="P113" s="216"/>
      <c r="Q113" s="212"/>
      <c r="R113" s="212"/>
      <c r="S113" s="212"/>
      <c r="T113" s="212"/>
      <c r="U113" s="212"/>
      <c r="V113" s="212"/>
      <c r="W113" s="38"/>
      <c r="X113" s="38"/>
      <c r="Y113" s="38"/>
      <c r="Z113" s="38"/>
      <c r="AA113" s="38"/>
      <c r="AB113" s="38"/>
      <c r="AC113" s="38"/>
      <c r="AD113" s="38"/>
      <c r="AF113" s="5"/>
      <c r="BG113" s="7"/>
      <c r="BH113" s="143">
        <v>3</v>
      </c>
      <c r="BI113" s="192"/>
      <c r="BJ113" s="192"/>
      <c r="BK113" s="192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X113" s="192"/>
      <c r="BY113" s="192"/>
      <c r="BZ113" s="192"/>
      <c r="CA113" s="192"/>
      <c r="CB113" s="192"/>
      <c r="CC113" s="192"/>
      <c r="CD113" s="192"/>
      <c r="CE113" s="192"/>
      <c r="CF113" s="192"/>
      <c r="CG113" s="192"/>
      <c r="CH113" s="192"/>
      <c r="CI113" s="192"/>
      <c r="CL113" s="97"/>
      <c r="CM113" s="97"/>
      <c r="CN113" s="97"/>
      <c r="DC113" s="192"/>
      <c r="DD113" s="192"/>
      <c r="DE113" s="192"/>
      <c r="DF113" s="192"/>
      <c r="DG113" s="192"/>
      <c r="DH113" s="192"/>
      <c r="DI113" s="192"/>
      <c r="DJ113" s="192"/>
      <c r="DK113" s="192"/>
      <c r="DL113" s="192"/>
      <c r="DM113" s="192"/>
      <c r="DN113" s="192"/>
      <c r="DO113" s="192"/>
    </row>
    <row r="114" spans="1:120" x14ac:dyDescent="0.45">
      <c r="A114" s="252">
        <v>6</v>
      </c>
      <c r="B114" s="253" t="str">
        <f t="shared" si="115"/>
        <v/>
      </c>
      <c r="C114" s="254" t="str">
        <f t="shared" si="116"/>
        <v/>
      </c>
      <c r="D114" s="244" t="str">
        <f t="shared" si="117"/>
        <v/>
      </c>
      <c r="E114" s="245" t="str">
        <f t="shared" si="118"/>
        <v/>
      </c>
      <c r="F114" s="255" t="str">
        <f t="shared" si="119"/>
        <v/>
      </c>
      <c r="G114" s="247" t="str">
        <f t="shared" si="120"/>
        <v/>
      </c>
      <c r="H114" s="247"/>
      <c r="I114" s="256" t="str">
        <f t="shared" si="121"/>
        <v/>
      </c>
      <c r="J114" s="256"/>
      <c r="K114" s="256"/>
      <c r="L114" s="257"/>
      <c r="M114" s="216"/>
      <c r="N114" s="216"/>
      <c r="O114" s="216"/>
      <c r="P114" s="216"/>
      <c r="Q114" s="212"/>
      <c r="R114" s="212"/>
      <c r="S114" s="212"/>
      <c r="T114" s="212"/>
      <c r="U114" s="212"/>
      <c r="V114" s="212"/>
      <c r="W114" s="38"/>
      <c r="X114" s="38"/>
      <c r="Y114" s="38"/>
      <c r="Z114" s="38"/>
      <c r="AA114" s="38"/>
      <c r="AB114" s="38"/>
      <c r="AC114" s="38"/>
      <c r="AD114" s="38"/>
      <c r="AF114" s="5"/>
      <c r="BG114" s="7"/>
      <c r="BH114" s="143">
        <v>4</v>
      </c>
      <c r="BI114" s="192"/>
      <c r="BJ114" s="192"/>
      <c r="BK114" s="192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X114" s="192"/>
      <c r="BY114" s="192"/>
      <c r="BZ114" s="192"/>
      <c r="CA114" s="192"/>
      <c r="CB114" s="192"/>
      <c r="CC114" s="192"/>
      <c r="CD114" s="192"/>
      <c r="CE114" s="192"/>
      <c r="CF114" s="192"/>
      <c r="CG114" s="192"/>
      <c r="CH114" s="192"/>
      <c r="CI114" s="192"/>
      <c r="CL114" s="97"/>
      <c r="CM114" s="97"/>
      <c r="CN114" s="97"/>
      <c r="DC114" s="192"/>
      <c r="DD114" s="192"/>
      <c r="DE114" s="192"/>
      <c r="DF114" s="192"/>
      <c r="DG114" s="192"/>
      <c r="DH114" s="192"/>
      <c r="DI114" s="192"/>
      <c r="DJ114" s="192"/>
      <c r="DK114" s="192"/>
      <c r="DL114" s="192"/>
      <c r="DM114" s="192"/>
      <c r="DN114" s="192"/>
      <c r="DO114" s="192"/>
    </row>
    <row r="115" spans="1:120" x14ac:dyDescent="0.45">
      <c r="A115" s="252">
        <v>7</v>
      </c>
      <c r="B115" s="253" t="str">
        <f t="shared" si="115"/>
        <v/>
      </c>
      <c r="C115" s="254" t="str">
        <f t="shared" si="116"/>
        <v/>
      </c>
      <c r="D115" s="244" t="str">
        <f t="shared" si="117"/>
        <v/>
      </c>
      <c r="E115" s="245" t="str">
        <f t="shared" si="118"/>
        <v/>
      </c>
      <c r="F115" s="255" t="str">
        <f t="shared" si="119"/>
        <v/>
      </c>
      <c r="G115" s="247" t="str">
        <f t="shared" si="120"/>
        <v/>
      </c>
      <c r="H115" s="247"/>
      <c r="I115" s="256" t="str">
        <f t="shared" si="121"/>
        <v/>
      </c>
      <c r="J115" s="256"/>
      <c r="K115" s="256"/>
      <c r="L115" s="257"/>
      <c r="M115" s="216"/>
      <c r="N115" s="216"/>
      <c r="O115" s="216"/>
      <c r="P115" s="216"/>
      <c r="Q115" s="212"/>
      <c r="R115" s="212"/>
      <c r="S115" s="212"/>
      <c r="T115" s="212"/>
      <c r="U115" s="212"/>
      <c r="V115" s="212"/>
      <c r="W115" s="38"/>
      <c r="X115" s="38"/>
      <c r="Y115" s="38"/>
      <c r="Z115" s="38"/>
      <c r="AA115" s="38"/>
      <c r="AB115" s="38"/>
      <c r="AC115" s="38"/>
      <c r="AD115" s="38"/>
      <c r="AF115" s="5"/>
      <c r="BG115" s="7"/>
      <c r="BH115" s="143">
        <v>5</v>
      </c>
      <c r="BI115" s="192"/>
      <c r="BJ115" s="192"/>
      <c r="BK115" s="192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X115" s="192"/>
      <c r="BY115" s="192"/>
      <c r="BZ115" s="192"/>
      <c r="CA115" s="192"/>
      <c r="CB115" s="192"/>
      <c r="CC115" s="192"/>
      <c r="CD115" s="192"/>
      <c r="CE115" s="192"/>
      <c r="CF115" s="192"/>
      <c r="CG115" s="192"/>
      <c r="CH115" s="192"/>
      <c r="CI115" s="192"/>
      <c r="CL115" s="97"/>
      <c r="CM115" s="97"/>
      <c r="CN115" s="97"/>
      <c r="DC115" s="192"/>
      <c r="DD115" s="192"/>
      <c r="DE115" s="192"/>
      <c r="DF115" s="192"/>
      <c r="DG115" s="192"/>
      <c r="DH115" s="192"/>
      <c r="DI115" s="192"/>
      <c r="DJ115" s="192"/>
      <c r="DK115" s="192"/>
      <c r="DL115" s="192"/>
      <c r="DM115" s="192"/>
      <c r="DN115" s="192"/>
      <c r="DO115" s="192"/>
    </row>
    <row r="116" spans="1:120" x14ac:dyDescent="0.45">
      <c r="A116" s="252">
        <v>8</v>
      </c>
      <c r="B116" s="253" t="str">
        <f t="shared" si="115"/>
        <v/>
      </c>
      <c r="C116" s="254" t="str">
        <f t="shared" si="116"/>
        <v/>
      </c>
      <c r="D116" s="244" t="str">
        <f t="shared" si="117"/>
        <v/>
      </c>
      <c r="E116" s="245" t="str">
        <f t="shared" si="118"/>
        <v/>
      </c>
      <c r="F116" s="255" t="str">
        <f t="shared" si="119"/>
        <v/>
      </c>
      <c r="G116" s="247" t="str">
        <f t="shared" si="120"/>
        <v/>
      </c>
      <c r="H116" s="247"/>
      <c r="I116" s="256" t="str">
        <f t="shared" si="121"/>
        <v/>
      </c>
      <c r="J116" s="256"/>
      <c r="K116" s="256"/>
      <c r="L116" s="257"/>
      <c r="M116" s="216"/>
      <c r="N116" s="216"/>
      <c r="O116" s="216"/>
      <c r="P116" s="216"/>
      <c r="Q116" s="212"/>
      <c r="R116" s="212"/>
      <c r="S116" s="212"/>
      <c r="T116" s="212"/>
      <c r="U116" s="212"/>
      <c r="V116" s="212"/>
      <c r="W116" s="38"/>
      <c r="X116" s="38"/>
      <c r="Y116" s="38"/>
      <c r="Z116" s="38"/>
      <c r="AA116" s="38"/>
      <c r="AB116" s="38"/>
      <c r="AC116" s="38"/>
      <c r="AD116" s="38"/>
      <c r="AF116" s="5"/>
      <c r="BG116" s="7"/>
      <c r="BH116" s="143">
        <v>6</v>
      </c>
      <c r="BI116" s="192"/>
      <c r="BJ116" s="192"/>
      <c r="BK116" s="192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X116" s="192"/>
      <c r="BY116" s="192"/>
      <c r="BZ116" s="192"/>
      <c r="CA116" s="192"/>
      <c r="CB116" s="192"/>
      <c r="CC116" s="192"/>
      <c r="CD116" s="192"/>
      <c r="CE116" s="192"/>
      <c r="CF116" s="192"/>
      <c r="CG116" s="192"/>
      <c r="CH116" s="192"/>
      <c r="CI116" s="192"/>
      <c r="CL116" s="97"/>
      <c r="CM116" s="97"/>
      <c r="CN116" s="97"/>
      <c r="DC116" s="192"/>
      <c r="DD116" s="192"/>
      <c r="DE116" s="192"/>
      <c r="DF116" s="192"/>
      <c r="DG116" s="192"/>
      <c r="DH116" s="192"/>
      <c r="DI116" s="192"/>
      <c r="DJ116" s="192"/>
      <c r="DK116" s="192"/>
      <c r="DL116" s="192"/>
      <c r="DM116" s="192"/>
      <c r="DN116" s="192"/>
      <c r="DO116" s="192"/>
    </row>
    <row r="117" spans="1:120" x14ac:dyDescent="0.45">
      <c r="A117" s="252">
        <v>9</v>
      </c>
      <c r="B117" s="253" t="str">
        <f t="shared" si="115"/>
        <v/>
      </c>
      <c r="C117" s="254" t="str">
        <f t="shared" si="116"/>
        <v/>
      </c>
      <c r="D117" s="244" t="str">
        <f t="shared" si="117"/>
        <v/>
      </c>
      <c r="E117" s="245" t="str">
        <f t="shared" si="118"/>
        <v/>
      </c>
      <c r="F117" s="255" t="str">
        <f t="shared" si="119"/>
        <v/>
      </c>
      <c r="G117" s="247" t="str">
        <f t="shared" si="120"/>
        <v/>
      </c>
      <c r="H117" s="247"/>
      <c r="I117" s="256" t="str">
        <f t="shared" si="121"/>
        <v/>
      </c>
      <c r="J117" s="256"/>
      <c r="K117" s="256"/>
      <c r="L117" s="257"/>
      <c r="M117" s="216"/>
      <c r="N117" s="216"/>
      <c r="O117" s="216"/>
      <c r="P117" s="216"/>
      <c r="Q117" s="212"/>
      <c r="R117" s="212"/>
      <c r="S117" s="212"/>
      <c r="T117" s="212"/>
      <c r="U117" s="212"/>
      <c r="V117" s="212"/>
      <c r="W117" s="38"/>
      <c r="X117" s="38"/>
      <c r="Y117" s="38"/>
      <c r="Z117" s="38"/>
      <c r="AA117" s="38"/>
      <c r="AB117" s="38"/>
      <c r="AC117" s="38"/>
      <c r="AD117" s="38"/>
      <c r="AF117" s="5"/>
      <c r="BG117" s="7"/>
      <c r="BH117" s="143">
        <v>7</v>
      </c>
      <c r="BI117" s="192"/>
      <c r="BJ117" s="192"/>
      <c r="BK117" s="192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X117" s="192"/>
      <c r="BY117" s="192"/>
      <c r="BZ117" s="192"/>
      <c r="CA117" s="192"/>
      <c r="CB117" s="192"/>
      <c r="CC117" s="192"/>
      <c r="CD117" s="192"/>
      <c r="CE117" s="192"/>
      <c r="CF117" s="192"/>
      <c r="CG117" s="192"/>
      <c r="CH117" s="192"/>
      <c r="CI117" s="192"/>
      <c r="CL117" s="260" t="s">
        <v>88</v>
      </c>
      <c r="CP117" s="260" t="s">
        <v>89</v>
      </c>
      <c r="DC117" s="192"/>
      <c r="DD117" s="192"/>
      <c r="DE117" s="192"/>
      <c r="DF117" s="192"/>
      <c r="DG117" s="192"/>
      <c r="DH117" s="192"/>
      <c r="DI117" s="192"/>
      <c r="DJ117" s="192"/>
      <c r="DK117" s="192"/>
      <c r="DL117" s="192"/>
      <c r="DM117" s="192"/>
      <c r="DN117" s="192"/>
      <c r="DO117" s="192"/>
      <c r="DP117" s="192"/>
    </row>
    <row r="118" spans="1:120" x14ac:dyDescent="0.45">
      <c r="A118" s="252">
        <v>10</v>
      </c>
      <c r="B118" s="253" t="str">
        <f t="shared" si="115"/>
        <v/>
      </c>
      <c r="C118" s="254" t="str">
        <f t="shared" si="116"/>
        <v/>
      </c>
      <c r="D118" s="244" t="str">
        <f t="shared" si="117"/>
        <v/>
      </c>
      <c r="E118" s="245" t="str">
        <f t="shared" si="118"/>
        <v/>
      </c>
      <c r="F118" s="255" t="str">
        <f t="shared" si="119"/>
        <v/>
      </c>
      <c r="G118" s="247" t="str">
        <f t="shared" si="120"/>
        <v/>
      </c>
      <c r="H118" s="247"/>
      <c r="I118" s="256" t="str">
        <f t="shared" si="121"/>
        <v/>
      </c>
      <c r="J118" s="256"/>
      <c r="K118" s="256"/>
      <c r="L118" s="257"/>
      <c r="M118" s="216"/>
      <c r="N118" s="216"/>
      <c r="O118" s="216"/>
      <c r="P118" s="216"/>
      <c r="Q118" s="212"/>
      <c r="R118" s="212"/>
      <c r="S118" s="212"/>
      <c r="T118" s="212"/>
      <c r="U118" s="212"/>
      <c r="V118" s="212"/>
      <c r="W118" s="38"/>
      <c r="X118" s="38"/>
      <c r="Y118" s="38"/>
      <c r="Z118" s="38"/>
      <c r="AA118" s="38"/>
      <c r="AB118" s="38"/>
      <c r="AC118" s="38"/>
      <c r="AD118" s="38"/>
      <c r="AF118" s="5"/>
      <c r="BG118" s="7"/>
      <c r="BH118" s="143">
        <v>8</v>
      </c>
      <c r="BI118" s="192"/>
      <c r="BJ118" s="192"/>
      <c r="BK118" s="192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X118" s="192"/>
      <c r="BY118" s="192"/>
      <c r="BZ118" s="192"/>
      <c r="CA118" s="192"/>
      <c r="CB118" s="192"/>
      <c r="CC118" s="192"/>
      <c r="CD118" s="192"/>
      <c r="CE118" s="192"/>
      <c r="CF118" s="192"/>
      <c r="CG118" s="192"/>
      <c r="CH118" s="192"/>
      <c r="CI118" s="192"/>
      <c r="CL118" s="261" t="s">
        <v>90</v>
      </c>
      <c r="CM118" s="261" t="s">
        <v>91</v>
      </c>
      <c r="CN118" s="222"/>
      <c r="CP118" s="261" t="s">
        <v>90</v>
      </c>
      <c r="CQ118" s="261" t="s">
        <v>91</v>
      </c>
      <c r="DC118" s="192"/>
      <c r="DD118" s="192"/>
      <c r="DE118" s="192"/>
      <c r="DF118" s="192"/>
      <c r="DG118" s="192"/>
      <c r="DH118" s="192"/>
      <c r="DI118" s="192"/>
      <c r="DJ118" s="192"/>
      <c r="DK118" s="192"/>
      <c r="DL118" s="192"/>
      <c r="DM118" s="192"/>
      <c r="DN118" s="192"/>
      <c r="DO118" s="192"/>
      <c r="DP118" s="192"/>
    </row>
    <row r="119" spans="1:120" x14ac:dyDescent="0.45">
      <c r="A119" s="252">
        <v>11</v>
      </c>
      <c r="B119" s="253" t="str">
        <f t="shared" si="115"/>
        <v/>
      </c>
      <c r="C119" s="254" t="str">
        <f t="shared" si="116"/>
        <v/>
      </c>
      <c r="D119" s="244" t="str">
        <f t="shared" si="117"/>
        <v/>
      </c>
      <c r="E119" s="245" t="str">
        <f t="shared" si="118"/>
        <v/>
      </c>
      <c r="F119" s="255" t="str">
        <f t="shared" si="119"/>
        <v/>
      </c>
      <c r="G119" s="247" t="str">
        <f t="shared" si="120"/>
        <v/>
      </c>
      <c r="H119" s="247"/>
      <c r="I119" s="256" t="str">
        <f t="shared" si="121"/>
        <v/>
      </c>
      <c r="J119" s="256"/>
      <c r="K119" s="256"/>
      <c r="L119" s="257"/>
      <c r="M119" s="216"/>
      <c r="N119" s="216"/>
      <c r="O119" s="216"/>
      <c r="P119" s="216"/>
      <c r="Q119" s="212"/>
      <c r="R119" s="212"/>
      <c r="S119" s="212"/>
      <c r="T119" s="212"/>
      <c r="U119" s="212"/>
      <c r="V119" s="212"/>
      <c r="W119" s="38"/>
      <c r="X119" s="38"/>
      <c r="Y119" s="38"/>
      <c r="Z119" s="38"/>
      <c r="AA119" s="38"/>
      <c r="AB119" s="38"/>
      <c r="AC119" s="38"/>
      <c r="AD119" s="38"/>
      <c r="AF119" s="5"/>
      <c r="BG119" s="7"/>
      <c r="BH119" s="143">
        <v>9</v>
      </c>
      <c r="BI119" s="192"/>
      <c r="BJ119" s="192"/>
      <c r="BK119" s="192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X119" s="192"/>
      <c r="BY119" s="192"/>
      <c r="BZ119" s="192"/>
      <c r="CA119" s="192"/>
      <c r="CB119" s="192"/>
      <c r="CC119" s="192"/>
      <c r="CD119" s="192"/>
      <c r="CE119" s="192"/>
      <c r="CF119" s="192"/>
      <c r="CG119" s="192"/>
      <c r="CH119" s="192"/>
      <c r="CI119" s="192"/>
      <c r="DC119" s="192"/>
      <c r="DD119" s="192"/>
      <c r="DE119" s="192"/>
      <c r="DF119" s="192"/>
      <c r="DG119" s="192"/>
      <c r="DH119" s="192"/>
      <c r="DI119" s="192"/>
      <c r="DJ119" s="192"/>
      <c r="DK119" s="192"/>
      <c r="DL119" s="192"/>
      <c r="DM119" s="192"/>
      <c r="DN119" s="192"/>
      <c r="DO119" s="192"/>
      <c r="DP119" s="192"/>
    </row>
    <row r="120" spans="1:120" x14ac:dyDescent="0.45">
      <c r="A120" s="252">
        <v>12</v>
      </c>
      <c r="B120" s="253" t="str">
        <f t="shared" si="115"/>
        <v/>
      </c>
      <c r="C120" s="254" t="str">
        <f t="shared" si="116"/>
        <v/>
      </c>
      <c r="D120" s="244" t="str">
        <f t="shared" si="117"/>
        <v/>
      </c>
      <c r="E120" s="245" t="str">
        <f t="shared" si="118"/>
        <v/>
      </c>
      <c r="F120" s="255" t="str">
        <f t="shared" si="119"/>
        <v/>
      </c>
      <c r="G120" s="247" t="str">
        <f t="shared" si="120"/>
        <v/>
      </c>
      <c r="H120" s="247"/>
      <c r="I120" s="256" t="str">
        <f t="shared" si="121"/>
        <v/>
      </c>
      <c r="J120" s="256"/>
      <c r="K120" s="256"/>
      <c r="L120" s="257"/>
      <c r="M120" s="216"/>
      <c r="N120" s="216"/>
      <c r="O120" s="216"/>
      <c r="P120" s="216"/>
      <c r="Q120" s="212"/>
      <c r="R120" s="212"/>
      <c r="S120" s="212"/>
      <c r="T120" s="212"/>
      <c r="U120" s="212"/>
      <c r="V120" s="212"/>
      <c r="W120" s="38"/>
      <c r="X120" s="38"/>
      <c r="Y120" s="38"/>
      <c r="Z120" s="38"/>
      <c r="AA120" s="38"/>
      <c r="AB120" s="38"/>
      <c r="AC120" s="38"/>
      <c r="AD120" s="38"/>
      <c r="AF120" s="5"/>
      <c r="BG120" s="7"/>
      <c r="BH120" s="143">
        <v>10</v>
      </c>
      <c r="BI120" s="192"/>
      <c r="BJ120" s="192"/>
      <c r="BK120" s="192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X120" s="192"/>
      <c r="BY120" s="192"/>
      <c r="BZ120" s="192"/>
      <c r="CA120" s="192"/>
      <c r="CB120" s="192"/>
      <c r="CC120" s="192"/>
      <c r="CD120" s="192"/>
      <c r="CE120" s="192"/>
      <c r="CF120" s="192"/>
      <c r="CG120" s="192"/>
      <c r="CH120" s="192"/>
      <c r="CI120" s="192"/>
      <c r="CL120" s="262" t="s">
        <v>64</v>
      </c>
      <c r="CM120" s="185" t="s">
        <v>92</v>
      </c>
      <c r="CN120" s="222"/>
      <c r="CP120" s="262" t="s">
        <v>64</v>
      </c>
      <c r="CQ120" s="185" t="s">
        <v>93</v>
      </c>
      <c r="DC120" s="192"/>
      <c r="DD120" s="192"/>
      <c r="DE120" s="192"/>
      <c r="DF120" s="192"/>
      <c r="DG120" s="192"/>
      <c r="DH120" s="192"/>
      <c r="DI120" s="192"/>
      <c r="DJ120" s="192"/>
      <c r="DK120" s="192"/>
      <c r="DL120" s="192"/>
      <c r="DM120" s="192"/>
      <c r="DN120" s="192"/>
      <c r="DO120" s="192"/>
      <c r="DP120" s="192"/>
    </row>
    <row r="121" spans="1:120" x14ac:dyDescent="0.45">
      <c r="A121" s="252">
        <v>13</v>
      </c>
      <c r="B121" s="253" t="str">
        <f t="shared" si="115"/>
        <v/>
      </c>
      <c r="C121" s="254" t="str">
        <f t="shared" si="116"/>
        <v/>
      </c>
      <c r="D121" s="244" t="str">
        <f t="shared" si="117"/>
        <v/>
      </c>
      <c r="E121" s="245" t="str">
        <f t="shared" si="118"/>
        <v/>
      </c>
      <c r="F121" s="255" t="str">
        <f t="shared" si="119"/>
        <v/>
      </c>
      <c r="G121" s="247" t="str">
        <f t="shared" si="120"/>
        <v/>
      </c>
      <c r="H121" s="247"/>
      <c r="I121" s="256" t="str">
        <f t="shared" si="121"/>
        <v/>
      </c>
      <c r="J121" s="256"/>
      <c r="K121" s="256"/>
      <c r="L121" s="257"/>
      <c r="M121" s="216"/>
      <c r="N121" s="216"/>
      <c r="O121" s="216"/>
      <c r="P121" s="216"/>
      <c r="Q121" s="212"/>
      <c r="R121" s="212"/>
      <c r="S121" s="212"/>
      <c r="T121" s="212"/>
      <c r="U121" s="212"/>
      <c r="V121" s="212"/>
      <c r="W121" s="38"/>
      <c r="X121" s="38"/>
      <c r="Y121" s="38"/>
      <c r="Z121" s="38"/>
      <c r="AA121" s="38"/>
      <c r="AB121" s="38"/>
      <c r="AC121" s="38"/>
      <c r="AD121" s="38"/>
      <c r="AF121" s="5"/>
      <c r="BG121" s="7"/>
      <c r="BH121" s="143">
        <v>11</v>
      </c>
      <c r="BI121" s="192"/>
      <c r="BJ121" s="192"/>
      <c r="BK121" s="192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X121" s="192"/>
      <c r="BY121" s="192"/>
      <c r="BZ121" s="192"/>
      <c r="CA121" s="192"/>
      <c r="CB121" s="192"/>
      <c r="CC121" s="192"/>
      <c r="CD121" s="192"/>
      <c r="CE121" s="192"/>
      <c r="CF121" s="192"/>
      <c r="CG121" s="192"/>
      <c r="CH121" s="192"/>
      <c r="CI121" s="192"/>
      <c r="CK121" s="263">
        <v>1</v>
      </c>
      <c r="CL121" s="264" t="s">
        <v>94</v>
      </c>
      <c r="CM121" s="265">
        <v>1</v>
      </c>
      <c r="CN121" s="266"/>
      <c r="CO121" s="263">
        <v>1</v>
      </c>
      <c r="CP121" s="264" t="s">
        <v>95</v>
      </c>
      <c r="CQ121" s="265">
        <v>1</v>
      </c>
      <c r="DC121" s="192"/>
      <c r="DD121" s="192"/>
      <c r="DE121" s="192"/>
      <c r="DF121" s="192"/>
      <c r="DG121" s="192"/>
      <c r="DH121" s="192"/>
      <c r="DI121" s="192"/>
      <c r="DJ121" s="192"/>
      <c r="DK121" s="192"/>
      <c r="DL121" s="192"/>
      <c r="DM121" s="192"/>
      <c r="DN121" s="192"/>
      <c r="DO121" s="192"/>
      <c r="DP121" s="192"/>
    </row>
    <row r="122" spans="1:120" x14ac:dyDescent="0.45">
      <c r="A122" s="252">
        <v>14</v>
      </c>
      <c r="B122" s="253" t="str">
        <f t="shared" si="115"/>
        <v/>
      </c>
      <c r="C122" s="254" t="str">
        <f t="shared" si="116"/>
        <v/>
      </c>
      <c r="D122" s="244" t="str">
        <f t="shared" si="117"/>
        <v/>
      </c>
      <c r="E122" s="245" t="str">
        <f t="shared" si="118"/>
        <v/>
      </c>
      <c r="F122" s="255" t="str">
        <f t="shared" si="119"/>
        <v/>
      </c>
      <c r="G122" s="247" t="str">
        <f t="shared" si="120"/>
        <v/>
      </c>
      <c r="H122" s="247"/>
      <c r="I122" s="256" t="str">
        <f t="shared" si="121"/>
        <v/>
      </c>
      <c r="J122" s="256"/>
      <c r="K122" s="256"/>
      <c r="L122" s="257"/>
      <c r="M122" s="216"/>
      <c r="N122" s="216"/>
      <c r="O122" s="216"/>
      <c r="P122" s="216"/>
      <c r="Q122" s="212"/>
      <c r="R122" s="212"/>
      <c r="S122" s="212"/>
      <c r="T122" s="212"/>
      <c r="U122" s="212"/>
      <c r="V122" s="212"/>
      <c r="W122" s="38"/>
      <c r="X122" s="38"/>
      <c r="Y122" s="38"/>
      <c r="Z122" s="38"/>
      <c r="AA122" s="38"/>
      <c r="AB122" s="38"/>
      <c r="AC122" s="38"/>
      <c r="AD122" s="38"/>
      <c r="AF122" s="5"/>
      <c r="BG122" s="7"/>
      <c r="BH122" s="143">
        <v>12</v>
      </c>
      <c r="BI122" s="192"/>
      <c r="BJ122" s="192"/>
      <c r="BK122" s="192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X122" s="192"/>
      <c r="BY122" s="192"/>
      <c r="BZ122" s="192"/>
      <c r="CA122" s="192"/>
      <c r="CB122" s="192"/>
      <c r="CC122" s="192"/>
      <c r="CD122" s="192"/>
      <c r="CE122" s="192"/>
      <c r="CF122" s="192"/>
      <c r="CG122" s="192"/>
      <c r="CH122" s="192"/>
      <c r="CI122" s="192"/>
      <c r="CK122" s="263">
        <v>2</v>
      </c>
      <c r="CL122" s="267" t="s">
        <v>96</v>
      </c>
      <c r="CM122" s="268">
        <v>1</v>
      </c>
      <c r="CN122" s="266"/>
      <c r="CO122" s="263">
        <v>2</v>
      </c>
      <c r="CP122" s="267" t="s">
        <v>97</v>
      </c>
      <c r="CQ122" s="268">
        <v>1</v>
      </c>
      <c r="DC122" s="192"/>
      <c r="DD122" s="192"/>
      <c r="DE122" s="192"/>
      <c r="DF122" s="192"/>
      <c r="DG122" s="192"/>
      <c r="DH122" s="192"/>
      <c r="DI122" s="192"/>
      <c r="DJ122" s="192"/>
      <c r="DK122" s="192"/>
      <c r="DL122" s="192"/>
      <c r="DM122" s="192"/>
      <c r="DN122" s="192"/>
      <c r="DO122" s="192"/>
      <c r="DP122" s="192"/>
    </row>
    <row r="123" spans="1:120" x14ac:dyDescent="0.45">
      <c r="A123" s="252">
        <v>15</v>
      </c>
      <c r="B123" s="253" t="str">
        <f t="shared" si="115"/>
        <v/>
      </c>
      <c r="C123" s="254" t="str">
        <f t="shared" si="116"/>
        <v/>
      </c>
      <c r="D123" s="244" t="str">
        <f t="shared" si="117"/>
        <v/>
      </c>
      <c r="E123" s="245" t="str">
        <f t="shared" si="118"/>
        <v/>
      </c>
      <c r="F123" s="255" t="str">
        <f t="shared" si="119"/>
        <v/>
      </c>
      <c r="G123" s="247" t="str">
        <f t="shared" si="120"/>
        <v/>
      </c>
      <c r="H123" s="247"/>
      <c r="I123" s="256" t="str">
        <f t="shared" si="121"/>
        <v/>
      </c>
      <c r="J123" s="256"/>
      <c r="K123" s="256"/>
      <c r="L123" s="257"/>
      <c r="M123" s="216"/>
      <c r="N123" s="216"/>
      <c r="O123" s="216"/>
      <c r="P123" s="216"/>
      <c r="Q123" s="212"/>
      <c r="R123" s="212"/>
      <c r="S123" s="212"/>
      <c r="T123" s="212"/>
      <c r="U123" s="212"/>
      <c r="V123" s="212"/>
      <c r="W123" s="38"/>
      <c r="X123" s="38"/>
      <c r="Y123" s="38"/>
      <c r="Z123" s="38"/>
      <c r="AA123" s="38"/>
      <c r="AB123" s="38"/>
      <c r="AC123" s="38"/>
      <c r="AD123" s="38"/>
      <c r="AF123" s="5"/>
      <c r="BG123" s="7"/>
      <c r="BH123" s="149">
        <v>1</v>
      </c>
      <c r="BI123" s="192"/>
      <c r="BJ123" s="192"/>
      <c r="BK123" s="192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X123" s="192"/>
      <c r="BY123" s="192"/>
      <c r="BZ123" s="192"/>
      <c r="CA123" s="192"/>
      <c r="CB123" s="192"/>
      <c r="CC123" s="192"/>
      <c r="CD123" s="192"/>
      <c r="CE123" s="192"/>
      <c r="CF123" s="192"/>
      <c r="CG123" s="192"/>
      <c r="CH123" s="192"/>
      <c r="CI123" s="192"/>
      <c r="CK123" s="263">
        <v>3</v>
      </c>
      <c r="CL123" s="267" t="s">
        <v>98</v>
      </c>
      <c r="CM123" s="268">
        <v>1</v>
      </c>
      <c r="CN123" s="266"/>
      <c r="CO123" s="263">
        <v>3</v>
      </c>
      <c r="CP123" s="267" t="s">
        <v>99</v>
      </c>
      <c r="CQ123" s="268">
        <v>1</v>
      </c>
      <c r="DC123" s="192"/>
      <c r="DD123" s="192"/>
      <c r="DE123" s="192"/>
      <c r="DF123" s="192"/>
      <c r="DG123" s="192"/>
      <c r="DH123" s="192"/>
      <c r="DI123" s="192"/>
      <c r="DJ123" s="192"/>
      <c r="DK123" s="192"/>
      <c r="DL123" s="192"/>
      <c r="DM123" s="192"/>
      <c r="DN123" s="192"/>
      <c r="DO123" s="192"/>
      <c r="DP123" s="192"/>
    </row>
    <row r="124" spans="1:120" x14ac:dyDescent="0.45">
      <c r="A124" s="252">
        <v>16</v>
      </c>
      <c r="B124" s="253" t="str">
        <f t="shared" si="115"/>
        <v/>
      </c>
      <c r="C124" s="254" t="str">
        <f t="shared" si="116"/>
        <v/>
      </c>
      <c r="D124" s="244" t="str">
        <f t="shared" si="117"/>
        <v/>
      </c>
      <c r="E124" s="245" t="str">
        <f t="shared" si="118"/>
        <v/>
      </c>
      <c r="F124" s="255" t="str">
        <f t="shared" si="119"/>
        <v/>
      </c>
      <c r="G124" s="247" t="str">
        <f t="shared" si="120"/>
        <v/>
      </c>
      <c r="H124" s="247"/>
      <c r="I124" s="256" t="str">
        <f t="shared" si="121"/>
        <v/>
      </c>
      <c r="J124" s="256"/>
      <c r="K124" s="256"/>
      <c r="L124" s="257"/>
      <c r="M124" s="216"/>
      <c r="N124" s="216"/>
      <c r="O124" s="216"/>
      <c r="P124" s="216"/>
      <c r="Q124" s="212"/>
      <c r="R124" s="212"/>
      <c r="S124" s="212"/>
      <c r="T124" s="212"/>
      <c r="U124" s="212"/>
      <c r="V124" s="212"/>
      <c r="W124" s="38"/>
      <c r="X124" s="38"/>
      <c r="Y124" s="38"/>
      <c r="Z124" s="38"/>
      <c r="AA124" s="38"/>
      <c r="AB124" s="38"/>
      <c r="AC124" s="38"/>
      <c r="AD124" s="38"/>
      <c r="AF124" s="5"/>
      <c r="BG124" s="7"/>
      <c r="BH124" s="149">
        <v>2</v>
      </c>
      <c r="BI124" s="192"/>
      <c r="BJ124" s="192"/>
      <c r="BK124" s="192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X124" s="192"/>
      <c r="BY124" s="192"/>
      <c r="BZ124" s="192"/>
      <c r="CA124" s="192"/>
      <c r="CB124" s="192"/>
      <c r="CC124" s="192"/>
      <c r="CD124" s="192"/>
      <c r="CE124" s="192"/>
      <c r="CF124" s="192"/>
      <c r="CG124" s="192"/>
      <c r="CH124" s="192"/>
      <c r="CI124" s="192"/>
      <c r="CK124" s="263">
        <v>4</v>
      </c>
      <c r="CL124" s="267" t="s">
        <v>100</v>
      </c>
      <c r="CM124" s="268">
        <v>1</v>
      </c>
      <c r="CN124" s="266"/>
      <c r="CO124" s="263">
        <v>4</v>
      </c>
      <c r="CP124" s="267" t="s">
        <v>101</v>
      </c>
      <c r="CQ124" s="268">
        <v>2</v>
      </c>
      <c r="DC124" s="192"/>
      <c r="DD124" s="192"/>
      <c r="DE124" s="192"/>
      <c r="DF124" s="192"/>
      <c r="DG124" s="192"/>
      <c r="DH124" s="192"/>
      <c r="DI124" s="192"/>
      <c r="DJ124" s="192"/>
      <c r="DK124" s="192"/>
      <c r="DL124" s="192"/>
      <c r="DM124" s="192"/>
      <c r="DN124" s="192"/>
      <c r="DO124" s="192"/>
      <c r="DP124" s="192"/>
    </row>
    <row r="125" spans="1:120" x14ac:dyDescent="0.45">
      <c r="A125" s="252">
        <v>17</v>
      </c>
      <c r="B125" s="253" t="str">
        <f t="shared" si="115"/>
        <v/>
      </c>
      <c r="C125" s="254" t="str">
        <f t="shared" si="116"/>
        <v/>
      </c>
      <c r="D125" s="244" t="str">
        <f t="shared" si="117"/>
        <v/>
      </c>
      <c r="E125" s="245" t="str">
        <f t="shared" si="118"/>
        <v/>
      </c>
      <c r="F125" s="255" t="str">
        <f t="shared" si="119"/>
        <v/>
      </c>
      <c r="G125" s="247" t="str">
        <f t="shared" si="120"/>
        <v/>
      </c>
      <c r="H125" s="247"/>
      <c r="I125" s="256" t="str">
        <f t="shared" si="121"/>
        <v/>
      </c>
      <c r="J125" s="256"/>
      <c r="K125" s="256"/>
      <c r="L125" s="257"/>
      <c r="M125" s="216"/>
      <c r="N125" s="216"/>
      <c r="O125" s="216"/>
      <c r="P125" s="216"/>
      <c r="Q125" s="212"/>
      <c r="R125" s="212"/>
      <c r="S125" s="212"/>
      <c r="T125" s="212"/>
      <c r="U125" s="212"/>
      <c r="V125" s="212"/>
      <c r="W125" s="38"/>
      <c r="X125" s="38"/>
      <c r="Y125" s="38"/>
      <c r="Z125" s="38"/>
      <c r="AA125" s="38"/>
      <c r="AB125" s="38"/>
      <c r="AC125" s="38"/>
      <c r="AD125" s="38"/>
      <c r="AF125" s="5"/>
      <c r="BG125" s="7"/>
      <c r="BH125" s="149">
        <v>3</v>
      </c>
      <c r="BI125" s="192"/>
      <c r="BJ125" s="192"/>
      <c r="BK125" s="192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X125" s="192"/>
      <c r="BY125" s="192"/>
      <c r="BZ125" s="192"/>
      <c r="CA125" s="192"/>
      <c r="CB125" s="192"/>
      <c r="CC125" s="192"/>
      <c r="CD125" s="192"/>
      <c r="CE125" s="192"/>
      <c r="CF125" s="192"/>
      <c r="CG125" s="192"/>
      <c r="CH125" s="192"/>
      <c r="CI125" s="192"/>
      <c r="CK125" s="263">
        <v>5</v>
      </c>
      <c r="CL125" s="267" t="s">
        <v>102</v>
      </c>
      <c r="CM125" s="268">
        <v>1</v>
      </c>
      <c r="CN125" s="266"/>
      <c r="CO125" s="263">
        <v>5</v>
      </c>
      <c r="CP125" s="267" t="s">
        <v>103</v>
      </c>
      <c r="CQ125" s="268">
        <v>1</v>
      </c>
      <c r="DC125" s="192"/>
      <c r="DD125" s="192"/>
      <c r="DE125" s="192"/>
      <c r="DF125" s="192"/>
      <c r="DG125" s="192"/>
      <c r="DH125" s="192"/>
      <c r="DI125" s="192"/>
      <c r="DJ125" s="192"/>
      <c r="DK125" s="192"/>
      <c r="DL125" s="192"/>
      <c r="DM125" s="192"/>
      <c r="DN125" s="192"/>
      <c r="DO125" s="192"/>
      <c r="DP125" s="192"/>
    </row>
    <row r="126" spans="1:120" x14ac:dyDescent="0.45">
      <c r="A126" s="252">
        <v>18</v>
      </c>
      <c r="B126" s="253" t="str">
        <f t="shared" si="115"/>
        <v/>
      </c>
      <c r="C126" s="254" t="str">
        <f t="shared" si="116"/>
        <v/>
      </c>
      <c r="D126" s="244" t="str">
        <f t="shared" si="117"/>
        <v/>
      </c>
      <c r="E126" s="245" t="str">
        <f t="shared" si="118"/>
        <v/>
      </c>
      <c r="F126" s="255" t="str">
        <f t="shared" si="119"/>
        <v/>
      </c>
      <c r="G126" s="247" t="str">
        <f t="shared" si="120"/>
        <v/>
      </c>
      <c r="H126" s="247"/>
      <c r="I126" s="256" t="str">
        <f t="shared" si="121"/>
        <v/>
      </c>
      <c r="J126" s="256"/>
      <c r="K126" s="256"/>
      <c r="L126" s="257"/>
      <c r="M126" s="216"/>
      <c r="N126" s="216"/>
      <c r="O126" s="216"/>
      <c r="P126" s="216"/>
      <c r="Q126" s="212"/>
      <c r="R126" s="212"/>
      <c r="S126" s="212"/>
      <c r="T126" s="212"/>
      <c r="U126" s="212"/>
      <c r="V126" s="212"/>
      <c r="W126" s="38"/>
      <c r="X126" s="38"/>
      <c r="Y126" s="38"/>
      <c r="Z126" s="38"/>
      <c r="AA126" s="38"/>
      <c r="AB126" s="38"/>
      <c r="AC126" s="38"/>
      <c r="AD126" s="38"/>
      <c r="AF126" s="5"/>
      <c r="BG126" s="7"/>
      <c r="BH126" s="149">
        <v>4</v>
      </c>
      <c r="BI126" s="192"/>
      <c r="BJ126" s="192"/>
      <c r="BK126" s="192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X126" s="192"/>
      <c r="BY126" s="192"/>
      <c r="BZ126" s="192"/>
      <c r="CA126" s="192"/>
      <c r="CB126" s="192"/>
      <c r="CC126" s="192"/>
      <c r="CD126" s="192"/>
      <c r="CE126" s="192"/>
      <c r="CF126" s="192"/>
      <c r="CG126" s="192"/>
      <c r="CH126" s="192"/>
      <c r="CI126" s="192"/>
      <c r="CK126" s="263">
        <v>6</v>
      </c>
      <c r="CL126" s="267" t="s">
        <v>104</v>
      </c>
      <c r="CM126" s="268">
        <v>1</v>
      </c>
      <c r="CN126" s="266"/>
      <c r="CO126" s="263">
        <v>6</v>
      </c>
      <c r="CP126" s="267" t="s">
        <v>105</v>
      </c>
      <c r="CQ126" s="268">
        <v>1</v>
      </c>
    </row>
    <row r="127" spans="1:120" x14ac:dyDescent="0.45">
      <c r="A127" s="252">
        <v>19</v>
      </c>
      <c r="B127" s="253" t="str">
        <f t="shared" si="115"/>
        <v/>
      </c>
      <c r="C127" s="254" t="str">
        <f t="shared" si="116"/>
        <v/>
      </c>
      <c r="D127" s="244" t="str">
        <f t="shared" si="117"/>
        <v/>
      </c>
      <c r="E127" s="245" t="str">
        <f t="shared" si="118"/>
        <v/>
      </c>
      <c r="F127" s="255" t="str">
        <f t="shared" si="119"/>
        <v/>
      </c>
      <c r="G127" s="247" t="str">
        <f t="shared" si="120"/>
        <v/>
      </c>
      <c r="H127" s="247"/>
      <c r="I127" s="256" t="str">
        <f t="shared" si="121"/>
        <v/>
      </c>
      <c r="J127" s="256"/>
      <c r="K127" s="256"/>
      <c r="L127" s="257"/>
      <c r="M127" s="216"/>
      <c r="N127" s="216"/>
      <c r="O127" s="216"/>
      <c r="P127" s="216"/>
      <c r="Q127" s="212"/>
      <c r="R127" s="212"/>
      <c r="S127" s="212"/>
      <c r="T127" s="212"/>
      <c r="U127" s="212"/>
      <c r="V127" s="212"/>
      <c r="W127" s="38"/>
      <c r="X127" s="38"/>
      <c r="Y127" s="38"/>
      <c r="Z127" s="38"/>
      <c r="AA127" s="38"/>
      <c r="AB127" s="38"/>
      <c r="AC127" s="38"/>
      <c r="AD127" s="38"/>
      <c r="AF127" s="5"/>
      <c r="BG127" s="7"/>
      <c r="BH127" s="149">
        <v>5</v>
      </c>
      <c r="BI127" s="192"/>
      <c r="BJ127" s="192"/>
      <c r="BK127" s="192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X127" s="192"/>
      <c r="BY127" s="192"/>
      <c r="BZ127" s="192"/>
      <c r="CA127" s="192"/>
      <c r="CB127" s="192"/>
      <c r="CC127" s="192"/>
      <c r="CD127" s="192"/>
      <c r="CE127" s="192"/>
      <c r="CF127" s="192"/>
      <c r="CG127" s="192"/>
      <c r="CH127" s="192"/>
      <c r="CI127" s="192"/>
      <c r="CK127" s="263">
        <v>7</v>
      </c>
      <c r="CL127" s="267" t="s">
        <v>106</v>
      </c>
      <c r="CM127" s="268">
        <v>3</v>
      </c>
      <c r="CN127" s="266"/>
      <c r="CO127" s="263">
        <v>7</v>
      </c>
      <c r="CP127" s="267" t="s">
        <v>107</v>
      </c>
      <c r="CQ127" s="268">
        <v>1</v>
      </c>
    </row>
    <row r="128" spans="1:120" x14ac:dyDescent="0.45">
      <c r="A128" s="252">
        <v>20</v>
      </c>
      <c r="B128" s="253" t="str">
        <f t="shared" si="115"/>
        <v/>
      </c>
      <c r="C128" s="254" t="str">
        <f t="shared" si="116"/>
        <v/>
      </c>
      <c r="D128" s="244" t="str">
        <f t="shared" si="117"/>
        <v/>
      </c>
      <c r="E128" s="245" t="str">
        <f t="shared" si="118"/>
        <v/>
      </c>
      <c r="F128" s="255" t="str">
        <f t="shared" si="119"/>
        <v/>
      </c>
      <c r="G128" s="247" t="str">
        <f t="shared" si="120"/>
        <v/>
      </c>
      <c r="H128" s="247"/>
      <c r="I128" s="256" t="str">
        <f t="shared" si="121"/>
        <v/>
      </c>
      <c r="J128" s="256"/>
      <c r="K128" s="256"/>
      <c r="L128" s="257"/>
      <c r="M128" s="216"/>
      <c r="N128" s="216"/>
      <c r="O128" s="216"/>
      <c r="P128" s="216"/>
      <c r="Q128" s="212"/>
      <c r="R128" s="212"/>
      <c r="S128" s="212"/>
      <c r="T128" s="212"/>
      <c r="U128" s="212"/>
      <c r="V128" s="212"/>
      <c r="W128" s="38"/>
      <c r="X128" s="38"/>
      <c r="Y128" s="38"/>
      <c r="Z128" s="38"/>
      <c r="AA128" s="38"/>
      <c r="AB128" s="38"/>
      <c r="AC128" s="38"/>
      <c r="AD128" s="38"/>
      <c r="AF128" s="5"/>
      <c r="BG128" s="7"/>
      <c r="BH128" s="149">
        <v>6</v>
      </c>
      <c r="BI128" s="192"/>
      <c r="BJ128" s="192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X128" s="192"/>
      <c r="BY128" s="192"/>
      <c r="BZ128" s="192"/>
      <c r="CA128" s="192"/>
      <c r="CB128" s="192"/>
      <c r="CC128" s="192"/>
      <c r="CD128" s="192"/>
      <c r="CE128" s="192"/>
      <c r="CF128" s="192"/>
      <c r="CG128" s="192"/>
      <c r="CH128" s="192"/>
      <c r="CI128" s="192"/>
      <c r="CK128" s="263">
        <v>8</v>
      </c>
      <c r="CL128" s="267" t="s">
        <v>108</v>
      </c>
      <c r="CM128" s="268">
        <v>3</v>
      </c>
      <c r="CN128" s="266"/>
      <c r="CO128" s="263">
        <v>8</v>
      </c>
      <c r="CP128" s="267" t="s">
        <v>109</v>
      </c>
      <c r="CQ128" s="268">
        <v>1</v>
      </c>
    </row>
    <row r="129" spans="1:95" x14ac:dyDescent="0.45">
      <c r="A129" s="252">
        <v>21</v>
      </c>
      <c r="B129" s="253" t="str">
        <f t="shared" si="115"/>
        <v/>
      </c>
      <c r="C129" s="254" t="str">
        <f t="shared" si="116"/>
        <v/>
      </c>
      <c r="D129" s="244" t="str">
        <f t="shared" si="117"/>
        <v/>
      </c>
      <c r="E129" s="245" t="str">
        <f t="shared" si="118"/>
        <v/>
      </c>
      <c r="F129" s="255" t="str">
        <f t="shared" si="119"/>
        <v/>
      </c>
      <c r="G129" s="247" t="str">
        <f t="shared" si="120"/>
        <v/>
      </c>
      <c r="H129" s="247"/>
      <c r="I129" s="256" t="str">
        <f t="shared" si="121"/>
        <v/>
      </c>
      <c r="J129" s="256"/>
      <c r="K129" s="256"/>
      <c r="L129" s="257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F129" s="5"/>
      <c r="BG129" s="7"/>
      <c r="BH129" s="149">
        <v>7</v>
      </c>
      <c r="BI129" s="192"/>
      <c r="BJ129" s="192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X129" s="192"/>
      <c r="BY129" s="192"/>
      <c r="BZ129" s="192"/>
      <c r="CA129" s="192"/>
      <c r="CB129" s="192"/>
      <c r="CC129" s="192"/>
      <c r="CD129" s="192"/>
      <c r="CE129" s="192"/>
      <c r="CF129" s="192"/>
      <c r="CG129" s="192"/>
      <c r="CH129" s="192"/>
      <c r="CI129" s="192"/>
      <c r="CK129" s="263">
        <v>9</v>
      </c>
      <c r="CL129" s="267" t="s">
        <v>110</v>
      </c>
      <c r="CM129" s="268">
        <v>1</v>
      </c>
      <c r="CN129" s="266"/>
      <c r="CO129" s="263">
        <v>9</v>
      </c>
      <c r="CP129" s="267" t="s">
        <v>111</v>
      </c>
      <c r="CQ129" s="268">
        <v>1</v>
      </c>
    </row>
    <row r="130" spans="1:95" x14ac:dyDescent="0.45">
      <c r="A130" s="252">
        <v>22</v>
      </c>
      <c r="B130" s="253" t="str">
        <f t="shared" si="115"/>
        <v/>
      </c>
      <c r="C130" s="254" t="str">
        <f t="shared" si="116"/>
        <v/>
      </c>
      <c r="D130" s="244" t="str">
        <f t="shared" si="117"/>
        <v/>
      </c>
      <c r="E130" s="245" t="str">
        <f t="shared" si="118"/>
        <v/>
      </c>
      <c r="F130" s="255" t="str">
        <f t="shared" si="119"/>
        <v/>
      </c>
      <c r="G130" s="247" t="str">
        <f t="shared" si="120"/>
        <v/>
      </c>
      <c r="H130" s="247"/>
      <c r="I130" s="256" t="str">
        <f t="shared" si="121"/>
        <v/>
      </c>
      <c r="J130" s="256"/>
      <c r="K130" s="256"/>
      <c r="L130" s="257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38"/>
      <c r="AF130" s="5"/>
      <c r="BG130" s="7"/>
      <c r="BH130" s="149">
        <v>8</v>
      </c>
      <c r="BI130" s="192"/>
      <c r="BJ130" s="192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X130" s="192"/>
      <c r="BY130" s="192"/>
      <c r="BZ130" s="192"/>
      <c r="CA130" s="192"/>
      <c r="CB130" s="192"/>
      <c r="CC130" s="192"/>
      <c r="CD130" s="192"/>
      <c r="CE130" s="192"/>
      <c r="CF130" s="192"/>
      <c r="CG130" s="192"/>
      <c r="CH130" s="192"/>
      <c r="CI130" s="192"/>
      <c r="CK130" s="263">
        <v>10</v>
      </c>
      <c r="CL130" s="267" t="s">
        <v>112</v>
      </c>
      <c r="CM130" s="268">
        <v>1</v>
      </c>
      <c r="CN130" s="266"/>
      <c r="CO130" s="263">
        <v>10</v>
      </c>
      <c r="CP130" s="267" t="s">
        <v>113</v>
      </c>
      <c r="CQ130" s="268">
        <v>1</v>
      </c>
    </row>
    <row r="131" spans="1:95" x14ac:dyDescent="0.45">
      <c r="A131" s="252">
        <v>23</v>
      </c>
      <c r="B131" s="253" t="str">
        <f t="shared" si="115"/>
        <v/>
      </c>
      <c r="C131" s="254" t="str">
        <f t="shared" si="116"/>
        <v/>
      </c>
      <c r="D131" s="244" t="str">
        <f t="shared" si="117"/>
        <v/>
      </c>
      <c r="E131" s="245" t="str">
        <f t="shared" si="118"/>
        <v/>
      </c>
      <c r="F131" s="255" t="str">
        <f t="shared" si="119"/>
        <v/>
      </c>
      <c r="G131" s="247" t="str">
        <f t="shared" si="120"/>
        <v/>
      </c>
      <c r="H131" s="247"/>
      <c r="I131" s="256" t="str">
        <f t="shared" si="121"/>
        <v/>
      </c>
      <c r="J131" s="256"/>
      <c r="K131" s="256"/>
      <c r="L131" s="257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38"/>
      <c r="AF131" s="5"/>
      <c r="BG131" s="7"/>
      <c r="BH131" s="149">
        <v>9</v>
      </c>
      <c r="BI131" s="192"/>
      <c r="BJ131" s="192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X131" s="192"/>
      <c r="BY131" s="192"/>
      <c r="BZ131" s="192"/>
      <c r="CA131" s="192"/>
      <c r="CB131" s="192"/>
      <c r="CC131" s="192"/>
      <c r="CD131" s="192"/>
      <c r="CE131" s="192"/>
      <c r="CF131" s="192"/>
      <c r="CG131" s="192"/>
      <c r="CH131" s="192"/>
      <c r="CI131" s="192"/>
      <c r="CK131" s="263">
        <v>11</v>
      </c>
      <c r="CL131" s="267" t="s">
        <v>114</v>
      </c>
      <c r="CM131" s="268">
        <v>1</v>
      </c>
      <c r="CN131" s="266"/>
      <c r="CO131" s="263">
        <v>11</v>
      </c>
      <c r="CP131" s="267" t="s">
        <v>115</v>
      </c>
      <c r="CQ131" s="268">
        <v>1</v>
      </c>
    </row>
    <row r="132" spans="1:95" x14ac:dyDescent="0.45">
      <c r="A132" s="252">
        <v>24</v>
      </c>
      <c r="B132" s="253" t="str">
        <f t="shared" si="115"/>
        <v/>
      </c>
      <c r="C132" s="254" t="str">
        <f t="shared" si="116"/>
        <v/>
      </c>
      <c r="D132" s="244" t="str">
        <f t="shared" si="117"/>
        <v/>
      </c>
      <c r="E132" s="245" t="str">
        <f t="shared" si="118"/>
        <v/>
      </c>
      <c r="F132" s="255" t="str">
        <f t="shared" si="119"/>
        <v/>
      </c>
      <c r="G132" s="247" t="str">
        <f t="shared" si="120"/>
        <v/>
      </c>
      <c r="H132" s="247"/>
      <c r="I132" s="256" t="str">
        <f t="shared" si="121"/>
        <v/>
      </c>
      <c r="J132" s="256"/>
      <c r="K132" s="256"/>
      <c r="L132" s="257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38"/>
      <c r="AF132" s="5"/>
      <c r="AG132" s="269"/>
      <c r="AI132" s="6"/>
      <c r="AJ132" s="269"/>
      <c r="AK132" s="6"/>
      <c r="AL132" s="6"/>
      <c r="AM132" s="269"/>
      <c r="AN132" s="6"/>
      <c r="AO132" s="6"/>
      <c r="AP132" s="269"/>
      <c r="AQ132" s="6"/>
      <c r="AR132" s="6"/>
      <c r="AS132" s="269"/>
      <c r="AT132" s="6"/>
      <c r="AV132" s="269"/>
      <c r="AW132" s="269"/>
      <c r="AX132" s="269"/>
      <c r="AY132" s="269"/>
      <c r="AZ132" s="269"/>
      <c r="BA132" s="269"/>
      <c r="BB132" s="269"/>
      <c r="BC132" s="6"/>
      <c r="BD132" s="6"/>
      <c r="BE132" s="269"/>
      <c r="BG132" s="7"/>
      <c r="BH132" s="149">
        <v>10</v>
      </c>
      <c r="BI132" s="192"/>
      <c r="BJ132" s="192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X132" s="192"/>
      <c r="BY132" s="192"/>
      <c r="BZ132" s="192"/>
      <c r="CA132" s="192"/>
      <c r="CB132" s="192"/>
      <c r="CC132" s="192"/>
      <c r="CD132" s="192"/>
      <c r="CE132" s="192"/>
      <c r="CF132" s="192"/>
      <c r="CG132" s="192"/>
      <c r="CH132" s="192"/>
      <c r="CI132" s="192"/>
      <c r="CK132" s="263">
        <v>12</v>
      </c>
      <c r="CL132" s="267" t="s">
        <v>116</v>
      </c>
      <c r="CM132" s="268">
        <v>2</v>
      </c>
      <c r="CN132" s="266"/>
      <c r="CO132" s="263">
        <v>12</v>
      </c>
      <c r="CP132" s="267" t="s">
        <v>117</v>
      </c>
      <c r="CQ132" s="268">
        <v>1</v>
      </c>
    </row>
    <row r="133" spans="1:95" x14ac:dyDescent="0.45">
      <c r="A133" s="252">
        <v>25</v>
      </c>
      <c r="B133" s="253" t="str">
        <f t="shared" si="115"/>
        <v/>
      </c>
      <c r="C133" s="254" t="str">
        <f t="shared" si="116"/>
        <v/>
      </c>
      <c r="D133" s="244" t="str">
        <f t="shared" si="117"/>
        <v/>
      </c>
      <c r="E133" s="245" t="str">
        <f t="shared" si="118"/>
        <v/>
      </c>
      <c r="F133" s="255" t="str">
        <f t="shared" si="119"/>
        <v/>
      </c>
      <c r="G133" s="247" t="str">
        <f t="shared" si="120"/>
        <v/>
      </c>
      <c r="H133" s="247"/>
      <c r="I133" s="256" t="str">
        <f t="shared" si="121"/>
        <v/>
      </c>
      <c r="J133" s="256"/>
      <c r="K133" s="256"/>
      <c r="L133" s="257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98"/>
      <c r="AA133" s="198"/>
      <c r="AB133" s="198"/>
      <c r="AC133" s="198"/>
      <c r="AD133" s="38"/>
      <c r="AF133" s="5"/>
      <c r="AU133" s="6">
        <v>35</v>
      </c>
      <c r="BG133" s="7"/>
      <c r="BH133" s="149">
        <v>11</v>
      </c>
      <c r="BI133" s="192"/>
      <c r="BJ133" s="192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X133" s="192"/>
      <c r="BY133" s="192"/>
      <c r="BZ133" s="192"/>
      <c r="CA133" s="192"/>
      <c r="CB133" s="192"/>
      <c r="CC133" s="192"/>
      <c r="CD133" s="192"/>
      <c r="CE133" s="192"/>
      <c r="CF133" s="192"/>
      <c r="CG133" s="192"/>
      <c r="CH133" s="192"/>
      <c r="CI133" s="192"/>
      <c r="CK133" s="263">
        <v>13</v>
      </c>
      <c r="CL133" s="267" t="s">
        <v>118</v>
      </c>
      <c r="CM133" s="268">
        <v>1</v>
      </c>
      <c r="CN133" s="266"/>
      <c r="CO133" s="263">
        <v>13</v>
      </c>
      <c r="CP133" s="270" t="s">
        <v>119</v>
      </c>
      <c r="CQ133" s="271">
        <v>1</v>
      </c>
    </row>
    <row r="134" spans="1:95" x14ac:dyDescent="0.45">
      <c r="A134" s="252">
        <v>26</v>
      </c>
      <c r="B134" s="253" t="str">
        <f t="shared" si="115"/>
        <v/>
      </c>
      <c r="C134" s="254" t="str">
        <f t="shared" si="116"/>
        <v/>
      </c>
      <c r="D134" s="244" t="str">
        <f t="shared" si="117"/>
        <v/>
      </c>
      <c r="E134" s="245" t="str">
        <f t="shared" si="118"/>
        <v/>
      </c>
      <c r="F134" s="255" t="str">
        <f t="shared" si="119"/>
        <v/>
      </c>
      <c r="G134" s="247" t="str">
        <f t="shared" si="120"/>
        <v/>
      </c>
      <c r="H134" s="247"/>
      <c r="I134" s="256" t="str">
        <f t="shared" si="121"/>
        <v/>
      </c>
      <c r="J134" s="256"/>
      <c r="K134" s="256"/>
      <c r="L134" s="257"/>
      <c r="M134" s="198"/>
      <c r="N134" s="229"/>
      <c r="O134" s="198"/>
      <c r="P134" s="198"/>
      <c r="Q134" s="229"/>
      <c r="R134" s="198"/>
      <c r="S134" s="198"/>
      <c r="T134" s="229"/>
      <c r="U134" s="198"/>
      <c r="V134" s="198"/>
      <c r="W134" s="229"/>
      <c r="X134" s="229"/>
      <c r="Y134" s="229"/>
      <c r="Z134" s="229"/>
      <c r="AA134" s="229"/>
      <c r="AB134" s="229"/>
      <c r="AC134" s="229"/>
      <c r="AD134" s="38"/>
      <c r="AF134" s="5"/>
      <c r="BG134" s="7"/>
      <c r="BH134" s="149">
        <v>12</v>
      </c>
      <c r="BI134" s="192"/>
      <c r="BJ134" s="192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X134" s="192"/>
      <c r="BY134" s="192"/>
      <c r="BZ134" s="192"/>
      <c r="CA134" s="192"/>
      <c r="CB134" s="192"/>
      <c r="CC134" s="192"/>
      <c r="CD134" s="192"/>
      <c r="CE134" s="192"/>
      <c r="CF134" s="192"/>
      <c r="CG134" s="192"/>
      <c r="CH134" s="192"/>
      <c r="CI134" s="192"/>
      <c r="CK134" s="263">
        <v>14</v>
      </c>
      <c r="CL134" s="267" t="s">
        <v>120</v>
      </c>
      <c r="CM134" s="268">
        <v>1</v>
      </c>
      <c r="CN134" s="266"/>
      <c r="CO134" s="263">
        <v>14</v>
      </c>
      <c r="CP134" s="222"/>
    </row>
    <row r="135" spans="1:95" x14ac:dyDescent="0.45">
      <c r="A135" s="252">
        <v>27</v>
      </c>
      <c r="B135" s="253" t="str">
        <f t="shared" si="115"/>
        <v/>
      </c>
      <c r="C135" s="254" t="str">
        <f t="shared" si="116"/>
        <v/>
      </c>
      <c r="D135" s="244" t="str">
        <f t="shared" si="117"/>
        <v/>
      </c>
      <c r="E135" s="245" t="str">
        <f t="shared" si="118"/>
        <v/>
      </c>
      <c r="F135" s="255" t="str">
        <f t="shared" si="119"/>
        <v/>
      </c>
      <c r="G135" s="247" t="str">
        <f t="shared" si="120"/>
        <v/>
      </c>
      <c r="H135" s="247"/>
      <c r="I135" s="256" t="str">
        <f t="shared" si="121"/>
        <v/>
      </c>
      <c r="J135" s="256"/>
      <c r="K135" s="256"/>
      <c r="L135" s="257"/>
      <c r="M135" s="198"/>
      <c r="N135" s="198"/>
      <c r="O135" s="198"/>
      <c r="P135" s="198"/>
      <c r="Q135" s="198"/>
      <c r="R135" s="198"/>
      <c r="S135" s="198"/>
      <c r="T135" s="198"/>
      <c r="U135" s="198"/>
      <c r="V135" s="198"/>
      <c r="W135" s="198"/>
      <c r="X135" s="198"/>
      <c r="Y135" s="198"/>
      <c r="Z135" s="198"/>
      <c r="AA135" s="198"/>
      <c r="AB135" s="198"/>
      <c r="AC135" s="198"/>
      <c r="AD135" s="38"/>
      <c r="AF135" s="5"/>
      <c r="BG135" s="7"/>
      <c r="BH135" s="149">
        <v>13</v>
      </c>
      <c r="BI135" s="192"/>
      <c r="BJ135" s="192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X135" s="192"/>
      <c r="BY135" s="192"/>
      <c r="BZ135" s="192"/>
      <c r="CA135" s="192"/>
      <c r="CB135" s="192"/>
      <c r="CC135" s="192"/>
      <c r="CD135" s="192"/>
      <c r="CE135" s="192"/>
      <c r="CF135" s="192"/>
      <c r="CG135" s="192"/>
      <c r="CH135" s="192"/>
      <c r="CI135" s="192"/>
      <c r="CK135" s="263">
        <v>15</v>
      </c>
      <c r="CL135" s="267" t="s">
        <v>121</v>
      </c>
      <c r="CM135" s="268">
        <v>1</v>
      </c>
      <c r="CO135" s="263">
        <v>15</v>
      </c>
      <c r="CP135" s="222"/>
    </row>
    <row r="136" spans="1:95" x14ac:dyDescent="0.45">
      <c r="A136" s="252">
        <v>28</v>
      </c>
      <c r="B136" s="253" t="str">
        <f t="shared" si="115"/>
        <v/>
      </c>
      <c r="C136" s="254" t="str">
        <f t="shared" si="116"/>
        <v/>
      </c>
      <c r="D136" s="244" t="str">
        <f t="shared" si="117"/>
        <v/>
      </c>
      <c r="E136" s="245" t="str">
        <f t="shared" si="118"/>
        <v/>
      </c>
      <c r="F136" s="255" t="str">
        <f t="shared" si="119"/>
        <v/>
      </c>
      <c r="G136" s="247" t="str">
        <f t="shared" si="120"/>
        <v/>
      </c>
      <c r="H136" s="247"/>
      <c r="I136" s="256" t="str">
        <f t="shared" si="121"/>
        <v/>
      </c>
      <c r="J136" s="256"/>
      <c r="K136" s="256"/>
      <c r="L136" s="257"/>
      <c r="M136" s="198"/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38"/>
      <c r="AF136" s="5"/>
      <c r="BG136" s="7"/>
      <c r="BH136" s="149">
        <v>14</v>
      </c>
      <c r="BI136" s="192"/>
      <c r="BJ136" s="192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X136" s="192"/>
      <c r="BY136" s="192"/>
      <c r="BZ136" s="192"/>
      <c r="CA136" s="192"/>
      <c r="CB136" s="192"/>
      <c r="CC136" s="192"/>
      <c r="CD136" s="192"/>
      <c r="CE136" s="192"/>
      <c r="CF136" s="192"/>
      <c r="CG136" s="192"/>
      <c r="CH136" s="192"/>
      <c r="CI136" s="192"/>
      <c r="CK136" s="263">
        <v>16</v>
      </c>
      <c r="CL136" s="267" t="s">
        <v>122</v>
      </c>
      <c r="CM136" s="268">
        <v>1</v>
      </c>
      <c r="CO136" s="263">
        <v>16</v>
      </c>
      <c r="CP136" s="222"/>
    </row>
    <row r="137" spans="1:95" x14ac:dyDescent="0.45">
      <c r="A137" s="252">
        <v>29</v>
      </c>
      <c r="B137" s="253" t="str">
        <f t="shared" si="115"/>
        <v/>
      </c>
      <c r="C137" s="254" t="str">
        <f t="shared" si="116"/>
        <v/>
      </c>
      <c r="D137" s="244" t="str">
        <f t="shared" si="117"/>
        <v/>
      </c>
      <c r="E137" s="245" t="str">
        <f t="shared" si="118"/>
        <v/>
      </c>
      <c r="F137" s="255" t="str">
        <f t="shared" si="119"/>
        <v/>
      </c>
      <c r="G137" s="247" t="str">
        <f t="shared" si="120"/>
        <v/>
      </c>
      <c r="H137" s="247"/>
      <c r="I137" s="256" t="str">
        <f t="shared" si="121"/>
        <v/>
      </c>
      <c r="J137" s="256"/>
      <c r="K137" s="256"/>
      <c r="L137" s="257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98"/>
      <c r="AA137" s="198"/>
      <c r="AB137" s="198"/>
      <c r="AC137" s="198"/>
      <c r="AD137" s="38"/>
      <c r="AF137" s="5"/>
      <c r="BG137" s="7"/>
      <c r="BH137" s="149">
        <v>15</v>
      </c>
      <c r="BI137" s="192"/>
      <c r="BJ137" s="192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X137" s="192"/>
      <c r="BY137" s="192"/>
      <c r="BZ137" s="192"/>
      <c r="CA137" s="192"/>
      <c r="CB137" s="192"/>
      <c r="CC137" s="192"/>
      <c r="CD137" s="192"/>
      <c r="CE137" s="192"/>
      <c r="CF137" s="192"/>
      <c r="CG137" s="192"/>
      <c r="CH137" s="192"/>
      <c r="CI137" s="192"/>
      <c r="CK137" s="263">
        <v>17</v>
      </c>
      <c r="CL137" s="267" t="s">
        <v>123</v>
      </c>
      <c r="CM137" s="268">
        <v>2</v>
      </c>
      <c r="CO137" s="263">
        <v>17</v>
      </c>
      <c r="CP137" s="222"/>
    </row>
    <row r="138" spans="1:95" x14ac:dyDescent="0.45">
      <c r="A138" s="252">
        <v>30</v>
      </c>
      <c r="B138" s="253" t="str">
        <f t="shared" si="115"/>
        <v/>
      </c>
      <c r="C138" s="254" t="str">
        <f t="shared" si="116"/>
        <v/>
      </c>
      <c r="D138" s="244" t="str">
        <f t="shared" si="117"/>
        <v/>
      </c>
      <c r="E138" s="245" t="str">
        <f t="shared" si="118"/>
        <v/>
      </c>
      <c r="F138" s="255" t="str">
        <f t="shared" si="119"/>
        <v/>
      </c>
      <c r="G138" s="247" t="str">
        <f t="shared" si="120"/>
        <v/>
      </c>
      <c r="H138" s="247"/>
      <c r="I138" s="256" t="str">
        <f t="shared" si="121"/>
        <v/>
      </c>
      <c r="J138" s="256"/>
      <c r="K138" s="256"/>
      <c r="L138" s="257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38"/>
      <c r="AF138" s="5"/>
      <c r="BG138" s="7"/>
      <c r="BH138" s="149">
        <v>16</v>
      </c>
      <c r="BI138" s="192"/>
      <c r="BJ138" s="192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X138" s="192"/>
      <c r="BY138" s="192"/>
      <c r="BZ138" s="192"/>
      <c r="CA138" s="192"/>
      <c r="CB138" s="192"/>
      <c r="CC138" s="192"/>
      <c r="CD138" s="192"/>
      <c r="CE138" s="192"/>
      <c r="CF138" s="192"/>
      <c r="CG138" s="192"/>
      <c r="CH138" s="192"/>
      <c r="CI138" s="192"/>
      <c r="CK138" s="263">
        <v>18</v>
      </c>
      <c r="CL138" s="267" t="s">
        <v>124</v>
      </c>
      <c r="CM138" s="268">
        <v>1</v>
      </c>
      <c r="CO138" s="263">
        <v>18</v>
      </c>
      <c r="CP138" s="222"/>
    </row>
    <row r="139" spans="1:95" x14ac:dyDescent="0.45">
      <c r="A139" s="252">
        <v>31</v>
      </c>
      <c r="B139" s="253" t="str">
        <f t="shared" si="115"/>
        <v/>
      </c>
      <c r="C139" s="254" t="str">
        <f t="shared" si="116"/>
        <v/>
      </c>
      <c r="D139" s="244" t="str">
        <f t="shared" si="117"/>
        <v/>
      </c>
      <c r="E139" s="245" t="str">
        <f t="shared" si="118"/>
        <v/>
      </c>
      <c r="F139" s="255" t="str">
        <f t="shared" si="119"/>
        <v/>
      </c>
      <c r="G139" s="247" t="str">
        <f t="shared" si="120"/>
        <v/>
      </c>
      <c r="H139" s="247"/>
      <c r="I139" s="256" t="str">
        <f t="shared" si="121"/>
        <v/>
      </c>
      <c r="J139" s="256"/>
      <c r="K139" s="256"/>
      <c r="L139" s="257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98"/>
      <c r="AA139" s="198"/>
      <c r="AB139" s="198"/>
      <c r="AC139" s="198"/>
      <c r="AD139" s="38"/>
      <c r="AF139" s="5"/>
      <c r="BG139" s="7"/>
      <c r="BH139" s="149">
        <v>17</v>
      </c>
      <c r="BI139" s="192"/>
      <c r="BJ139" s="192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K139" s="263">
        <v>19</v>
      </c>
      <c r="CL139" s="267" t="s">
        <v>125</v>
      </c>
      <c r="CM139" s="268">
        <v>2</v>
      </c>
      <c r="CO139" s="10"/>
    </row>
    <row r="140" spans="1:95" x14ac:dyDescent="0.45">
      <c r="A140" s="252">
        <v>32</v>
      </c>
      <c r="B140" s="253" t="str">
        <f t="shared" si="115"/>
        <v/>
      </c>
      <c r="C140" s="254" t="str">
        <f t="shared" si="116"/>
        <v/>
      </c>
      <c r="D140" s="244" t="str">
        <f t="shared" si="117"/>
        <v/>
      </c>
      <c r="E140" s="245" t="str">
        <f t="shared" si="118"/>
        <v/>
      </c>
      <c r="F140" s="255" t="str">
        <f t="shared" si="119"/>
        <v/>
      </c>
      <c r="G140" s="247" t="str">
        <f t="shared" si="120"/>
        <v/>
      </c>
      <c r="H140" s="247"/>
      <c r="I140" s="256" t="str">
        <f t="shared" si="121"/>
        <v/>
      </c>
      <c r="J140" s="256"/>
      <c r="K140" s="256"/>
      <c r="L140" s="257"/>
      <c r="M140" s="198"/>
      <c r="N140" s="198"/>
      <c r="O140" s="198"/>
      <c r="P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38"/>
      <c r="AF140" s="5"/>
      <c r="BG140" s="7"/>
      <c r="BH140" s="149">
        <v>18</v>
      </c>
      <c r="BI140" s="192"/>
      <c r="BJ140" s="192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X140" s="192"/>
      <c r="BY140" s="192"/>
      <c r="BZ140" s="192"/>
      <c r="CA140" s="192"/>
      <c r="CB140" s="192"/>
      <c r="CC140" s="192"/>
      <c r="CD140" s="192"/>
      <c r="CE140" s="192"/>
      <c r="CF140" s="192"/>
      <c r="CG140" s="192"/>
      <c r="CH140" s="192"/>
      <c r="CI140" s="192"/>
      <c r="CK140" s="263">
        <v>20</v>
      </c>
      <c r="CL140" s="267" t="s">
        <v>126</v>
      </c>
      <c r="CM140" s="268">
        <v>2</v>
      </c>
      <c r="CO140" s="10"/>
    </row>
    <row r="141" spans="1:95" x14ac:dyDescent="0.45">
      <c r="A141" s="252">
        <v>33</v>
      </c>
      <c r="B141" s="253" t="str">
        <f t="shared" si="115"/>
        <v/>
      </c>
      <c r="C141" s="254" t="str">
        <f t="shared" si="116"/>
        <v/>
      </c>
      <c r="D141" s="244" t="str">
        <f t="shared" si="117"/>
        <v/>
      </c>
      <c r="E141" s="245" t="str">
        <f t="shared" si="118"/>
        <v/>
      </c>
      <c r="F141" s="255" t="str">
        <f t="shared" si="119"/>
        <v/>
      </c>
      <c r="G141" s="247" t="str">
        <f t="shared" si="120"/>
        <v/>
      </c>
      <c r="H141" s="247"/>
      <c r="I141" s="256" t="str">
        <f t="shared" si="121"/>
        <v/>
      </c>
      <c r="J141" s="256"/>
      <c r="K141" s="256"/>
      <c r="L141" s="257"/>
      <c r="M141" s="198"/>
      <c r="N141" s="198"/>
      <c r="O141" s="198"/>
      <c r="P141" s="198"/>
      <c r="Q141" s="198"/>
      <c r="R141" s="198"/>
      <c r="S141" s="198"/>
      <c r="T141" s="198"/>
      <c r="U141" s="198"/>
      <c r="V141" s="198"/>
      <c r="W141" s="198"/>
      <c r="X141" s="198"/>
      <c r="Y141" s="198"/>
      <c r="Z141" s="198"/>
      <c r="AA141" s="198"/>
      <c r="AB141" s="198"/>
      <c r="AC141" s="198"/>
      <c r="AD141" s="38"/>
      <c r="AF141" s="5"/>
      <c r="BG141" s="7"/>
      <c r="BH141" s="149">
        <v>19</v>
      </c>
      <c r="BI141" s="192"/>
      <c r="BJ141" s="192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X141" s="192"/>
      <c r="BY141" s="192"/>
      <c r="BZ141" s="192"/>
      <c r="CA141" s="192"/>
      <c r="CB141" s="192"/>
      <c r="CC141" s="192"/>
      <c r="CD141" s="192"/>
      <c r="CE141" s="192"/>
      <c r="CF141" s="192"/>
      <c r="CG141" s="192"/>
      <c r="CH141" s="192"/>
      <c r="CI141" s="192"/>
      <c r="CK141" s="263">
        <v>21</v>
      </c>
      <c r="CL141" s="267" t="s">
        <v>127</v>
      </c>
      <c r="CM141" s="268">
        <v>1</v>
      </c>
      <c r="CO141" s="10"/>
    </row>
    <row r="142" spans="1:95" x14ac:dyDescent="0.45">
      <c r="A142" s="252">
        <v>34</v>
      </c>
      <c r="B142" s="253" t="str">
        <f t="shared" si="115"/>
        <v/>
      </c>
      <c r="C142" s="254" t="str">
        <f t="shared" si="116"/>
        <v/>
      </c>
      <c r="D142" s="244" t="str">
        <f t="shared" si="117"/>
        <v/>
      </c>
      <c r="E142" s="245" t="str">
        <f t="shared" si="118"/>
        <v/>
      </c>
      <c r="F142" s="255" t="str">
        <f t="shared" si="119"/>
        <v/>
      </c>
      <c r="G142" s="247" t="str">
        <f t="shared" si="120"/>
        <v/>
      </c>
      <c r="H142" s="247"/>
      <c r="I142" s="256" t="str">
        <f t="shared" si="121"/>
        <v/>
      </c>
      <c r="J142" s="256"/>
      <c r="K142" s="256"/>
      <c r="L142" s="257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38"/>
      <c r="AF142" s="5"/>
      <c r="BG142" s="7"/>
      <c r="BH142" s="149">
        <v>20</v>
      </c>
      <c r="BI142" s="192"/>
      <c r="BJ142" s="192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W142" s="269">
        <v>56</v>
      </c>
      <c r="BX142" s="192"/>
      <c r="BY142" s="192"/>
      <c r="BZ142" s="192"/>
      <c r="CA142" s="192"/>
      <c r="CB142" s="192"/>
      <c r="CC142" s="192"/>
      <c r="CD142" s="192"/>
      <c r="CE142" s="192"/>
      <c r="CF142" s="192"/>
      <c r="CG142" s="192"/>
      <c r="CH142" s="192"/>
      <c r="CI142" s="192"/>
      <c r="CK142" s="263">
        <v>22</v>
      </c>
      <c r="CL142" s="267" t="s">
        <v>128</v>
      </c>
      <c r="CM142" s="268">
        <v>1</v>
      </c>
    </row>
    <row r="143" spans="1:95" x14ac:dyDescent="0.45">
      <c r="A143" s="252">
        <v>35</v>
      </c>
      <c r="B143" s="253" t="str">
        <f t="shared" si="115"/>
        <v/>
      </c>
      <c r="C143" s="254" t="str">
        <f t="shared" si="116"/>
        <v/>
      </c>
      <c r="D143" s="244" t="str">
        <f t="shared" si="117"/>
        <v/>
      </c>
      <c r="E143" s="245" t="str">
        <f t="shared" si="118"/>
        <v/>
      </c>
      <c r="F143" s="255" t="str">
        <f t="shared" si="119"/>
        <v/>
      </c>
      <c r="G143" s="247" t="str">
        <f t="shared" si="120"/>
        <v/>
      </c>
      <c r="H143" s="247"/>
      <c r="I143" s="256" t="str">
        <f t="shared" si="121"/>
        <v/>
      </c>
      <c r="J143" s="256"/>
      <c r="K143" s="256"/>
      <c r="L143" s="257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98"/>
      <c r="AA143" s="198"/>
      <c r="AB143" s="198"/>
      <c r="AC143" s="198"/>
      <c r="AD143" s="38"/>
      <c r="AF143" s="5"/>
      <c r="BG143" s="7"/>
      <c r="BH143" s="149">
        <v>21</v>
      </c>
      <c r="BI143" s="192"/>
      <c r="BJ143" s="192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X143" s="192"/>
      <c r="BY143" s="192"/>
      <c r="BZ143" s="192"/>
      <c r="CA143" s="192"/>
      <c r="CB143" s="192"/>
      <c r="CC143" s="192"/>
      <c r="CD143" s="192"/>
      <c r="CE143" s="192"/>
      <c r="CF143" s="192"/>
      <c r="CG143" s="192"/>
      <c r="CH143" s="192"/>
      <c r="CI143" s="192"/>
      <c r="CK143" s="263">
        <v>23</v>
      </c>
      <c r="CL143" s="267" t="s">
        <v>129</v>
      </c>
      <c r="CM143" s="268">
        <v>2</v>
      </c>
    </row>
    <row r="144" spans="1:95" x14ac:dyDescent="0.45">
      <c r="A144" s="252">
        <v>36</v>
      </c>
      <c r="B144" s="253" t="str">
        <f t="shared" si="115"/>
        <v/>
      </c>
      <c r="C144" s="254" t="str">
        <f t="shared" si="116"/>
        <v/>
      </c>
      <c r="D144" s="244" t="str">
        <f t="shared" si="117"/>
        <v/>
      </c>
      <c r="E144" s="245" t="str">
        <f t="shared" si="118"/>
        <v/>
      </c>
      <c r="F144" s="255" t="str">
        <f t="shared" si="119"/>
        <v/>
      </c>
      <c r="G144" s="247" t="str">
        <f t="shared" si="120"/>
        <v/>
      </c>
      <c r="H144" s="247"/>
      <c r="I144" s="256" t="str">
        <f t="shared" si="121"/>
        <v/>
      </c>
      <c r="J144" s="256"/>
      <c r="K144" s="256"/>
      <c r="L144" s="257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38"/>
      <c r="BG144" s="7"/>
      <c r="BH144" s="149">
        <v>22</v>
      </c>
      <c r="BI144" s="192"/>
      <c r="BJ144" s="192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X144" s="192"/>
      <c r="BY144" s="192"/>
      <c r="BZ144" s="192"/>
      <c r="CA144" s="192"/>
      <c r="CB144" s="192"/>
      <c r="CC144" s="192"/>
      <c r="CD144" s="192"/>
      <c r="CE144" s="192"/>
      <c r="CF144" s="192"/>
      <c r="CG144" s="192"/>
      <c r="CH144" s="192"/>
      <c r="CI144" s="192"/>
      <c r="CK144" s="263">
        <v>24</v>
      </c>
      <c r="CL144" s="267" t="s">
        <v>130</v>
      </c>
      <c r="CM144" s="268">
        <v>1</v>
      </c>
    </row>
    <row r="145" spans="1:91" x14ac:dyDescent="0.45">
      <c r="A145" s="252">
        <v>37</v>
      </c>
      <c r="B145" s="253" t="str">
        <f t="shared" si="115"/>
        <v/>
      </c>
      <c r="C145" s="254" t="str">
        <f t="shared" si="116"/>
        <v/>
      </c>
      <c r="D145" s="244" t="str">
        <f t="shared" si="117"/>
        <v/>
      </c>
      <c r="E145" s="245" t="str">
        <f t="shared" si="118"/>
        <v/>
      </c>
      <c r="F145" s="255" t="str">
        <f t="shared" si="119"/>
        <v/>
      </c>
      <c r="G145" s="247" t="str">
        <f t="shared" si="120"/>
        <v/>
      </c>
      <c r="H145" s="247"/>
      <c r="I145" s="256" t="str">
        <f t="shared" si="121"/>
        <v/>
      </c>
      <c r="J145" s="256"/>
      <c r="K145" s="256"/>
      <c r="L145" s="257"/>
      <c r="M145" s="198"/>
      <c r="N145" s="198"/>
      <c r="O145" s="198"/>
      <c r="P145" s="198"/>
      <c r="Q145" s="198"/>
      <c r="R145" s="198"/>
      <c r="S145" s="198"/>
      <c r="T145" s="198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38"/>
      <c r="BG145" s="7"/>
      <c r="BH145" s="149">
        <v>23</v>
      </c>
      <c r="BI145" s="192"/>
      <c r="BJ145" s="192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X145" s="192"/>
      <c r="BY145" s="192"/>
      <c r="BZ145" s="192"/>
      <c r="CA145" s="192"/>
      <c r="CB145" s="192"/>
      <c r="CC145" s="192"/>
      <c r="CD145" s="192"/>
      <c r="CE145" s="192"/>
      <c r="CF145" s="192"/>
      <c r="CG145" s="192"/>
      <c r="CH145" s="192"/>
      <c r="CI145" s="192"/>
      <c r="CK145" s="263">
        <v>25</v>
      </c>
      <c r="CL145" s="270" t="s">
        <v>131</v>
      </c>
      <c r="CM145" s="271">
        <v>1</v>
      </c>
    </row>
    <row r="146" spans="1:91" x14ac:dyDescent="0.45">
      <c r="A146" s="252">
        <v>38</v>
      </c>
      <c r="B146" s="253" t="str">
        <f t="shared" si="115"/>
        <v/>
      </c>
      <c r="C146" s="254" t="str">
        <f t="shared" si="116"/>
        <v/>
      </c>
      <c r="D146" s="244" t="str">
        <f t="shared" si="117"/>
        <v/>
      </c>
      <c r="E146" s="245" t="str">
        <f t="shared" si="118"/>
        <v/>
      </c>
      <c r="F146" s="255" t="str">
        <f t="shared" si="119"/>
        <v/>
      </c>
      <c r="G146" s="247" t="str">
        <f t="shared" si="120"/>
        <v/>
      </c>
      <c r="H146" s="247"/>
      <c r="I146" s="256" t="str">
        <f t="shared" si="121"/>
        <v/>
      </c>
      <c r="J146" s="256"/>
      <c r="K146" s="256"/>
      <c r="L146" s="257"/>
      <c r="BG146" s="7"/>
      <c r="BH146" s="149">
        <v>24</v>
      </c>
      <c r="BI146" s="192"/>
      <c r="BJ146" s="192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X146" s="192"/>
      <c r="BY146" s="192"/>
      <c r="BZ146" s="192"/>
      <c r="CA146" s="192"/>
      <c r="CB146" s="192"/>
      <c r="CC146" s="192"/>
      <c r="CD146" s="192"/>
      <c r="CE146" s="192"/>
      <c r="CF146" s="192"/>
      <c r="CG146" s="192"/>
      <c r="CH146" s="192"/>
      <c r="CI146" s="192"/>
      <c r="CK146" s="263">
        <v>26</v>
      </c>
    </row>
    <row r="147" spans="1:91" x14ac:dyDescent="0.45">
      <c r="A147" s="252">
        <v>39</v>
      </c>
      <c r="B147" s="253" t="str">
        <f t="shared" si="115"/>
        <v/>
      </c>
      <c r="C147" s="254" t="str">
        <f t="shared" si="116"/>
        <v/>
      </c>
      <c r="D147" s="244" t="str">
        <f t="shared" si="117"/>
        <v/>
      </c>
      <c r="E147" s="245" t="str">
        <f t="shared" si="118"/>
        <v/>
      </c>
      <c r="F147" s="255" t="str">
        <f t="shared" si="119"/>
        <v/>
      </c>
      <c r="G147" s="247" t="str">
        <f t="shared" si="120"/>
        <v/>
      </c>
      <c r="H147" s="247"/>
      <c r="I147" s="256" t="str">
        <f t="shared" si="121"/>
        <v/>
      </c>
      <c r="J147" s="256"/>
      <c r="K147" s="256"/>
      <c r="L147" s="257"/>
      <c r="BG147" s="7"/>
      <c r="BH147" s="149">
        <v>25</v>
      </c>
      <c r="BI147" s="192"/>
      <c r="BJ147" s="192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X147" s="273"/>
      <c r="BY147" s="273"/>
      <c r="BZ147" s="273"/>
      <c r="CA147" s="273"/>
      <c r="CB147" s="273"/>
      <c r="CC147" s="273"/>
      <c r="CD147" s="273"/>
      <c r="CE147" s="273"/>
      <c r="CF147" s="192"/>
      <c r="CG147" s="192"/>
      <c r="CH147" s="192"/>
      <c r="CI147" s="192"/>
      <c r="CK147" s="263">
        <v>27</v>
      </c>
      <c r="CL147" s="222"/>
    </row>
    <row r="148" spans="1:91" x14ac:dyDescent="0.45">
      <c r="A148" s="252">
        <v>40</v>
      </c>
      <c r="B148" s="253" t="str">
        <f t="shared" si="115"/>
        <v/>
      </c>
      <c r="C148" s="254" t="str">
        <f t="shared" si="116"/>
        <v/>
      </c>
      <c r="D148" s="244" t="str">
        <f t="shared" si="117"/>
        <v/>
      </c>
      <c r="E148" s="245" t="str">
        <f t="shared" si="118"/>
        <v/>
      </c>
      <c r="F148" s="255" t="str">
        <f t="shared" si="119"/>
        <v/>
      </c>
      <c r="G148" s="247" t="str">
        <f t="shared" si="120"/>
        <v/>
      </c>
      <c r="H148" s="247"/>
      <c r="I148" s="256" t="str">
        <f t="shared" si="121"/>
        <v/>
      </c>
      <c r="J148" s="256"/>
      <c r="K148" s="256"/>
      <c r="L148" s="257"/>
      <c r="BG148" s="7"/>
      <c r="BH148" s="149">
        <v>26</v>
      </c>
      <c r="BI148" s="192"/>
      <c r="BJ148" s="192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X148" s="273"/>
      <c r="BY148" s="273"/>
      <c r="BZ148" s="273"/>
      <c r="CA148" s="273"/>
      <c r="CB148" s="273"/>
      <c r="CC148" s="273"/>
      <c r="CD148" s="273"/>
      <c r="CE148" s="273"/>
      <c r="CF148" s="192"/>
      <c r="CG148" s="192"/>
      <c r="CH148" s="192"/>
      <c r="CI148" s="192"/>
      <c r="CK148" s="263">
        <v>28</v>
      </c>
      <c r="CL148" s="222"/>
    </row>
    <row r="149" spans="1:91" x14ac:dyDescent="0.45">
      <c r="A149" s="252">
        <v>41</v>
      </c>
      <c r="B149" s="253" t="str">
        <f t="shared" si="115"/>
        <v/>
      </c>
      <c r="C149" s="254" t="str">
        <f t="shared" si="116"/>
        <v/>
      </c>
      <c r="D149" s="244" t="str">
        <f t="shared" si="117"/>
        <v/>
      </c>
      <c r="E149" s="245" t="str">
        <f t="shared" si="118"/>
        <v/>
      </c>
      <c r="F149" s="255" t="str">
        <f t="shared" si="119"/>
        <v/>
      </c>
      <c r="G149" s="247" t="str">
        <f t="shared" si="120"/>
        <v/>
      </c>
      <c r="H149" s="247"/>
      <c r="I149" s="256" t="str">
        <f t="shared" si="121"/>
        <v/>
      </c>
      <c r="J149" s="256"/>
      <c r="K149" s="256"/>
      <c r="L149" s="257"/>
      <c r="BG149" s="7"/>
      <c r="BH149" s="149">
        <v>27</v>
      </c>
      <c r="BI149" s="192"/>
      <c r="BJ149" s="192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X149" s="273"/>
      <c r="BY149" s="273"/>
      <c r="BZ149" s="273"/>
      <c r="CA149" s="273"/>
      <c r="CB149" s="273"/>
      <c r="CC149" s="273"/>
      <c r="CD149" s="273"/>
      <c r="CE149" s="273"/>
      <c r="CF149" s="192"/>
      <c r="CG149" s="192"/>
      <c r="CH149" s="192"/>
      <c r="CI149" s="192"/>
      <c r="CK149" s="263">
        <v>29</v>
      </c>
      <c r="CL149" s="222"/>
    </row>
    <row r="150" spans="1:91" x14ac:dyDescent="0.45">
      <c r="A150" s="252">
        <v>42</v>
      </c>
      <c r="B150" s="253" t="str">
        <f t="shared" si="115"/>
        <v/>
      </c>
      <c r="C150" s="254" t="str">
        <f t="shared" si="116"/>
        <v/>
      </c>
      <c r="D150" s="244" t="str">
        <f t="shared" si="117"/>
        <v/>
      </c>
      <c r="E150" s="245" t="str">
        <f t="shared" si="118"/>
        <v/>
      </c>
      <c r="F150" s="255" t="str">
        <f t="shared" si="119"/>
        <v/>
      </c>
      <c r="G150" s="247" t="str">
        <f t="shared" si="120"/>
        <v/>
      </c>
      <c r="H150" s="247"/>
      <c r="I150" s="256" t="str">
        <f t="shared" si="121"/>
        <v/>
      </c>
      <c r="J150" s="256"/>
      <c r="K150" s="256"/>
      <c r="L150" s="257"/>
      <c r="BG150" s="7"/>
      <c r="BH150" s="149">
        <v>28</v>
      </c>
      <c r="BI150" s="192"/>
      <c r="BJ150" s="192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X150" s="273"/>
      <c r="BY150" s="273"/>
      <c r="BZ150" s="273"/>
      <c r="CA150" s="273"/>
      <c r="CB150" s="273"/>
      <c r="CC150" s="273"/>
      <c r="CD150" s="273"/>
      <c r="CE150" s="273"/>
      <c r="CF150" s="192"/>
      <c r="CG150" s="192"/>
      <c r="CH150" s="192"/>
      <c r="CI150" s="192"/>
      <c r="CK150" s="263">
        <v>30</v>
      </c>
      <c r="CL150" s="222"/>
    </row>
    <row r="151" spans="1:91" x14ac:dyDescent="0.45">
      <c r="A151" s="252">
        <v>43</v>
      </c>
      <c r="B151" s="253" t="str">
        <f>IF(B55&lt;&gt;"",B55,"")</f>
        <v/>
      </c>
      <c r="C151" s="254" t="str">
        <f t="shared" si="116"/>
        <v/>
      </c>
      <c r="D151" s="244" t="str">
        <f t="shared" si="117"/>
        <v/>
      </c>
      <c r="E151" s="245" t="str">
        <f t="shared" si="118"/>
        <v/>
      </c>
      <c r="F151" s="255" t="str">
        <f t="shared" si="119"/>
        <v/>
      </c>
      <c r="G151" s="247" t="str">
        <f t="shared" si="120"/>
        <v/>
      </c>
      <c r="H151" s="247"/>
      <c r="I151" s="256" t="str">
        <f t="shared" si="121"/>
        <v/>
      </c>
      <c r="J151" s="256"/>
      <c r="K151" s="256"/>
      <c r="L151" s="257"/>
      <c r="BG151" s="7"/>
      <c r="BH151" s="149">
        <v>29</v>
      </c>
      <c r="BI151" s="192"/>
      <c r="BJ151" s="192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269">
        <v>55</v>
      </c>
      <c r="BX151" s="273"/>
      <c r="BY151" s="273"/>
      <c r="BZ151" s="273"/>
      <c r="CA151" s="273"/>
      <c r="CB151" s="273"/>
      <c r="CC151" s="273"/>
      <c r="CD151" s="273"/>
      <c r="CE151" s="273"/>
      <c r="CF151" s="192"/>
      <c r="CG151" s="192"/>
      <c r="CH151" s="192"/>
      <c r="CI151" s="192"/>
      <c r="CK151" s="263">
        <v>31</v>
      </c>
      <c r="CL151" s="222"/>
    </row>
    <row r="152" spans="1:91" x14ac:dyDescent="0.45">
      <c r="A152" s="252">
        <v>44</v>
      </c>
      <c r="B152" s="253" t="str">
        <f>IF(B56&lt;&gt;"",B56,"")</f>
        <v/>
      </c>
      <c r="C152" s="254" t="str">
        <f t="shared" si="116"/>
        <v/>
      </c>
      <c r="D152" s="244" t="str">
        <f t="shared" si="117"/>
        <v/>
      </c>
      <c r="E152" s="245" t="str">
        <f t="shared" si="118"/>
        <v/>
      </c>
      <c r="F152" s="255" t="str">
        <f t="shared" si="119"/>
        <v/>
      </c>
      <c r="G152" s="247" t="str">
        <f t="shared" si="120"/>
        <v/>
      </c>
      <c r="H152" s="247"/>
      <c r="I152" s="256" t="str">
        <f t="shared" si="121"/>
        <v/>
      </c>
      <c r="J152" s="256"/>
      <c r="K152" s="256"/>
      <c r="L152" s="257"/>
      <c r="BG152" s="7"/>
      <c r="BH152" s="149">
        <v>30</v>
      </c>
      <c r="BI152" s="192"/>
      <c r="BJ152" s="192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X152" s="273"/>
      <c r="BY152" s="273"/>
      <c r="BZ152" s="273"/>
      <c r="CA152" s="273"/>
      <c r="CB152" s="273"/>
      <c r="CC152" s="273"/>
      <c r="CD152" s="273"/>
      <c r="CE152" s="273"/>
      <c r="CF152" s="192"/>
      <c r="CG152" s="192"/>
      <c r="CH152" s="192"/>
      <c r="CI152" s="192"/>
      <c r="CK152" s="263">
        <v>32</v>
      </c>
      <c r="CL152" s="222"/>
    </row>
    <row r="153" spans="1:91" x14ac:dyDescent="0.45">
      <c r="A153" s="252">
        <v>45</v>
      </c>
      <c r="B153" s="253" t="str">
        <f>IF(B57&lt;&gt;"",B57,"")</f>
        <v/>
      </c>
      <c r="C153" s="254" t="str">
        <f t="shared" si="116"/>
        <v/>
      </c>
      <c r="D153" s="244" t="str">
        <f t="shared" si="117"/>
        <v/>
      </c>
      <c r="E153" s="245" t="str">
        <f t="shared" si="118"/>
        <v/>
      </c>
      <c r="F153" s="255" t="str">
        <f t="shared" si="119"/>
        <v/>
      </c>
      <c r="G153" s="247" t="str">
        <f t="shared" si="120"/>
        <v/>
      </c>
      <c r="H153" s="247"/>
      <c r="I153" s="256" t="str">
        <f t="shared" si="121"/>
        <v/>
      </c>
      <c r="J153" s="256"/>
      <c r="K153" s="256"/>
      <c r="L153" s="257"/>
      <c r="BG153" s="7"/>
      <c r="BH153" s="149">
        <v>31</v>
      </c>
      <c r="BI153" s="192"/>
      <c r="BJ153" s="192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X153" s="273"/>
      <c r="BY153" s="273"/>
      <c r="BZ153" s="273"/>
      <c r="CA153" s="273"/>
      <c r="CB153" s="273"/>
      <c r="CC153" s="273"/>
      <c r="CD153" s="273"/>
      <c r="CE153" s="273"/>
      <c r="CF153" s="192"/>
      <c r="CG153" s="192"/>
      <c r="CH153" s="192"/>
      <c r="CI153" s="192"/>
      <c r="CK153" s="263">
        <v>33</v>
      </c>
      <c r="CL153" s="222"/>
    </row>
    <row r="154" spans="1:91" x14ac:dyDescent="0.45">
      <c r="A154" s="252">
        <v>46</v>
      </c>
      <c r="B154" s="253" t="str">
        <f t="shared" ref="B154:B163" si="122">IF(B58&lt;&gt;"",B58,"")</f>
        <v/>
      </c>
      <c r="C154" s="254" t="str">
        <f t="shared" si="116"/>
        <v/>
      </c>
      <c r="D154" s="244" t="str">
        <f t="shared" si="117"/>
        <v/>
      </c>
      <c r="E154" s="245" t="str">
        <f t="shared" si="118"/>
        <v/>
      </c>
      <c r="F154" s="255" t="str">
        <f t="shared" si="119"/>
        <v/>
      </c>
      <c r="G154" s="247" t="str">
        <f t="shared" si="120"/>
        <v/>
      </c>
      <c r="H154" s="247"/>
      <c r="I154" s="256" t="str">
        <f t="shared" si="121"/>
        <v/>
      </c>
      <c r="J154" s="256"/>
      <c r="K154" s="256"/>
      <c r="L154" s="257"/>
      <c r="BG154" s="7"/>
      <c r="BH154" s="149">
        <v>32</v>
      </c>
      <c r="BI154" s="192"/>
      <c r="BJ154" s="192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X154" s="273"/>
      <c r="BY154" s="273"/>
      <c r="BZ154" s="273"/>
      <c r="CA154" s="273"/>
      <c r="CB154" s="273"/>
      <c r="CC154" s="273"/>
      <c r="CD154" s="273"/>
      <c r="CE154" s="273"/>
      <c r="CF154" s="192"/>
      <c r="CG154" s="192"/>
      <c r="CH154" s="192"/>
      <c r="CI154" s="192"/>
      <c r="CK154" s="263">
        <v>34</v>
      </c>
      <c r="CL154" s="222"/>
    </row>
    <row r="155" spans="1:91" x14ac:dyDescent="0.45">
      <c r="A155" s="252">
        <v>47</v>
      </c>
      <c r="B155" s="253" t="str">
        <f t="shared" si="122"/>
        <v/>
      </c>
      <c r="C155" s="254" t="str">
        <f t="shared" si="116"/>
        <v/>
      </c>
      <c r="D155" s="244" t="str">
        <f t="shared" si="117"/>
        <v/>
      </c>
      <c r="E155" s="245" t="str">
        <f t="shared" si="118"/>
        <v/>
      </c>
      <c r="F155" s="255" t="str">
        <f t="shared" si="119"/>
        <v/>
      </c>
      <c r="G155" s="247" t="str">
        <f t="shared" si="120"/>
        <v/>
      </c>
      <c r="H155" s="247"/>
      <c r="I155" s="256" t="str">
        <f t="shared" si="121"/>
        <v/>
      </c>
      <c r="J155" s="256"/>
      <c r="K155" s="256"/>
      <c r="L155" s="257"/>
      <c r="BG155" s="7"/>
      <c r="BH155" s="149">
        <v>33</v>
      </c>
      <c r="BI155" s="192"/>
      <c r="BJ155" s="192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X155" s="273"/>
      <c r="BY155" s="273"/>
      <c r="BZ155" s="273"/>
      <c r="CA155" s="273"/>
      <c r="CB155" s="273"/>
      <c r="CC155" s="273"/>
      <c r="CD155" s="273"/>
      <c r="CE155" s="273"/>
      <c r="CF155" s="192"/>
      <c r="CG155" s="192"/>
      <c r="CH155" s="192"/>
      <c r="CI155" s="192"/>
      <c r="CK155" s="263">
        <v>35</v>
      </c>
      <c r="CL155" s="222"/>
    </row>
    <row r="156" spans="1:91" x14ac:dyDescent="0.45">
      <c r="A156" s="252">
        <v>48</v>
      </c>
      <c r="B156" s="253" t="str">
        <f t="shared" si="122"/>
        <v/>
      </c>
      <c r="C156" s="254" t="str">
        <f t="shared" si="116"/>
        <v/>
      </c>
      <c r="D156" s="244" t="str">
        <f t="shared" si="117"/>
        <v/>
      </c>
      <c r="E156" s="245" t="str">
        <f t="shared" si="118"/>
        <v/>
      </c>
      <c r="F156" s="255" t="str">
        <f t="shared" si="119"/>
        <v/>
      </c>
      <c r="G156" s="247" t="str">
        <f t="shared" si="120"/>
        <v/>
      </c>
      <c r="H156" s="247"/>
      <c r="I156" s="256" t="str">
        <f t="shared" si="121"/>
        <v/>
      </c>
      <c r="J156" s="256"/>
      <c r="K156" s="256"/>
      <c r="L156" s="257"/>
      <c r="BG156" s="7"/>
      <c r="BH156" s="149">
        <v>34</v>
      </c>
      <c r="BI156" s="192"/>
      <c r="BJ156" s="192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X156" s="273"/>
      <c r="BY156" s="273"/>
      <c r="BZ156" s="273"/>
      <c r="CA156" s="273"/>
      <c r="CB156" s="273"/>
      <c r="CC156" s="273"/>
      <c r="CD156" s="273"/>
      <c r="CE156" s="273"/>
      <c r="CF156" s="192"/>
      <c r="CG156" s="192"/>
      <c r="CH156" s="192"/>
      <c r="CI156" s="192"/>
      <c r="CK156" s="263">
        <v>36</v>
      </c>
      <c r="CL156" s="222"/>
    </row>
    <row r="157" spans="1:91" x14ac:dyDescent="0.45">
      <c r="A157" s="252">
        <v>49</v>
      </c>
      <c r="B157" s="253" t="str">
        <f t="shared" si="122"/>
        <v/>
      </c>
      <c r="C157" s="254" t="str">
        <f t="shared" si="116"/>
        <v/>
      </c>
      <c r="D157" s="244" t="str">
        <f t="shared" si="117"/>
        <v/>
      </c>
      <c r="E157" s="245" t="str">
        <f t="shared" si="118"/>
        <v/>
      </c>
      <c r="F157" s="255" t="str">
        <f t="shared" si="119"/>
        <v/>
      </c>
      <c r="G157" s="247" t="str">
        <f t="shared" si="120"/>
        <v/>
      </c>
      <c r="H157" s="247"/>
      <c r="I157" s="256" t="str">
        <f t="shared" si="121"/>
        <v/>
      </c>
      <c r="J157" s="256"/>
      <c r="K157" s="256"/>
      <c r="L157" s="257"/>
      <c r="BG157" s="7"/>
      <c r="BH157" s="149">
        <v>35</v>
      </c>
      <c r="BI157" s="192"/>
      <c r="BJ157" s="192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X157" s="273"/>
      <c r="BY157" s="273"/>
      <c r="BZ157" s="273"/>
      <c r="CA157" s="273"/>
      <c r="CB157" s="273"/>
      <c r="CC157" s="273"/>
      <c r="CD157" s="273"/>
      <c r="CE157" s="273"/>
      <c r="CF157" s="192"/>
      <c r="CG157" s="192"/>
      <c r="CH157" s="192"/>
      <c r="CI157" s="192"/>
      <c r="CK157" s="263">
        <v>37</v>
      </c>
      <c r="CL157" s="222"/>
    </row>
    <row r="158" spans="1:91" x14ac:dyDescent="0.45">
      <c r="A158" s="252">
        <v>50</v>
      </c>
      <c r="B158" s="253" t="str">
        <f t="shared" si="122"/>
        <v/>
      </c>
      <c r="C158" s="254" t="str">
        <f t="shared" si="116"/>
        <v/>
      </c>
      <c r="D158" s="244" t="str">
        <f t="shared" si="117"/>
        <v/>
      </c>
      <c r="E158" s="245" t="str">
        <f t="shared" si="118"/>
        <v/>
      </c>
      <c r="F158" s="255" t="str">
        <f t="shared" si="119"/>
        <v/>
      </c>
      <c r="G158" s="247" t="str">
        <f t="shared" si="120"/>
        <v/>
      </c>
      <c r="H158" s="247"/>
      <c r="I158" s="256" t="str">
        <f t="shared" si="121"/>
        <v/>
      </c>
      <c r="J158" s="256"/>
      <c r="K158" s="256"/>
      <c r="L158" s="257"/>
      <c r="BG158" s="7"/>
      <c r="BH158" s="149">
        <v>36</v>
      </c>
      <c r="BI158" s="192"/>
      <c r="BJ158" s="192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X158" s="273"/>
      <c r="BY158" s="273"/>
      <c r="BZ158" s="273"/>
      <c r="CA158" s="273"/>
      <c r="CB158" s="273"/>
      <c r="CC158" s="273"/>
      <c r="CD158" s="273"/>
      <c r="CE158" s="273"/>
      <c r="CF158" s="192"/>
      <c r="CG158" s="192"/>
      <c r="CH158" s="192"/>
      <c r="CI158" s="192"/>
      <c r="CK158" s="263">
        <v>38</v>
      </c>
      <c r="CL158" s="222"/>
    </row>
    <row r="159" spans="1:91" x14ac:dyDescent="0.45">
      <c r="A159" s="252">
        <v>51</v>
      </c>
      <c r="B159" s="253" t="str">
        <f t="shared" si="122"/>
        <v/>
      </c>
      <c r="C159" s="254" t="str">
        <f t="shared" si="116"/>
        <v/>
      </c>
      <c r="D159" s="244" t="str">
        <f t="shared" si="117"/>
        <v/>
      </c>
      <c r="E159" s="245" t="str">
        <f t="shared" si="118"/>
        <v/>
      </c>
      <c r="F159" s="255" t="str">
        <f t="shared" si="119"/>
        <v/>
      </c>
      <c r="G159" s="247" t="str">
        <f t="shared" si="120"/>
        <v/>
      </c>
      <c r="H159" s="247"/>
      <c r="I159" s="256" t="str">
        <f t="shared" si="121"/>
        <v/>
      </c>
      <c r="J159" s="256"/>
      <c r="K159" s="256"/>
      <c r="L159" s="257"/>
      <c r="BG159" s="7"/>
      <c r="BH159" s="149">
        <v>37</v>
      </c>
      <c r="BI159" s="192"/>
      <c r="BJ159" s="192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X159" s="273"/>
      <c r="BY159" s="273"/>
      <c r="BZ159" s="273"/>
      <c r="CA159" s="273"/>
      <c r="CB159" s="273"/>
      <c r="CC159" s="273"/>
      <c r="CD159" s="273"/>
      <c r="CE159" s="273"/>
      <c r="CF159" s="192"/>
      <c r="CG159" s="192"/>
      <c r="CH159" s="192"/>
      <c r="CI159" s="192"/>
      <c r="CK159" s="263">
        <v>39</v>
      </c>
      <c r="CL159" s="222"/>
    </row>
    <row r="160" spans="1:91" x14ac:dyDescent="0.45">
      <c r="A160" s="252">
        <v>52</v>
      </c>
      <c r="B160" s="253" t="str">
        <f t="shared" si="122"/>
        <v/>
      </c>
      <c r="C160" s="254" t="str">
        <f t="shared" si="116"/>
        <v/>
      </c>
      <c r="D160" s="244" t="str">
        <f t="shared" si="117"/>
        <v/>
      </c>
      <c r="E160" s="245" t="str">
        <f t="shared" si="118"/>
        <v/>
      </c>
      <c r="F160" s="255" t="str">
        <f t="shared" si="119"/>
        <v/>
      </c>
      <c r="G160" s="247" t="str">
        <f t="shared" si="120"/>
        <v/>
      </c>
      <c r="H160" s="247"/>
      <c r="I160" s="256" t="str">
        <f t="shared" si="121"/>
        <v/>
      </c>
      <c r="J160" s="256"/>
      <c r="K160" s="256"/>
      <c r="L160" s="257"/>
      <c r="BG160" s="7"/>
      <c r="BH160" s="149">
        <v>38</v>
      </c>
      <c r="BI160" s="192"/>
      <c r="BJ160" s="192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X160" s="273"/>
      <c r="BY160" s="273"/>
      <c r="BZ160" s="273"/>
      <c r="CA160" s="273"/>
      <c r="CB160" s="273"/>
      <c r="CC160" s="273"/>
      <c r="CD160" s="273"/>
      <c r="CE160" s="273"/>
      <c r="CF160" s="192"/>
      <c r="CG160" s="192"/>
      <c r="CH160" s="192"/>
      <c r="CI160" s="192"/>
      <c r="CK160" s="263">
        <v>40</v>
      </c>
      <c r="CL160" s="222"/>
    </row>
    <row r="161" spans="1:90" x14ac:dyDescent="0.45">
      <c r="A161" s="252">
        <v>53</v>
      </c>
      <c r="B161" s="253" t="str">
        <f t="shared" si="122"/>
        <v/>
      </c>
      <c r="C161" s="254" t="str">
        <f t="shared" si="116"/>
        <v/>
      </c>
      <c r="D161" s="244" t="str">
        <f t="shared" si="117"/>
        <v/>
      </c>
      <c r="E161" s="245" t="str">
        <f t="shared" si="118"/>
        <v/>
      </c>
      <c r="F161" s="255" t="str">
        <f t="shared" si="119"/>
        <v/>
      </c>
      <c r="G161" s="247" t="str">
        <f t="shared" si="120"/>
        <v/>
      </c>
      <c r="H161" s="247"/>
      <c r="I161" s="256" t="str">
        <f t="shared" si="121"/>
        <v/>
      </c>
      <c r="J161" s="256"/>
      <c r="K161" s="256"/>
      <c r="L161" s="257"/>
      <c r="BG161" s="7"/>
      <c r="BH161" s="149">
        <v>39</v>
      </c>
      <c r="BI161" s="192"/>
      <c r="BJ161" s="192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X161" s="273"/>
      <c r="BY161" s="273"/>
      <c r="BZ161" s="273"/>
      <c r="CA161" s="273"/>
      <c r="CB161" s="273"/>
      <c r="CC161" s="273"/>
      <c r="CD161" s="273"/>
      <c r="CE161" s="273"/>
      <c r="CF161" s="192"/>
      <c r="CG161" s="192"/>
      <c r="CH161" s="192"/>
      <c r="CI161" s="192"/>
      <c r="CK161" s="263">
        <v>41</v>
      </c>
      <c r="CL161" s="222"/>
    </row>
    <row r="162" spans="1:90" x14ac:dyDescent="0.45">
      <c r="A162" s="252">
        <v>54</v>
      </c>
      <c r="B162" s="253" t="str">
        <f t="shared" si="122"/>
        <v/>
      </c>
      <c r="C162" s="254" t="str">
        <f t="shared" si="116"/>
        <v/>
      </c>
      <c r="D162" s="244" t="str">
        <f t="shared" si="117"/>
        <v/>
      </c>
      <c r="E162" s="245" t="str">
        <f t="shared" si="118"/>
        <v/>
      </c>
      <c r="F162" s="255" t="str">
        <f t="shared" si="119"/>
        <v/>
      </c>
      <c r="G162" s="247" t="str">
        <f t="shared" si="120"/>
        <v/>
      </c>
      <c r="H162" s="247"/>
      <c r="I162" s="256" t="str">
        <f t="shared" si="121"/>
        <v/>
      </c>
      <c r="J162" s="256"/>
      <c r="K162" s="256"/>
      <c r="L162" s="257"/>
      <c r="BG162" s="7"/>
      <c r="BH162" s="149">
        <v>40</v>
      </c>
      <c r="BI162" s="192"/>
      <c r="BJ162" s="192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X162" s="273"/>
      <c r="BY162" s="273"/>
      <c r="BZ162" s="273"/>
      <c r="CA162" s="273"/>
      <c r="CB162" s="273"/>
      <c r="CC162" s="273"/>
      <c r="CD162" s="273"/>
      <c r="CE162" s="273"/>
      <c r="CF162" s="192"/>
      <c r="CG162" s="192"/>
      <c r="CH162" s="192"/>
      <c r="CI162" s="192"/>
      <c r="CK162" s="263">
        <v>42</v>
      </c>
      <c r="CL162" s="222"/>
    </row>
    <row r="163" spans="1:90" x14ac:dyDescent="0.45">
      <c r="A163" s="252">
        <v>55</v>
      </c>
      <c r="B163" s="253" t="str">
        <f t="shared" si="122"/>
        <v/>
      </c>
      <c r="C163" s="254" t="str">
        <f t="shared" si="116"/>
        <v/>
      </c>
      <c r="D163" s="244" t="str">
        <f t="shared" si="117"/>
        <v/>
      </c>
      <c r="E163" s="245" t="str">
        <f t="shared" si="118"/>
        <v/>
      </c>
      <c r="F163" s="255" t="str">
        <f t="shared" si="119"/>
        <v/>
      </c>
      <c r="G163" s="247" t="str">
        <f t="shared" si="120"/>
        <v/>
      </c>
      <c r="H163" s="247"/>
      <c r="I163" s="256" t="str">
        <f t="shared" si="121"/>
        <v/>
      </c>
      <c r="J163" s="256"/>
      <c r="K163" s="256"/>
      <c r="L163" s="257"/>
      <c r="BG163" s="7"/>
      <c r="BH163" s="149">
        <v>41</v>
      </c>
      <c r="BI163" s="192"/>
      <c r="BJ163" s="192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X163" s="273"/>
      <c r="BY163" s="273"/>
      <c r="BZ163" s="273"/>
      <c r="CA163" s="273"/>
      <c r="CB163" s="273"/>
      <c r="CC163" s="273"/>
      <c r="CD163" s="273"/>
      <c r="CE163" s="273"/>
      <c r="CF163" s="192"/>
      <c r="CG163" s="192"/>
      <c r="CH163" s="192"/>
      <c r="CI163" s="192"/>
      <c r="CK163" s="263">
        <v>43</v>
      </c>
      <c r="CL163" s="222"/>
    </row>
    <row r="164" spans="1:90" x14ac:dyDescent="0.45">
      <c r="A164" s="252">
        <v>56</v>
      </c>
      <c r="B164" s="253" t="str">
        <f>IF(B55&lt;&gt;"",B55,"")</f>
        <v/>
      </c>
      <c r="C164" s="254" t="str">
        <f t="shared" si="116"/>
        <v/>
      </c>
      <c r="D164" s="244" t="str">
        <f t="shared" si="117"/>
        <v/>
      </c>
      <c r="E164" s="245" t="str">
        <f t="shared" si="118"/>
        <v/>
      </c>
      <c r="F164" s="255" t="str">
        <f t="shared" si="119"/>
        <v/>
      </c>
      <c r="G164" s="247" t="str">
        <f t="shared" si="120"/>
        <v/>
      </c>
      <c r="H164" s="247"/>
      <c r="I164" s="256" t="str">
        <f t="shared" si="121"/>
        <v/>
      </c>
      <c r="J164" s="256"/>
      <c r="K164" s="256"/>
      <c r="L164" s="257"/>
      <c r="BG164" s="7"/>
      <c r="BH164" s="149">
        <v>42</v>
      </c>
      <c r="BI164" s="192"/>
      <c r="BJ164" s="192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X164" s="273"/>
      <c r="BY164" s="273"/>
      <c r="BZ164" s="273"/>
      <c r="CA164" s="273"/>
      <c r="CB164" s="273"/>
      <c r="CC164" s="273"/>
      <c r="CD164" s="273"/>
      <c r="CE164" s="273"/>
      <c r="CF164" s="192"/>
      <c r="CG164" s="192"/>
      <c r="CH164" s="192"/>
      <c r="CI164" s="192"/>
      <c r="CK164" s="263">
        <v>44</v>
      </c>
      <c r="CL164" s="222"/>
    </row>
    <row r="165" spans="1:90" x14ac:dyDescent="0.45">
      <c r="A165" s="252">
        <v>57</v>
      </c>
      <c r="B165" s="253" t="str">
        <f t="shared" ref="B165:B167" si="123">IF(B69&lt;&gt;"",B69,"")</f>
        <v/>
      </c>
      <c r="C165" s="254" t="str">
        <f t="shared" si="116"/>
        <v/>
      </c>
      <c r="D165" s="244" t="str">
        <f t="shared" si="117"/>
        <v/>
      </c>
      <c r="E165" s="245" t="str">
        <f t="shared" si="118"/>
        <v/>
      </c>
      <c r="F165" s="255" t="str">
        <f t="shared" si="119"/>
        <v/>
      </c>
      <c r="G165" s="247" t="str">
        <f t="shared" si="120"/>
        <v/>
      </c>
      <c r="H165" s="247"/>
      <c r="I165" s="256" t="str">
        <f t="shared" si="121"/>
        <v/>
      </c>
      <c r="J165" s="256"/>
      <c r="K165" s="256"/>
      <c r="L165" s="257"/>
      <c r="BG165" s="7"/>
      <c r="BH165" s="149">
        <v>43</v>
      </c>
      <c r="BI165" s="192"/>
      <c r="BJ165" s="192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X165" s="273"/>
      <c r="BY165" s="273"/>
      <c r="BZ165" s="273"/>
      <c r="CA165" s="273"/>
      <c r="CB165" s="273"/>
      <c r="CC165" s="273"/>
      <c r="CD165" s="273"/>
      <c r="CE165" s="273"/>
      <c r="CF165" s="192"/>
      <c r="CG165" s="192"/>
      <c r="CH165" s="192"/>
      <c r="CI165" s="192"/>
      <c r="CK165" s="263">
        <v>45</v>
      </c>
      <c r="CL165" s="222"/>
    </row>
    <row r="166" spans="1:90" x14ac:dyDescent="0.45">
      <c r="A166" s="252">
        <v>58</v>
      </c>
      <c r="B166" s="253" t="str">
        <f t="shared" si="123"/>
        <v/>
      </c>
      <c r="C166" s="254" t="str">
        <f t="shared" si="116"/>
        <v/>
      </c>
      <c r="D166" s="244" t="str">
        <f t="shared" si="117"/>
        <v/>
      </c>
      <c r="E166" s="245" t="str">
        <f t="shared" si="118"/>
        <v/>
      </c>
      <c r="F166" s="255" t="str">
        <f t="shared" si="119"/>
        <v/>
      </c>
      <c r="G166" s="247" t="str">
        <f t="shared" si="120"/>
        <v/>
      </c>
      <c r="H166" s="247"/>
      <c r="I166" s="256" t="str">
        <f t="shared" si="121"/>
        <v/>
      </c>
      <c r="J166" s="256"/>
      <c r="K166" s="256"/>
      <c r="L166" s="257"/>
      <c r="BG166" s="7"/>
      <c r="BH166" s="149">
        <v>44</v>
      </c>
      <c r="BI166" s="192"/>
      <c r="BJ166" s="192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X166" s="273"/>
      <c r="BY166" s="273"/>
      <c r="BZ166" s="273"/>
      <c r="CA166" s="273"/>
      <c r="CB166" s="273"/>
      <c r="CC166" s="273"/>
      <c r="CD166" s="273"/>
      <c r="CE166" s="273"/>
      <c r="CF166" s="192"/>
      <c r="CG166" s="192"/>
      <c r="CH166" s="192"/>
      <c r="CI166" s="192"/>
      <c r="CK166" s="263">
        <v>46</v>
      </c>
      <c r="CL166" s="222"/>
    </row>
    <row r="167" spans="1:90" x14ac:dyDescent="0.45">
      <c r="A167" s="252">
        <v>59</v>
      </c>
      <c r="B167" s="253" t="str">
        <f t="shared" si="123"/>
        <v/>
      </c>
      <c r="C167" s="254" t="str">
        <f t="shared" si="116"/>
        <v/>
      </c>
      <c r="D167" s="244" t="str">
        <f t="shared" si="117"/>
        <v/>
      </c>
      <c r="E167" s="245" t="str">
        <f t="shared" si="118"/>
        <v/>
      </c>
      <c r="F167" s="255" t="str">
        <f t="shared" si="119"/>
        <v/>
      </c>
      <c r="G167" s="247" t="str">
        <f t="shared" si="120"/>
        <v/>
      </c>
      <c r="H167" s="247"/>
      <c r="I167" s="256" t="str">
        <f t="shared" si="121"/>
        <v/>
      </c>
      <c r="J167" s="256"/>
      <c r="K167" s="256"/>
      <c r="L167" s="257"/>
      <c r="BG167" s="7"/>
      <c r="BH167" s="149">
        <v>45</v>
      </c>
      <c r="BI167" s="192"/>
      <c r="BJ167" s="192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X167" s="273"/>
      <c r="BY167" s="273"/>
      <c r="BZ167" s="273"/>
      <c r="CA167" s="273"/>
      <c r="CB167" s="273"/>
      <c r="CC167" s="273"/>
      <c r="CD167" s="273"/>
      <c r="CE167" s="273"/>
      <c r="CF167" s="192"/>
      <c r="CG167" s="192"/>
      <c r="CH167" s="192"/>
      <c r="CI167" s="192"/>
      <c r="CK167" s="263">
        <v>47</v>
      </c>
      <c r="CL167" s="222"/>
    </row>
    <row r="168" spans="1:90" x14ac:dyDescent="0.45">
      <c r="A168" s="252">
        <v>60</v>
      </c>
      <c r="B168" s="253" t="str">
        <f>IF(B72&lt;&gt;"",B72,"")</f>
        <v/>
      </c>
      <c r="C168" s="254" t="str">
        <f t="shared" si="116"/>
        <v/>
      </c>
      <c r="D168" s="244" t="str">
        <f t="shared" si="117"/>
        <v/>
      </c>
      <c r="E168" s="245" t="str">
        <f t="shared" si="118"/>
        <v/>
      </c>
      <c r="F168" s="255" t="str">
        <f t="shared" si="119"/>
        <v/>
      </c>
      <c r="G168" s="247" t="str">
        <f t="shared" si="120"/>
        <v/>
      </c>
      <c r="H168" s="247"/>
      <c r="I168" s="256" t="str">
        <f t="shared" si="121"/>
        <v/>
      </c>
      <c r="J168" s="256"/>
      <c r="K168" s="256"/>
      <c r="L168" s="257"/>
      <c r="BG168" s="7"/>
      <c r="BH168" s="149">
        <v>46</v>
      </c>
      <c r="BI168" s="192"/>
      <c r="BJ168" s="192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X168" s="273"/>
      <c r="BY168" s="273"/>
      <c r="BZ168" s="273"/>
      <c r="CA168" s="273"/>
      <c r="CB168" s="273"/>
      <c r="CC168" s="273"/>
      <c r="CD168" s="273"/>
      <c r="CE168" s="273"/>
      <c r="CF168" s="192"/>
      <c r="CG168" s="192"/>
      <c r="CH168" s="192"/>
      <c r="CI168" s="192"/>
      <c r="CK168" s="263">
        <v>48</v>
      </c>
      <c r="CL168" s="222"/>
    </row>
    <row r="169" spans="1:90" x14ac:dyDescent="0.45">
      <c r="A169" s="252">
        <v>61</v>
      </c>
      <c r="B169" s="253" t="str">
        <f>IF(B73&lt;&gt;"",B73,"")</f>
        <v/>
      </c>
      <c r="C169" s="254" t="str">
        <f t="shared" si="116"/>
        <v/>
      </c>
      <c r="D169" s="244" t="str">
        <f t="shared" si="117"/>
        <v/>
      </c>
      <c r="E169" s="245" t="str">
        <f t="shared" si="118"/>
        <v/>
      </c>
      <c r="F169" s="255" t="str">
        <f t="shared" si="119"/>
        <v/>
      </c>
      <c r="G169" s="247" t="str">
        <f t="shared" si="120"/>
        <v/>
      </c>
      <c r="H169" s="247"/>
      <c r="I169" s="256" t="str">
        <f t="shared" si="121"/>
        <v/>
      </c>
      <c r="J169" s="256"/>
      <c r="K169" s="256"/>
      <c r="L169" s="257"/>
      <c r="BG169" s="7"/>
      <c r="BH169" s="149">
        <v>47</v>
      </c>
      <c r="BI169" s="192"/>
      <c r="BJ169" s="192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X169" s="273"/>
      <c r="BY169" s="273"/>
      <c r="BZ169" s="273"/>
      <c r="CA169" s="273"/>
      <c r="CB169" s="273"/>
      <c r="CC169" s="273"/>
      <c r="CD169" s="273"/>
      <c r="CE169" s="273"/>
      <c r="CF169" s="192"/>
      <c r="CG169" s="192"/>
      <c r="CH169" s="192"/>
      <c r="CI169" s="192"/>
      <c r="CK169" s="263">
        <v>49</v>
      </c>
      <c r="CL169" s="222"/>
    </row>
    <row r="170" spans="1:90" x14ac:dyDescent="0.45">
      <c r="A170" s="252">
        <v>62</v>
      </c>
      <c r="B170" s="253" t="str">
        <f>IF(B74&lt;&gt;"",B74,"")</f>
        <v/>
      </c>
      <c r="C170" s="254" t="str">
        <f t="shared" si="116"/>
        <v/>
      </c>
      <c r="D170" s="244" t="str">
        <f t="shared" si="117"/>
        <v/>
      </c>
      <c r="E170" s="245" t="str">
        <f t="shared" si="118"/>
        <v/>
      </c>
      <c r="F170" s="255" t="str">
        <f t="shared" si="119"/>
        <v/>
      </c>
      <c r="G170" s="247" t="str">
        <f t="shared" si="120"/>
        <v/>
      </c>
      <c r="H170" s="247"/>
      <c r="I170" s="256" t="str">
        <f t="shared" si="121"/>
        <v/>
      </c>
      <c r="J170" s="256"/>
      <c r="K170" s="256"/>
      <c r="L170" s="257"/>
      <c r="BG170" s="7"/>
      <c r="BH170" s="149">
        <v>48</v>
      </c>
      <c r="BI170" s="192"/>
      <c r="BJ170" s="192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X170" s="273"/>
      <c r="BY170" s="273"/>
      <c r="BZ170" s="273"/>
      <c r="CA170" s="273"/>
      <c r="CB170" s="273"/>
      <c r="CC170" s="273"/>
      <c r="CD170" s="273"/>
      <c r="CE170" s="273"/>
      <c r="CF170" s="192"/>
      <c r="CG170" s="192"/>
      <c r="CH170" s="192"/>
      <c r="CI170" s="192"/>
      <c r="CK170" s="263">
        <v>50</v>
      </c>
      <c r="CL170" s="222"/>
    </row>
    <row r="171" spans="1:90" x14ac:dyDescent="0.45">
      <c r="A171" s="252">
        <v>63</v>
      </c>
      <c r="B171" s="253" t="str">
        <f t="shared" ref="B171:B180" si="124">IF(B75&lt;&gt;"",B75,"")</f>
        <v/>
      </c>
      <c r="C171" s="254" t="str">
        <f t="shared" si="116"/>
        <v/>
      </c>
      <c r="D171" s="244" t="str">
        <f t="shared" si="117"/>
        <v/>
      </c>
      <c r="E171" s="245" t="str">
        <f t="shared" si="118"/>
        <v/>
      </c>
      <c r="F171" s="255" t="str">
        <f t="shared" si="119"/>
        <v/>
      </c>
      <c r="G171" s="247" t="str">
        <f t="shared" si="120"/>
        <v/>
      </c>
      <c r="H171" s="247"/>
      <c r="I171" s="256" t="str">
        <f t="shared" si="121"/>
        <v/>
      </c>
      <c r="J171" s="256"/>
      <c r="K171" s="256"/>
      <c r="L171" s="25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X171" s="273"/>
      <c r="BY171" s="273"/>
      <c r="BZ171" s="273"/>
      <c r="CA171" s="273"/>
      <c r="CB171" s="273"/>
      <c r="CC171" s="273"/>
      <c r="CD171" s="273"/>
      <c r="CE171" s="273"/>
      <c r="CF171" s="192"/>
      <c r="CG171" s="192"/>
      <c r="CH171" s="192"/>
      <c r="CI171" s="192"/>
      <c r="CK171" s="263">
        <v>51</v>
      </c>
      <c r="CL171" s="222"/>
    </row>
    <row r="172" spans="1:90" x14ac:dyDescent="0.45">
      <c r="A172" s="252">
        <v>64</v>
      </c>
      <c r="B172" s="253" t="str">
        <f t="shared" si="124"/>
        <v/>
      </c>
      <c r="C172" s="254" t="str">
        <f t="shared" si="116"/>
        <v/>
      </c>
      <c r="D172" s="244" t="str">
        <f t="shared" si="117"/>
        <v/>
      </c>
      <c r="E172" s="245" t="str">
        <f t="shared" si="118"/>
        <v/>
      </c>
      <c r="F172" s="255" t="str">
        <f t="shared" si="119"/>
        <v/>
      </c>
      <c r="G172" s="247" t="str">
        <f t="shared" si="120"/>
        <v/>
      </c>
      <c r="H172" s="247"/>
      <c r="I172" s="256" t="str">
        <f t="shared" si="121"/>
        <v/>
      </c>
      <c r="J172" s="256"/>
      <c r="K172" s="256"/>
      <c r="L172" s="25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X172" s="273"/>
      <c r="BY172" s="273"/>
      <c r="BZ172" s="273"/>
      <c r="CA172" s="273"/>
      <c r="CB172" s="273"/>
      <c r="CC172" s="273"/>
      <c r="CD172" s="273"/>
      <c r="CE172" s="273"/>
      <c r="CF172" s="192"/>
      <c r="CG172" s="192"/>
      <c r="CH172" s="192"/>
      <c r="CI172" s="192"/>
      <c r="CK172" s="263">
        <v>52</v>
      </c>
      <c r="CL172" s="222"/>
    </row>
    <row r="173" spans="1:90" x14ac:dyDescent="0.45">
      <c r="A173" s="252">
        <v>65</v>
      </c>
      <c r="B173" s="253" t="str">
        <f t="shared" si="124"/>
        <v/>
      </c>
      <c r="C173" s="254" t="str">
        <f t="shared" si="116"/>
        <v/>
      </c>
      <c r="D173" s="244" t="str">
        <f t="shared" si="117"/>
        <v/>
      </c>
      <c r="E173" s="245" t="str">
        <f t="shared" si="118"/>
        <v/>
      </c>
      <c r="F173" s="255" t="str">
        <f t="shared" si="119"/>
        <v/>
      </c>
      <c r="G173" s="247" t="str">
        <f t="shared" si="120"/>
        <v/>
      </c>
      <c r="H173" s="247"/>
      <c r="I173" s="256" t="str">
        <f t="shared" si="121"/>
        <v/>
      </c>
      <c r="J173" s="256"/>
      <c r="K173" s="256"/>
      <c r="L173" s="257"/>
      <c r="BX173" s="273"/>
      <c r="BY173" s="273"/>
      <c r="BZ173" s="273"/>
      <c r="CA173" s="273"/>
      <c r="CB173" s="273"/>
      <c r="CC173" s="273"/>
      <c r="CD173" s="273"/>
      <c r="CE173" s="273"/>
      <c r="CF173" s="192"/>
      <c r="CG173" s="192"/>
      <c r="CH173" s="192"/>
      <c r="CI173" s="192"/>
      <c r="CK173" s="263">
        <v>53</v>
      </c>
      <c r="CL173" s="222"/>
    </row>
    <row r="174" spans="1:90" x14ac:dyDescent="0.45">
      <c r="A174" s="252">
        <v>66</v>
      </c>
      <c r="B174" s="253" t="str">
        <f t="shared" si="124"/>
        <v/>
      </c>
      <c r="C174" s="254" t="str">
        <f t="shared" si="116"/>
        <v/>
      </c>
      <c r="D174" s="244" t="str">
        <f t="shared" si="117"/>
        <v/>
      </c>
      <c r="E174" s="245" t="str">
        <f t="shared" si="118"/>
        <v/>
      </c>
      <c r="F174" s="255" t="str">
        <f t="shared" si="119"/>
        <v/>
      </c>
      <c r="G174" s="247" t="str">
        <f t="shared" si="120"/>
        <v/>
      </c>
      <c r="H174" s="247"/>
      <c r="I174" s="256" t="str">
        <f t="shared" si="121"/>
        <v/>
      </c>
      <c r="J174" s="256"/>
      <c r="K174" s="256"/>
      <c r="L174" s="257"/>
      <c r="BX174" s="273"/>
      <c r="BY174" s="273"/>
      <c r="BZ174" s="273"/>
      <c r="CA174" s="273"/>
      <c r="CB174" s="273"/>
      <c r="CC174" s="273"/>
      <c r="CD174" s="273"/>
      <c r="CE174" s="273"/>
      <c r="CF174" s="192"/>
      <c r="CG174" s="192"/>
      <c r="CH174" s="192"/>
      <c r="CI174" s="192"/>
      <c r="CK174" s="263">
        <v>54</v>
      </c>
      <c r="CL174" s="222"/>
    </row>
    <row r="175" spans="1:90" x14ac:dyDescent="0.45">
      <c r="A175" s="252">
        <v>67</v>
      </c>
      <c r="B175" s="253" t="str">
        <f t="shared" si="124"/>
        <v/>
      </c>
      <c r="C175" s="254" t="str">
        <f t="shared" si="116"/>
        <v/>
      </c>
      <c r="D175" s="244" t="str">
        <f t="shared" si="117"/>
        <v/>
      </c>
      <c r="E175" s="245" t="str">
        <f t="shared" si="118"/>
        <v/>
      </c>
      <c r="F175" s="255" t="str">
        <f t="shared" si="119"/>
        <v/>
      </c>
      <c r="G175" s="247" t="str">
        <f t="shared" si="120"/>
        <v/>
      </c>
      <c r="H175" s="247"/>
      <c r="I175" s="256" t="str">
        <f t="shared" si="121"/>
        <v/>
      </c>
      <c r="J175" s="256"/>
      <c r="K175" s="256"/>
      <c r="L175" s="257"/>
      <c r="BX175" s="273"/>
      <c r="BY175" s="273"/>
      <c r="BZ175" s="273"/>
      <c r="CA175" s="273"/>
      <c r="CB175" s="273"/>
      <c r="CC175" s="273"/>
      <c r="CD175" s="273"/>
      <c r="CE175" s="273"/>
      <c r="CF175" s="192"/>
      <c r="CG175" s="192"/>
      <c r="CH175" s="192"/>
      <c r="CI175" s="192"/>
      <c r="CK175" s="263">
        <v>55</v>
      </c>
      <c r="CL175" s="222"/>
    </row>
    <row r="176" spans="1:90" x14ac:dyDescent="0.45">
      <c r="A176" s="252">
        <v>68</v>
      </c>
      <c r="B176" s="253" t="str">
        <f t="shared" si="124"/>
        <v/>
      </c>
      <c r="C176" s="254" t="str">
        <f t="shared" si="116"/>
        <v/>
      </c>
      <c r="D176" s="244" t="str">
        <f t="shared" si="117"/>
        <v/>
      </c>
      <c r="E176" s="245" t="str">
        <f t="shared" si="118"/>
        <v/>
      </c>
      <c r="F176" s="255" t="str">
        <f t="shared" si="119"/>
        <v/>
      </c>
      <c r="G176" s="247" t="str">
        <f t="shared" si="120"/>
        <v/>
      </c>
      <c r="H176" s="247"/>
      <c r="I176" s="256" t="str">
        <f t="shared" si="121"/>
        <v/>
      </c>
      <c r="J176" s="256"/>
      <c r="K176" s="256"/>
      <c r="L176" s="257"/>
      <c r="BX176" s="273"/>
      <c r="BY176" s="273"/>
      <c r="BZ176" s="273"/>
      <c r="CA176" s="273"/>
      <c r="CB176" s="273"/>
      <c r="CC176" s="273"/>
      <c r="CD176" s="273"/>
      <c r="CE176" s="273"/>
      <c r="CF176" s="192"/>
      <c r="CG176" s="192"/>
      <c r="CH176" s="192"/>
      <c r="CI176" s="192"/>
      <c r="CK176" s="263">
        <v>56</v>
      </c>
      <c r="CL176" s="222"/>
    </row>
    <row r="177" spans="1:90" x14ac:dyDescent="0.45">
      <c r="A177" s="252">
        <v>69</v>
      </c>
      <c r="B177" s="253" t="str">
        <f t="shared" si="124"/>
        <v/>
      </c>
      <c r="C177" s="254" t="str">
        <f t="shared" si="116"/>
        <v/>
      </c>
      <c r="D177" s="244" t="str">
        <f t="shared" si="117"/>
        <v/>
      </c>
      <c r="E177" s="245" t="str">
        <f t="shared" si="118"/>
        <v/>
      </c>
      <c r="F177" s="255" t="str">
        <f t="shared" si="119"/>
        <v/>
      </c>
      <c r="G177" s="247" t="str">
        <f t="shared" si="120"/>
        <v/>
      </c>
      <c r="H177" s="247"/>
      <c r="I177" s="256" t="str">
        <f t="shared" si="121"/>
        <v/>
      </c>
      <c r="J177" s="256"/>
      <c r="K177" s="256"/>
      <c r="L177" s="257"/>
      <c r="BX177" s="273"/>
      <c r="BY177" s="273"/>
      <c r="BZ177" s="273"/>
      <c r="CA177" s="273"/>
      <c r="CB177" s="273"/>
      <c r="CC177" s="273"/>
      <c r="CD177" s="273"/>
      <c r="CE177" s="273"/>
      <c r="CF177" s="192"/>
      <c r="CG177" s="192"/>
      <c r="CH177" s="192"/>
      <c r="CI177" s="192"/>
      <c r="CK177" s="263">
        <v>57</v>
      </c>
      <c r="CL177" s="222"/>
    </row>
    <row r="178" spans="1:90" x14ac:dyDescent="0.45">
      <c r="A178" s="252">
        <v>70</v>
      </c>
      <c r="B178" s="253" t="str">
        <f t="shared" si="124"/>
        <v/>
      </c>
      <c r="C178" s="254" t="str">
        <f t="shared" si="116"/>
        <v/>
      </c>
      <c r="D178" s="244" t="str">
        <f t="shared" si="117"/>
        <v/>
      </c>
      <c r="E178" s="245" t="str">
        <f t="shared" si="118"/>
        <v/>
      </c>
      <c r="F178" s="255" t="str">
        <f t="shared" si="119"/>
        <v/>
      </c>
      <c r="G178" s="247" t="str">
        <f t="shared" si="120"/>
        <v/>
      </c>
      <c r="H178" s="247"/>
      <c r="I178" s="256" t="str">
        <f t="shared" si="121"/>
        <v/>
      </c>
      <c r="J178" s="256"/>
      <c r="K178" s="256"/>
      <c r="L178" s="257"/>
      <c r="BX178" s="273"/>
      <c r="BY178" s="273"/>
      <c r="BZ178" s="273"/>
      <c r="CA178" s="273"/>
      <c r="CB178" s="273"/>
      <c r="CC178" s="273"/>
      <c r="CD178" s="273"/>
      <c r="CE178" s="273"/>
      <c r="CF178" s="192"/>
      <c r="CG178" s="192"/>
      <c r="CH178" s="192"/>
      <c r="CI178" s="192"/>
      <c r="CK178" s="263">
        <v>58</v>
      </c>
      <c r="CL178" s="222"/>
    </row>
    <row r="179" spans="1:90" x14ac:dyDescent="0.45">
      <c r="A179" s="252">
        <v>71</v>
      </c>
      <c r="B179" s="253" t="str">
        <f t="shared" si="124"/>
        <v/>
      </c>
      <c r="C179" s="254" t="str">
        <f t="shared" si="116"/>
        <v/>
      </c>
      <c r="D179" s="244" t="str">
        <f t="shared" si="117"/>
        <v/>
      </c>
      <c r="E179" s="245" t="str">
        <f t="shared" si="118"/>
        <v/>
      </c>
      <c r="F179" s="255" t="str">
        <f t="shared" si="119"/>
        <v/>
      </c>
      <c r="G179" s="247" t="str">
        <f t="shared" si="120"/>
        <v/>
      </c>
      <c r="H179" s="247"/>
      <c r="I179" s="256" t="str">
        <f t="shared" si="121"/>
        <v/>
      </c>
      <c r="J179" s="256"/>
      <c r="K179" s="256"/>
      <c r="L179" s="257"/>
      <c r="BX179" s="273"/>
      <c r="BY179" s="273"/>
      <c r="BZ179" s="273"/>
      <c r="CA179" s="273"/>
      <c r="CB179" s="273"/>
      <c r="CC179" s="273"/>
      <c r="CD179" s="273"/>
      <c r="CE179" s="273"/>
      <c r="CF179" s="192"/>
      <c r="CG179" s="192"/>
      <c r="CH179" s="192"/>
      <c r="CI179" s="192"/>
      <c r="CK179" s="263">
        <v>59</v>
      </c>
      <c r="CL179" s="222"/>
    </row>
    <row r="180" spans="1:90" ht="14.65" thickBot="1" x14ac:dyDescent="0.5">
      <c r="A180" s="274">
        <v>72</v>
      </c>
      <c r="B180" s="275" t="str">
        <f t="shared" si="124"/>
        <v/>
      </c>
      <c r="C180" s="276" t="str">
        <f t="shared" si="116"/>
        <v/>
      </c>
      <c r="D180" s="277" t="str">
        <f t="shared" si="117"/>
        <v/>
      </c>
      <c r="E180" s="278" t="str">
        <f t="shared" si="118"/>
        <v/>
      </c>
      <c r="F180" s="279" t="str">
        <f t="shared" si="119"/>
        <v/>
      </c>
      <c r="G180" s="280" t="str">
        <f t="shared" si="120"/>
        <v/>
      </c>
      <c r="H180" s="280"/>
      <c r="I180" s="281" t="str">
        <f t="shared" si="121"/>
        <v/>
      </c>
      <c r="J180" s="281"/>
      <c r="K180" s="281"/>
      <c r="L180" s="282"/>
      <c r="BX180" s="273"/>
      <c r="BY180" s="273"/>
      <c r="BZ180" s="273"/>
      <c r="CA180" s="273"/>
      <c r="CB180" s="273"/>
      <c r="CC180" s="273"/>
      <c r="CD180" s="273"/>
      <c r="CE180" s="273"/>
      <c r="CF180" s="192"/>
      <c r="CG180" s="192"/>
      <c r="CK180" s="263">
        <v>60</v>
      </c>
      <c r="CL180" s="222"/>
    </row>
    <row r="181" spans="1:90" x14ac:dyDescent="0.45">
      <c r="I181" s="269"/>
      <c r="J181" s="269"/>
      <c r="K181" s="269"/>
      <c r="L181" s="269"/>
      <c r="BX181" s="273"/>
      <c r="BY181" s="273"/>
      <c r="BZ181" s="273"/>
      <c r="CA181" s="273"/>
      <c r="CB181" s="273"/>
      <c r="CC181" s="273"/>
      <c r="CD181" s="273"/>
      <c r="CE181" s="273"/>
      <c r="CF181" s="192"/>
      <c r="CG181" s="192"/>
      <c r="CK181" s="263">
        <v>61</v>
      </c>
      <c r="CL181" s="222"/>
    </row>
    <row r="182" spans="1:90" x14ac:dyDescent="0.45">
      <c r="I182" s="269"/>
      <c r="J182" s="269"/>
      <c r="K182" s="269"/>
      <c r="L182" s="269"/>
      <c r="BX182" s="273"/>
      <c r="BY182" s="273"/>
      <c r="BZ182" s="273"/>
      <c r="CA182" s="273"/>
      <c r="CB182" s="273"/>
      <c r="CC182" s="273"/>
      <c r="CD182" s="273"/>
      <c r="CE182" s="273"/>
      <c r="CK182" s="263">
        <v>62</v>
      </c>
      <c r="CL182" s="222"/>
    </row>
    <row r="183" spans="1:90" x14ac:dyDescent="0.45">
      <c r="I183" s="269"/>
      <c r="J183" s="269"/>
      <c r="K183" s="269"/>
      <c r="L183" s="269"/>
      <c r="BX183" s="273"/>
      <c r="BY183" s="273"/>
      <c r="BZ183" s="273"/>
      <c r="CA183" s="273"/>
      <c r="CB183" s="273"/>
      <c r="CC183" s="273"/>
      <c r="CD183" s="273"/>
      <c r="CE183" s="273"/>
      <c r="CK183" s="263">
        <v>63</v>
      </c>
      <c r="CL183" s="222"/>
    </row>
    <row r="184" spans="1:90" x14ac:dyDescent="0.45">
      <c r="I184" s="269"/>
      <c r="J184" s="269"/>
      <c r="K184" s="269"/>
      <c r="L184" s="269"/>
      <c r="BX184" s="273"/>
      <c r="BY184" s="273"/>
      <c r="BZ184" s="273"/>
      <c r="CA184" s="273"/>
      <c r="CB184" s="273"/>
      <c r="CC184" s="273"/>
      <c r="CD184" s="273"/>
      <c r="CE184" s="273"/>
      <c r="CK184" s="263">
        <v>64</v>
      </c>
      <c r="CL184" s="222"/>
    </row>
    <row r="185" spans="1:90" x14ac:dyDescent="0.45">
      <c r="BX185" s="273"/>
      <c r="BY185" s="273"/>
      <c r="BZ185" s="273"/>
      <c r="CA185" s="273"/>
      <c r="CB185" s="273"/>
      <c r="CC185" s="273"/>
      <c r="CD185" s="273"/>
      <c r="CE185" s="273"/>
      <c r="CK185" s="263">
        <v>65</v>
      </c>
      <c r="CL185" s="222"/>
    </row>
    <row r="186" spans="1:90" x14ac:dyDescent="0.45">
      <c r="BX186" s="273"/>
      <c r="BY186" s="273"/>
      <c r="BZ186" s="273"/>
      <c r="CA186" s="273"/>
      <c r="CB186" s="273"/>
      <c r="CC186" s="273"/>
      <c r="CD186" s="273"/>
      <c r="CE186" s="273"/>
      <c r="CK186" s="263">
        <v>66</v>
      </c>
      <c r="CL186" s="222"/>
    </row>
    <row r="187" spans="1:90" x14ac:dyDescent="0.45">
      <c r="BX187" s="273"/>
      <c r="BY187" s="273"/>
      <c r="BZ187" s="273"/>
      <c r="CA187" s="273"/>
      <c r="CB187" s="273"/>
      <c r="CC187" s="273"/>
      <c r="CD187" s="273"/>
      <c r="CE187" s="273"/>
      <c r="CK187" s="263">
        <v>67</v>
      </c>
      <c r="CL187" s="222"/>
    </row>
    <row r="188" spans="1:90" x14ac:dyDescent="0.45">
      <c r="BX188" s="273"/>
      <c r="BY188" s="273"/>
      <c r="BZ188" s="273"/>
      <c r="CA188" s="273"/>
      <c r="CB188" s="273"/>
      <c r="CC188" s="273"/>
      <c r="CD188" s="273"/>
      <c r="CE188" s="273"/>
      <c r="CK188" s="263">
        <v>68</v>
      </c>
      <c r="CL188" s="222"/>
    </row>
    <row r="189" spans="1:90" x14ac:dyDescent="0.45">
      <c r="BX189" s="273"/>
      <c r="BY189" s="273"/>
      <c r="BZ189" s="273"/>
      <c r="CA189" s="273"/>
      <c r="CB189" s="273"/>
      <c r="CC189" s="273"/>
      <c r="CD189" s="273"/>
      <c r="CE189" s="273"/>
      <c r="CK189" s="263">
        <v>69</v>
      </c>
      <c r="CL189" s="222"/>
    </row>
    <row r="190" spans="1:90" x14ac:dyDescent="0.45">
      <c r="BX190" s="273"/>
      <c r="BY190" s="273"/>
      <c r="BZ190" s="273"/>
      <c r="CA190" s="273"/>
      <c r="CB190" s="273"/>
      <c r="CC190" s="273"/>
      <c r="CD190" s="273"/>
      <c r="CE190" s="273"/>
      <c r="CK190" s="263">
        <v>70</v>
      </c>
      <c r="CL190" s="222"/>
    </row>
    <row r="191" spans="1:90" x14ac:dyDescent="0.45">
      <c r="BX191" s="273"/>
      <c r="BY191" s="273"/>
      <c r="BZ191" s="273"/>
      <c r="CA191" s="273"/>
      <c r="CB191" s="273"/>
      <c r="CC191" s="273"/>
      <c r="CD191" s="273"/>
      <c r="CE191" s="273"/>
      <c r="CK191" s="263">
        <v>71</v>
      </c>
      <c r="CL191" s="222"/>
    </row>
    <row r="192" spans="1:90" x14ac:dyDescent="0.45">
      <c r="BX192" s="273"/>
      <c r="BY192" s="273"/>
      <c r="BZ192" s="273"/>
      <c r="CA192" s="273"/>
      <c r="CB192" s="273"/>
      <c r="CC192" s="273"/>
      <c r="CD192" s="273"/>
      <c r="CE192" s="273"/>
      <c r="CK192" s="263">
        <v>72</v>
      </c>
      <c r="CL192" s="222"/>
    </row>
    <row r="193" spans="1:89" x14ac:dyDescent="0.45">
      <c r="BX193" s="273"/>
      <c r="BY193" s="273"/>
      <c r="BZ193" s="273"/>
      <c r="CA193" s="273"/>
      <c r="CB193" s="273"/>
      <c r="CC193" s="273"/>
      <c r="CD193" s="273"/>
      <c r="CE193" s="273"/>
      <c r="CK193" s="10"/>
    </row>
    <row r="194" spans="1:89" x14ac:dyDescent="0.45">
      <c r="BX194" s="273"/>
      <c r="BY194" s="273"/>
      <c r="BZ194" s="273"/>
      <c r="CA194" s="273"/>
      <c r="CB194" s="273"/>
      <c r="CC194" s="273"/>
      <c r="CD194" s="273"/>
      <c r="CE194" s="273"/>
      <c r="CK194" s="10"/>
    </row>
    <row r="195" spans="1:89" x14ac:dyDescent="0.45">
      <c r="BX195" s="273"/>
      <c r="BY195" s="273"/>
      <c r="BZ195" s="273"/>
      <c r="CA195" s="273"/>
      <c r="CB195" s="273"/>
      <c r="CC195" s="273"/>
      <c r="CD195" s="273"/>
      <c r="CE195" s="273"/>
      <c r="CK195" s="10"/>
    </row>
    <row r="196" spans="1:89" x14ac:dyDescent="0.45">
      <c r="A196" s="269"/>
      <c r="B196" s="269"/>
      <c r="C196" s="269"/>
      <c r="D196" s="269"/>
      <c r="E196" s="269"/>
      <c r="F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  <c r="AA196" s="269"/>
      <c r="AB196" s="269"/>
      <c r="AC196" s="269"/>
      <c r="AD196" s="283"/>
      <c r="AE196" s="284"/>
      <c r="AF196" s="283">
        <v>25</v>
      </c>
      <c r="AG196" s="269">
        <v>26</v>
      </c>
      <c r="AH196" s="269">
        <v>27</v>
      </c>
      <c r="AI196" s="269">
        <v>28</v>
      </c>
      <c r="AJ196" s="269">
        <v>29</v>
      </c>
      <c r="AK196" s="269">
        <v>30</v>
      </c>
      <c r="AL196" s="269">
        <v>31</v>
      </c>
      <c r="AM196" s="269">
        <v>32</v>
      </c>
      <c r="AN196" s="269">
        <v>33</v>
      </c>
      <c r="AO196" s="269">
        <v>34</v>
      </c>
      <c r="AP196" s="269">
        <v>35</v>
      </c>
      <c r="AQ196" s="269">
        <v>36</v>
      </c>
      <c r="AR196" s="269">
        <v>37</v>
      </c>
      <c r="AS196" s="269">
        <v>38</v>
      </c>
      <c r="AT196" s="269">
        <v>39</v>
      </c>
      <c r="AU196" s="269">
        <v>40</v>
      </c>
      <c r="AV196" s="269">
        <v>41</v>
      </c>
      <c r="AW196" s="269">
        <v>41</v>
      </c>
      <c r="AX196" s="269">
        <v>41</v>
      </c>
      <c r="AY196" s="269">
        <v>41</v>
      </c>
      <c r="AZ196" s="269">
        <v>41</v>
      </c>
      <c r="BA196" s="269">
        <v>41</v>
      </c>
      <c r="BB196" s="269">
        <v>41</v>
      </c>
      <c r="BC196" s="269">
        <v>42</v>
      </c>
      <c r="BD196" s="269">
        <v>43</v>
      </c>
      <c r="BE196" s="269">
        <v>44</v>
      </c>
      <c r="BF196" s="269">
        <v>45</v>
      </c>
      <c r="BG196" s="269">
        <v>46</v>
      </c>
      <c r="BH196" s="269">
        <v>47</v>
      </c>
      <c r="BI196" s="269">
        <v>48</v>
      </c>
      <c r="BJ196" s="269">
        <v>49</v>
      </c>
      <c r="BK196" s="269">
        <v>50</v>
      </c>
      <c r="BL196" s="269">
        <v>51</v>
      </c>
      <c r="BM196" s="269">
        <v>52</v>
      </c>
      <c r="BN196" s="269">
        <v>53</v>
      </c>
      <c r="BO196" s="269">
        <v>54</v>
      </c>
      <c r="BP196" s="269">
        <v>54</v>
      </c>
      <c r="BQ196" s="269">
        <v>54</v>
      </c>
      <c r="BR196" s="269">
        <v>54</v>
      </c>
      <c r="BS196" s="269">
        <v>54</v>
      </c>
      <c r="BT196" s="269">
        <v>54</v>
      </c>
      <c r="BU196" s="269">
        <v>54</v>
      </c>
      <c r="BX196" s="273"/>
      <c r="BY196" s="273"/>
      <c r="BZ196" s="273"/>
      <c r="CA196" s="273"/>
      <c r="CB196" s="273"/>
      <c r="CC196" s="273"/>
      <c r="CD196" s="273"/>
      <c r="CE196" s="273"/>
      <c r="CK196" s="10"/>
    </row>
    <row r="197" spans="1:89" x14ac:dyDescent="0.45">
      <c r="BX197" s="273"/>
      <c r="BY197" s="273"/>
      <c r="BZ197" s="273"/>
      <c r="CA197" s="273"/>
      <c r="CB197" s="273"/>
      <c r="CC197" s="273"/>
      <c r="CD197" s="273"/>
      <c r="CE197" s="273"/>
      <c r="CK197" s="10"/>
    </row>
    <row r="198" spans="1:89" x14ac:dyDescent="0.45">
      <c r="BX198" s="273"/>
      <c r="BY198" s="273"/>
      <c r="BZ198" s="273"/>
      <c r="CA198" s="273"/>
      <c r="CB198" s="273"/>
      <c r="CC198" s="273"/>
      <c r="CD198" s="273"/>
      <c r="CE198" s="273"/>
      <c r="CK198" s="10"/>
    </row>
    <row r="199" spans="1:89" x14ac:dyDescent="0.45">
      <c r="BX199" s="273"/>
      <c r="BY199" s="273"/>
      <c r="BZ199" s="273"/>
      <c r="CA199" s="273"/>
      <c r="CB199" s="273"/>
      <c r="CC199" s="273"/>
      <c r="CD199" s="273"/>
      <c r="CE199" s="273"/>
      <c r="CK199" s="10"/>
    </row>
    <row r="200" spans="1:89" x14ac:dyDescent="0.45">
      <c r="BX200" s="273"/>
      <c r="BY200" s="273"/>
      <c r="BZ200" s="273"/>
      <c r="CA200" s="273"/>
      <c r="CB200" s="273"/>
      <c r="CC200" s="273"/>
      <c r="CD200" s="273"/>
      <c r="CE200" s="273"/>
      <c r="CK200" s="10"/>
    </row>
    <row r="201" spans="1:89" x14ac:dyDescent="0.45">
      <c r="BX201" s="273"/>
      <c r="BY201" s="273"/>
      <c r="BZ201" s="273"/>
      <c r="CA201" s="273"/>
      <c r="CB201" s="273"/>
      <c r="CC201" s="273"/>
      <c r="CD201" s="273"/>
      <c r="CE201" s="273"/>
      <c r="CK201" s="10"/>
    </row>
    <row r="202" spans="1:89" x14ac:dyDescent="0.45">
      <c r="BX202" s="273"/>
      <c r="BY202" s="273"/>
      <c r="BZ202" s="273"/>
      <c r="CA202" s="273"/>
      <c r="CB202" s="273"/>
      <c r="CC202" s="273"/>
      <c r="CD202" s="273"/>
      <c r="CE202" s="273"/>
      <c r="CK202" s="10"/>
    </row>
    <row r="203" spans="1:89" x14ac:dyDescent="0.45">
      <c r="BX203" s="273"/>
      <c r="BY203" s="273"/>
      <c r="BZ203" s="273"/>
      <c r="CA203" s="273"/>
      <c r="CB203" s="273"/>
      <c r="CC203" s="273"/>
      <c r="CD203" s="273"/>
      <c r="CE203" s="273"/>
      <c r="CK203" s="10"/>
    </row>
    <row r="204" spans="1:89" x14ac:dyDescent="0.45">
      <c r="BX204" s="273"/>
      <c r="BY204" s="273"/>
      <c r="BZ204" s="273"/>
      <c r="CA204" s="273"/>
      <c r="CB204" s="273"/>
      <c r="CC204" s="273"/>
      <c r="CD204" s="273"/>
      <c r="CE204" s="273"/>
      <c r="CK204" s="10"/>
    </row>
    <row r="205" spans="1:89" x14ac:dyDescent="0.45">
      <c r="BX205" s="273"/>
      <c r="BY205" s="273"/>
      <c r="BZ205" s="273"/>
      <c r="CA205" s="273"/>
      <c r="CB205" s="273"/>
      <c r="CC205" s="273"/>
      <c r="CD205" s="273"/>
      <c r="CE205" s="273"/>
      <c r="CK205" s="10"/>
    </row>
    <row r="206" spans="1:89" x14ac:dyDescent="0.45">
      <c r="BX206" s="273"/>
      <c r="BY206" s="273"/>
      <c r="BZ206" s="273"/>
      <c r="CA206" s="273"/>
      <c r="CB206" s="273"/>
      <c r="CC206" s="273"/>
      <c r="CD206" s="273"/>
      <c r="CE206" s="273"/>
      <c r="CK206" s="10"/>
    </row>
    <row r="207" spans="1:89" x14ac:dyDescent="0.45">
      <c r="BX207" s="273"/>
      <c r="BY207" s="273"/>
      <c r="BZ207" s="273"/>
      <c r="CA207" s="273"/>
      <c r="CB207" s="273"/>
      <c r="CC207" s="273"/>
      <c r="CD207" s="273"/>
      <c r="CE207" s="273"/>
      <c r="CK207" s="10"/>
    </row>
    <row r="208" spans="1:89" x14ac:dyDescent="0.45">
      <c r="BX208" s="273"/>
      <c r="BY208" s="273"/>
      <c r="BZ208" s="273"/>
      <c r="CA208" s="273"/>
      <c r="CB208" s="273"/>
      <c r="CC208" s="273"/>
      <c r="CD208" s="273"/>
      <c r="CE208" s="273"/>
      <c r="CK208" s="10"/>
    </row>
    <row r="209" spans="76:89" x14ac:dyDescent="0.45">
      <c r="BX209" s="273"/>
      <c r="BY209" s="273"/>
      <c r="BZ209" s="273"/>
      <c r="CA209" s="273"/>
      <c r="CB209" s="273"/>
      <c r="CC209" s="273"/>
      <c r="CD209" s="273"/>
      <c r="CE209" s="273"/>
      <c r="CK209" s="10"/>
    </row>
    <row r="210" spans="76:89" x14ac:dyDescent="0.45">
      <c r="BX210" s="273"/>
      <c r="BY210" s="273"/>
      <c r="BZ210" s="273"/>
      <c r="CA210" s="273"/>
      <c r="CB210" s="273"/>
      <c r="CC210" s="273"/>
      <c r="CD210" s="273"/>
      <c r="CE210" s="273"/>
      <c r="CK210" s="10"/>
    </row>
    <row r="211" spans="76:89" x14ac:dyDescent="0.45">
      <c r="BX211" s="273"/>
      <c r="BY211" s="273"/>
      <c r="BZ211" s="273"/>
      <c r="CA211" s="273"/>
      <c r="CB211" s="273"/>
      <c r="CC211" s="273"/>
      <c r="CD211" s="273"/>
      <c r="CE211" s="273"/>
      <c r="CK211" s="10"/>
    </row>
    <row r="212" spans="76:89" x14ac:dyDescent="0.45">
      <c r="BX212" s="273"/>
      <c r="BY212" s="273"/>
      <c r="BZ212" s="273"/>
      <c r="CA212" s="273"/>
      <c r="CB212" s="273"/>
      <c r="CC212" s="273"/>
      <c r="CD212" s="273"/>
      <c r="CE212" s="273"/>
      <c r="CK212" s="10"/>
    </row>
    <row r="213" spans="76:89" x14ac:dyDescent="0.45">
      <c r="BX213" s="273"/>
      <c r="BY213" s="273"/>
      <c r="BZ213" s="273"/>
      <c r="CA213" s="273"/>
      <c r="CB213" s="273"/>
      <c r="CC213" s="273"/>
      <c r="CD213" s="273"/>
      <c r="CE213" s="273"/>
      <c r="CK213" s="10"/>
    </row>
    <row r="214" spans="76:89" x14ac:dyDescent="0.45">
      <c r="BX214" s="273"/>
      <c r="BY214" s="273"/>
      <c r="BZ214" s="273"/>
      <c r="CA214" s="273"/>
      <c r="CB214" s="273"/>
      <c r="CC214" s="273"/>
      <c r="CD214" s="273"/>
      <c r="CE214" s="273"/>
      <c r="CK214" s="10"/>
    </row>
    <row r="215" spans="76:89" x14ac:dyDescent="0.45">
      <c r="BX215" s="273"/>
      <c r="BY215" s="273"/>
      <c r="BZ215" s="273"/>
      <c r="CA215" s="273"/>
      <c r="CB215" s="273"/>
      <c r="CC215" s="273"/>
      <c r="CD215" s="273"/>
      <c r="CE215" s="273"/>
      <c r="CK215" s="10"/>
    </row>
    <row r="216" spans="76:89" x14ac:dyDescent="0.45">
      <c r="BX216" s="273"/>
      <c r="BY216" s="273"/>
      <c r="BZ216" s="273"/>
      <c r="CA216" s="273"/>
      <c r="CB216" s="273"/>
      <c r="CC216" s="273"/>
      <c r="CD216" s="273"/>
      <c r="CE216" s="273"/>
      <c r="CK216" s="10"/>
    </row>
    <row r="217" spans="76:89" x14ac:dyDescent="0.45">
      <c r="BX217" s="273"/>
      <c r="BY217" s="273"/>
      <c r="BZ217" s="273"/>
      <c r="CA217" s="273"/>
      <c r="CB217" s="273"/>
      <c r="CC217" s="273"/>
      <c r="CD217" s="273"/>
      <c r="CE217" s="273"/>
      <c r="CK217" s="10"/>
    </row>
    <row r="218" spans="76:89" x14ac:dyDescent="0.45">
      <c r="BX218" s="273"/>
      <c r="BY218" s="273"/>
      <c r="BZ218" s="273"/>
      <c r="CA218" s="273"/>
      <c r="CB218" s="273"/>
      <c r="CC218" s="273"/>
      <c r="CD218" s="273"/>
      <c r="CE218" s="273"/>
      <c r="CK218" s="10"/>
    </row>
    <row r="219" spans="76:89" x14ac:dyDescent="0.45">
      <c r="BX219" s="273"/>
      <c r="BY219" s="273"/>
      <c r="BZ219" s="273"/>
      <c r="CA219" s="273"/>
      <c r="CB219" s="273"/>
      <c r="CC219" s="273"/>
      <c r="CD219" s="273"/>
      <c r="CE219" s="273"/>
      <c r="CK219" s="10"/>
    </row>
    <row r="220" spans="76:89" x14ac:dyDescent="0.45">
      <c r="BX220" s="273"/>
      <c r="BY220" s="273"/>
      <c r="BZ220" s="273"/>
      <c r="CA220" s="273"/>
      <c r="CB220" s="273"/>
      <c r="CC220" s="273"/>
      <c r="CD220" s="273"/>
      <c r="CE220" s="273"/>
      <c r="CK220" s="10"/>
    </row>
    <row r="221" spans="76:89" x14ac:dyDescent="0.45">
      <c r="BX221" s="273"/>
      <c r="BY221" s="273"/>
      <c r="BZ221" s="273"/>
      <c r="CA221" s="273"/>
      <c r="CB221" s="273"/>
      <c r="CC221" s="273"/>
      <c r="CD221" s="273"/>
      <c r="CE221" s="273"/>
      <c r="CK221" s="10"/>
    </row>
    <row r="222" spans="76:89" x14ac:dyDescent="0.45">
      <c r="BX222" s="273"/>
      <c r="BY222" s="273"/>
      <c r="BZ222" s="273"/>
      <c r="CA222" s="273"/>
      <c r="CB222" s="273"/>
      <c r="CC222" s="273"/>
      <c r="CD222" s="273"/>
      <c r="CE222" s="273"/>
      <c r="CK222" s="10"/>
    </row>
    <row r="223" spans="76:89" x14ac:dyDescent="0.45">
      <c r="BX223" s="273"/>
      <c r="BY223" s="273"/>
      <c r="BZ223" s="273"/>
      <c r="CA223" s="273"/>
      <c r="CB223" s="273"/>
      <c r="CC223" s="273"/>
      <c r="CD223" s="273"/>
      <c r="CE223" s="273"/>
      <c r="CK223" s="10"/>
    </row>
    <row r="224" spans="76:89" x14ac:dyDescent="0.45">
      <c r="BX224" s="273"/>
      <c r="BY224" s="273"/>
      <c r="BZ224" s="273"/>
      <c r="CA224" s="273"/>
      <c r="CB224" s="273"/>
      <c r="CC224" s="273"/>
      <c r="CD224" s="273"/>
      <c r="CE224" s="273"/>
      <c r="CK224" s="10"/>
    </row>
    <row r="225" spans="76:89" x14ac:dyDescent="0.45">
      <c r="BX225" s="273"/>
      <c r="BY225" s="273"/>
      <c r="BZ225" s="273"/>
      <c r="CA225" s="273"/>
      <c r="CB225" s="273"/>
      <c r="CC225" s="273"/>
      <c r="CD225" s="273"/>
      <c r="CE225" s="273"/>
      <c r="CK225" s="10"/>
    </row>
    <row r="226" spans="76:89" x14ac:dyDescent="0.45">
      <c r="BX226" s="273"/>
      <c r="BY226" s="273"/>
      <c r="BZ226" s="273"/>
      <c r="CA226" s="273"/>
      <c r="CB226" s="273"/>
      <c r="CC226" s="273"/>
      <c r="CD226" s="273"/>
      <c r="CE226" s="273"/>
      <c r="CK226" s="10"/>
    </row>
    <row r="227" spans="76:89" x14ac:dyDescent="0.45">
      <c r="BX227" s="273"/>
      <c r="BY227" s="273"/>
      <c r="BZ227" s="273"/>
      <c r="CA227" s="273"/>
      <c r="CB227" s="273"/>
      <c r="CC227" s="273"/>
      <c r="CD227" s="273"/>
      <c r="CE227" s="273"/>
      <c r="CK227" s="10"/>
    </row>
    <row r="228" spans="76:89" x14ac:dyDescent="0.45">
      <c r="BX228" s="273"/>
      <c r="BY228" s="273"/>
      <c r="BZ228" s="273"/>
      <c r="CA228" s="273"/>
      <c r="CB228" s="273"/>
      <c r="CC228" s="273"/>
      <c r="CD228" s="273"/>
      <c r="CE228" s="273"/>
    </row>
    <row r="229" spans="76:89" x14ac:dyDescent="0.45">
      <c r="BX229" s="273"/>
      <c r="BY229" s="273"/>
      <c r="BZ229" s="273"/>
      <c r="CA229" s="273"/>
      <c r="CB229" s="273"/>
      <c r="CC229" s="273"/>
      <c r="CD229" s="273"/>
      <c r="CE229" s="273"/>
    </row>
    <row r="230" spans="76:89" x14ac:dyDescent="0.45">
      <c r="BX230" s="273"/>
      <c r="BY230" s="273"/>
      <c r="BZ230" s="273"/>
      <c r="CA230" s="273"/>
      <c r="CB230" s="273"/>
      <c r="CC230" s="273"/>
      <c r="CD230" s="273"/>
      <c r="CE230" s="273"/>
    </row>
    <row r="231" spans="76:89" x14ac:dyDescent="0.45">
      <c r="BX231" s="273"/>
      <c r="BY231" s="273"/>
      <c r="BZ231" s="273"/>
      <c r="CA231" s="273"/>
      <c r="CB231" s="273"/>
      <c r="CC231" s="273"/>
      <c r="CD231" s="273"/>
      <c r="CE231" s="273"/>
    </row>
    <row r="232" spans="76:89" x14ac:dyDescent="0.45">
      <c r="BX232" s="273"/>
      <c r="BY232" s="273"/>
      <c r="BZ232" s="273"/>
      <c r="CA232" s="273"/>
      <c r="CB232" s="273"/>
      <c r="CC232" s="273"/>
      <c r="CD232" s="273"/>
      <c r="CE232" s="273"/>
    </row>
    <row r="233" spans="76:89" x14ac:dyDescent="0.45">
      <c r="BX233" s="273"/>
      <c r="BY233" s="273"/>
      <c r="BZ233" s="273"/>
      <c r="CA233" s="273"/>
      <c r="CB233" s="273"/>
      <c r="CC233" s="273"/>
      <c r="CD233" s="273"/>
      <c r="CE233" s="273"/>
    </row>
    <row r="234" spans="76:89" x14ac:dyDescent="0.45">
      <c r="BX234" s="273"/>
      <c r="BY234" s="273"/>
      <c r="BZ234" s="273"/>
      <c r="CA234" s="273"/>
      <c r="CB234" s="273"/>
      <c r="CC234" s="273"/>
      <c r="CD234" s="273"/>
      <c r="CE234" s="273"/>
    </row>
    <row r="235" spans="76:89" x14ac:dyDescent="0.45">
      <c r="BX235" s="273"/>
      <c r="BY235" s="273"/>
      <c r="BZ235" s="273"/>
      <c r="CA235" s="273"/>
      <c r="CB235" s="273"/>
      <c r="CC235" s="273"/>
      <c r="CD235" s="273"/>
      <c r="CE235" s="273"/>
    </row>
    <row r="236" spans="76:89" x14ac:dyDescent="0.45">
      <c r="BX236" s="273"/>
      <c r="BY236" s="273"/>
      <c r="BZ236" s="273"/>
      <c r="CA236" s="273"/>
      <c r="CB236" s="273"/>
      <c r="CC236" s="273"/>
      <c r="CD236" s="273"/>
      <c r="CE236" s="273"/>
    </row>
    <row r="237" spans="76:89" x14ac:dyDescent="0.45">
      <c r="BX237" s="273"/>
      <c r="BY237" s="273"/>
      <c r="BZ237" s="273"/>
      <c r="CA237" s="273"/>
      <c r="CB237" s="273"/>
      <c r="CC237" s="273"/>
      <c r="CD237" s="273"/>
      <c r="CE237" s="273"/>
    </row>
    <row r="238" spans="76:89" x14ac:dyDescent="0.45">
      <c r="BX238" s="273"/>
      <c r="BY238" s="273"/>
      <c r="BZ238" s="273"/>
      <c r="CA238" s="273"/>
      <c r="CB238" s="273"/>
      <c r="CC238" s="273"/>
      <c r="CD238" s="273"/>
      <c r="CE238" s="273"/>
    </row>
    <row r="239" spans="76:89" x14ac:dyDescent="0.45">
      <c r="BX239" s="273"/>
      <c r="BY239" s="273"/>
      <c r="BZ239" s="273"/>
      <c r="CA239" s="273"/>
      <c r="CB239" s="273"/>
      <c r="CC239" s="273"/>
      <c r="CD239" s="273"/>
      <c r="CE239" s="273"/>
    </row>
    <row r="240" spans="76:89" x14ac:dyDescent="0.45">
      <c r="BX240" s="273"/>
      <c r="BY240" s="273"/>
      <c r="BZ240" s="273"/>
      <c r="CA240" s="273"/>
      <c r="CB240" s="273"/>
      <c r="CC240" s="273"/>
      <c r="CD240" s="273"/>
      <c r="CE240" s="273"/>
    </row>
    <row r="241" spans="76:83" x14ac:dyDescent="0.45">
      <c r="BX241" s="273"/>
      <c r="BY241" s="273"/>
      <c r="BZ241" s="273"/>
      <c r="CA241" s="273"/>
      <c r="CB241" s="273"/>
      <c r="CC241" s="273"/>
      <c r="CD241" s="273"/>
      <c r="CE241" s="273"/>
    </row>
    <row r="242" spans="76:83" x14ac:dyDescent="0.45">
      <c r="BX242" s="273"/>
      <c r="BY242" s="273"/>
      <c r="BZ242" s="273"/>
      <c r="CA242" s="273"/>
      <c r="CB242" s="273"/>
      <c r="CC242" s="273"/>
      <c r="CD242" s="273"/>
      <c r="CE242" s="273"/>
    </row>
    <row r="243" spans="76:83" x14ac:dyDescent="0.45">
      <c r="BX243" s="273"/>
      <c r="BY243" s="273"/>
      <c r="BZ243" s="273"/>
      <c r="CA243" s="273"/>
      <c r="CB243" s="273"/>
      <c r="CC243" s="273"/>
      <c r="CD243" s="273"/>
      <c r="CE243" s="273"/>
    </row>
    <row r="244" spans="76:83" x14ac:dyDescent="0.45">
      <c r="BX244" s="273"/>
      <c r="BY244" s="273"/>
      <c r="BZ244" s="273"/>
      <c r="CA244" s="273"/>
      <c r="CB244" s="273"/>
      <c r="CC244" s="273"/>
      <c r="CD244" s="273"/>
      <c r="CE244" s="273"/>
    </row>
    <row r="245" spans="76:83" x14ac:dyDescent="0.45">
      <c r="BX245" s="273"/>
      <c r="BY245" s="273"/>
      <c r="BZ245" s="273"/>
      <c r="CA245" s="273"/>
      <c r="CB245" s="273"/>
      <c r="CC245" s="273"/>
      <c r="CD245" s="273"/>
      <c r="CE245" s="273"/>
    </row>
    <row r="246" spans="76:83" x14ac:dyDescent="0.45">
      <c r="BX246" s="273"/>
      <c r="BY246" s="273"/>
      <c r="BZ246" s="273"/>
      <c r="CA246" s="273"/>
      <c r="CB246" s="273"/>
      <c r="CC246" s="273"/>
      <c r="CD246" s="273"/>
      <c r="CE246" s="273"/>
    </row>
    <row r="247" spans="76:83" x14ac:dyDescent="0.45">
      <c r="BX247" s="273"/>
      <c r="BY247" s="273"/>
      <c r="BZ247" s="273"/>
      <c r="CA247" s="273"/>
      <c r="CB247" s="273"/>
      <c r="CC247" s="273"/>
      <c r="CD247" s="273"/>
      <c r="CE247" s="273"/>
    </row>
    <row r="248" spans="76:83" x14ac:dyDescent="0.45">
      <c r="BX248" s="273"/>
      <c r="BY248" s="273"/>
      <c r="BZ248" s="273"/>
      <c r="CA248" s="273"/>
      <c r="CB248" s="273"/>
      <c r="CC248" s="273"/>
      <c r="CD248" s="273"/>
      <c r="CE248" s="273"/>
    </row>
    <row r="249" spans="76:83" x14ac:dyDescent="0.45">
      <c r="BX249" s="273"/>
      <c r="BY249" s="273"/>
      <c r="BZ249" s="273"/>
      <c r="CA249" s="273"/>
      <c r="CB249" s="273"/>
      <c r="CC249" s="273"/>
      <c r="CD249" s="273"/>
      <c r="CE249" s="273"/>
    </row>
    <row r="250" spans="76:83" x14ac:dyDescent="0.45">
      <c r="BX250" s="273"/>
      <c r="BY250" s="273"/>
      <c r="BZ250" s="273"/>
      <c r="CA250" s="273"/>
      <c r="CB250" s="273"/>
      <c r="CC250" s="273"/>
      <c r="CD250" s="273"/>
      <c r="CE250" s="273"/>
    </row>
    <row r="251" spans="76:83" x14ac:dyDescent="0.45">
      <c r="BX251" s="273"/>
      <c r="BY251" s="273"/>
      <c r="BZ251" s="273"/>
      <c r="CA251" s="273"/>
      <c r="CB251" s="273"/>
      <c r="CC251" s="273"/>
      <c r="CD251" s="273"/>
      <c r="CE251" s="273"/>
    </row>
    <row r="252" spans="76:83" x14ac:dyDescent="0.45">
      <c r="BX252" s="273"/>
      <c r="BY252" s="273"/>
      <c r="BZ252" s="273"/>
      <c r="CA252" s="273"/>
      <c r="CB252" s="273"/>
      <c r="CC252" s="273"/>
      <c r="CD252" s="273"/>
      <c r="CE252" s="273"/>
    </row>
    <row r="253" spans="76:83" x14ac:dyDescent="0.45">
      <c r="BX253" s="273"/>
      <c r="BY253" s="273"/>
      <c r="BZ253" s="273"/>
      <c r="CA253" s="273"/>
      <c r="CB253" s="273"/>
      <c r="CC253" s="273"/>
      <c r="CD253" s="273"/>
      <c r="CE253" s="273"/>
    </row>
    <row r="254" spans="76:83" x14ac:dyDescent="0.45">
      <c r="BX254" s="273"/>
      <c r="BY254" s="273"/>
      <c r="BZ254" s="273"/>
      <c r="CA254" s="273"/>
      <c r="CB254" s="273"/>
      <c r="CC254" s="273"/>
      <c r="CD254" s="273"/>
      <c r="CE254" s="273"/>
    </row>
    <row r="255" spans="76:83" x14ac:dyDescent="0.45">
      <c r="BX255" s="273"/>
      <c r="BY255" s="273"/>
      <c r="BZ255" s="273"/>
      <c r="CA255" s="273"/>
      <c r="CB255" s="273"/>
      <c r="CC255" s="273"/>
      <c r="CD255" s="273"/>
      <c r="CE255" s="273"/>
    </row>
    <row r="256" spans="76:83" x14ac:dyDescent="0.45">
      <c r="BX256" s="273"/>
      <c r="BY256" s="273"/>
      <c r="BZ256" s="273"/>
      <c r="CA256" s="273"/>
      <c r="CB256" s="273"/>
      <c r="CC256" s="273"/>
      <c r="CD256" s="273"/>
      <c r="CE256" s="273"/>
    </row>
    <row r="257" spans="76:83" x14ac:dyDescent="0.45">
      <c r="BX257" s="273"/>
      <c r="BY257" s="273"/>
      <c r="BZ257" s="273"/>
      <c r="CA257" s="273"/>
      <c r="CB257" s="273"/>
      <c r="CC257" s="273"/>
      <c r="CD257" s="273"/>
      <c r="CE257" s="273"/>
    </row>
    <row r="258" spans="76:83" x14ac:dyDescent="0.45">
      <c r="BX258" s="273"/>
      <c r="BY258" s="273"/>
      <c r="BZ258" s="273"/>
      <c r="CA258" s="273"/>
      <c r="CB258" s="273"/>
      <c r="CC258" s="273"/>
      <c r="CD258" s="273"/>
      <c r="CE258" s="273"/>
    </row>
    <row r="259" spans="76:83" x14ac:dyDescent="0.45">
      <c r="BX259" s="273"/>
      <c r="BY259" s="273"/>
      <c r="BZ259" s="273"/>
      <c r="CA259" s="273"/>
      <c r="CB259" s="273"/>
      <c r="CC259" s="273"/>
      <c r="CD259" s="273"/>
      <c r="CE259" s="273"/>
    </row>
    <row r="260" spans="76:83" x14ac:dyDescent="0.45">
      <c r="BX260" s="273"/>
      <c r="BY260" s="273"/>
      <c r="BZ260" s="273"/>
      <c r="CA260" s="273"/>
      <c r="CB260" s="273"/>
      <c r="CC260" s="273"/>
      <c r="CD260" s="273"/>
      <c r="CE260" s="273"/>
    </row>
    <row r="261" spans="76:83" x14ac:dyDescent="0.45">
      <c r="BX261" s="273"/>
      <c r="BY261" s="273"/>
      <c r="BZ261" s="273"/>
      <c r="CA261" s="273"/>
      <c r="CB261" s="273"/>
      <c r="CC261" s="273"/>
      <c r="CD261" s="273"/>
      <c r="CE261" s="273"/>
    </row>
    <row r="262" spans="76:83" x14ac:dyDescent="0.45">
      <c r="BX262" s="273"/>
      <c r="BY262" s="273"/>
      <c r="BZ262" s="273"/>
      <c r="CA262" s="273"/>
      <c r="CB262" s="273"/>
      <c r="CC262" s="273"/>
      <c r="CD262" s="273"/>
      <c r="CE262" s="273"/>
    </row>
    <row r="263" spans="76:83" x14ac:dyDescent="0.45">
      <c r="BX263" s="273"/>
      <c r="BY263" s="273"/>
      <c r="BZ263" s="273"/>
      <c r="CA263" s="273"/>
      <c r="CB263" s="273"/>
      <c r="CC263" s="273"/>
      <c r="CD263" s="273"/>
      <c r="CE263" s="273"/>
    </row>
    <row r="264" spans="76:83" x14ac:dyDescent="0.45">
      <c r="BX264" s="273"/>
      <c r="BY264" s="273"/>
      <c r="BZ264" s="273"/>
      <c r="CA264" s="273"/>
      <c r="CB264" s="273"/>
      <c r="CC264" s="273"/>
      <c r="CD264" s="273"/>
      <c r="CE264" s="273"/>
    </row>
    <row r="265" spans="76:83" x14ac:dyDescent="0.45">
      <c r="BX265" s="273"/>
      <c r="BY265" s="273"/>
      <c r="BZ265" s="273"/>
      <c r="CA265" s="273"/>
      <c r="CB265" s="273"/>
      <c r="CC265" s="273"/>
      <c r="CD265" s="273"/>
      <c r="CE265" s="273"/>
    </row>
    <row r="266" spans="76:83" x14ac:dyDescent="0.45">
      <c r="BX266" s="273"/>
      <c r="BY266" s="273"/>
      <c r="BZ266" s="273"/>
      <c r="CA266" s="273"/>
      <c r="CB266" s="273"/>
      <c r="CC266" s="273"/>
      <c r="CD266" s="273"/>
      <c r="CE266" s="273"/>
    </row>
    <row r="267" spans="76:83" x14ac:dyDescent="0.45">
      <c r="BX267" s="273"/>
      <c r="BY267" s="273"/>
      <c r="BZ267" s="273"/>
      <c r="CA267" s="273"/>
      <c r="CB267" s="273"/>
      <c r="CC267" s="273"/>
      <c r="CD267" s="273"/>
      <c r="CE267" s="273"/>
    </row>
    <row r="268" spans="76:83" x14ac:dyDescent="0.45">
      <c r="BX268" s="273"/>
      <c r="BY268" s="273"/>
      <c r="BZ268" s="273"/>
      <c r="CA268" s="273"/>
      <c r="CB268" s="273"/>
      <c r="CC268" s="273"/>
      <c r="CD268" s="273"/>
      <c r="CE268" s="273"/>
    </row>
    <row r="269" spans="76:83" x14ac:dyDescent="0.45">
      <c r="BX269" s="273"/>
      <c r="BY269" s="273"/>
      <c r="BZ269" s="273"/>
      <c r="CA269" s="273"/>
      <c r="CB269" s="273"/>
      <c r="CC269" s="273"/>
      <c r="CD269" s="273"/>
      <c r="CE269" s="273"/>
    </row>
    <row r="270" spans="76:83" x14ac:dyDescent="0.45">
      <c r="BX270" s="273"/>
      <c r="BY270" s="273"/>
      <c r="BZ270" s="273"/>
      <c r="CA270" s="273"/>
      <c r="CB270" s="273"/>
      <c r="CC270" s="273"/>
      <c r="CD270" s="273"/>
      <c r="CE270" s="273"/>
    </row>
    <row r="271" spans="76:83" x14ac:dyDescent="0.45">
      <c r="BX271" s="273"/>
      <c r="BY271" s="273"/>
      <c r="BZ271" s="273"/>
      <c r="CA271" s="273"/>
      <c r="CB271" s="273"/>
      <c r="CC271" s="273"/>
      <c r="CD271" s="273"/>
      <c r="CE271" s="273"/>
    </row>
    <row r="272" spans="76:83" x14ac:dyDescent="0.45">
      <c r="BX272" s="273"/>
      <c r="BY272" s="273"/>
      <c r="BZ272" s="273"/>
      <c r="CA272" s="273"/>
      <c r="CB272" s="273"/>
      <c r="CC272" s="273"/>
      <c r="CD272" s="273"/>
      <c r="CE272" s="273"/>
    </row>
    <row r="273" spans="76:83" x14ac:dyDescent="0.45">
      <c r="BX273" s="273"/>
      <c r="BY273" s="273"/>
      <c r="BZ273" s="273"/>
      <c r="CA273" s="273"/>
      <c r="CB273" s="273"/>
      <c r="CC273" s="273"/>
      <c r="CD273" s="273"/>
      <c r="CE273" s="273"/>
    </row>
    <row r="274" spans="76:83" x14ac:dyDescent="0.45">
      <c r="BX274" s="273"/>
      <c r="BY274" s="273"/>
      <c r="BZ274" s="273"/>
      <c r="CA274" s="273"/>
      <c r="CB274" s="273"/>
      <c r="CC274" s="273"/>
      <c r="CD274" s="273"/>
      <c r="CE274" s="273"/>
    </row>
    <row r="275" spans="76:83" x14ac:dyDescent="0.45">
      <c r="BX275" s="273"/>
      <c r="BY275" s="273"/>
      <c r="BZ275" s="273"/>
      <c r="CA275" s="273"/>
      <c r="CB275" s="273"/>
      <c r="CC275" s="273"/>
      <c r="CD275" s="273"/>
      <c r="CE275" s="273"/>
    </row>
    <row r="276" spans="76:83" x14ac:dyDescent="0.45">
      <c r="BX276" s="273"/>
      <c r="BY276" s="273"/>
      <c r="BZ276" s="273"/>
      <c r="CA276" s="273"/>
      <c r="CB276" s="273"/>
      <c r="CC276" s="273"/>
      <c r="CD276" s="273"/>
      <c r="CE276" s="273"/>
    </row>
    <row r="277" spans="76:83" x14ac:dyDescent="0.45">
      <c r="BX277" s="273"/>
      <c r="BY277" s="273"/>
      <c r="BZ277" s="273"/>
      <c r="CA277" s="273"/>
      <c r="CB277" s="273"/>
      <c r="CC277" s="273"/>
      <c r="CD277" s="273"/>
      <c r="CE277" s="273"/>
    </row>
    <row r="278" spans="76:83" x14ac:dyDescent="0.45">
      <c r="BX278" s="273"/>
      <c r="BY278" s="273"/>
      <c r="BZ278" s="273"/>
      <c r="CA278" s="273"/>
      <c r="CB278" s="273"/>
      <c r="CC278" s="273"/>
      <c r="CD278" s="273"/>
      <c r="CE278" s="273"/>
    </row>
    <row r="279" spans="76:83" x14ac:dyDescent="0.45">
      <c r="BX279" s="273"/>
      <c r="BY279" s="273"/>
      <c r="BZ279" s="273"/>
      <c r="CA279" s="273"/>
      <c r="CB279" s="273"/>
      <c r="CC279" s="273"/>
      <c r="CD279" s="273"/>
      <c r="CE279" s="273"/>
    </row>
    <row r="280" spans="76:83" x14ac:dyDescent="0.45">
      <c r="BX280" s="273"/>
      <c r="BY280" s="273"/>
      <c r="BZ280" s="273"/>
      <c r="CA280" s="273"/>
      <c r="CB280" s="273"/>
      <c r="CC280" s="273"/>
      <c r="CD280" s="273"/>
      <c r="CE280" s="273"/>
    </row>
    <row r="281" spans="76:83" x14ac:dyDescent="0.45">
      <c r="BX281" s="273"/>
      <c r="BY281" s="273"/>
      <c r="BZ281" s="273"/>
      <c r="CA281" s="273"/>
      <c r="CB281" s="273"/>
      <c r="CC281" s="273"/>
      <c r="CD281" s="273"/>
      <c r="CE281" s="273"/>
    </row>
    <row r="282" spans="76:83" x14ac:dyDescent="0.45">
      <c r="BX282" s="273"/>
      <c r="BY282" s="273"/>
      <c r="BZ282" s="273"/>
      <c r="CA282" s="273"/>
      <c r="CB282" s="273"/>
      <c r="CC282" s="273"/>
      <c r="CD282" s="273"/>
      <c r="CE282" s="273"/>
    </row>
    <row r="283" spans="76:83" x14ac:dyDescent="0.45">
      <c r="BX283" s="273"/>
      <c r="BY283" s="273"/>
      <c r="BZ283" s="273"/>
      <c r="CA283" s="273"/>
      <c r="CB283" s="273"/>
      <c r="CC283" s="273"/>
      <c r="CD283" s="273"/>
      <c r="CE283" s="273"/>
    </row>
    <row r="284" spans="76:83" x14ac:dyDescent="0.45">
      <c r="BX284" s="273"/>
      <c r="BY284" s="273"/>
      <c r="BZ284" s="273"/>
      <c r="CA284" s="273"/>
      <c r="CB284" s="273"/>
      <c r="CC284" s="273"/>
      <c r="CD284" s="273"/>
      <c r="CE284" s="273"/>
    </row>
    <row r="285" spans="76:83" x14ac:dyDescent="0.45">
      <c r="BX285" s="273"/>
      <c r="BY285" s="273"/>
      <c r="BZ285" s="273"/>
      <c r="CA285" s="273"/>
      <c r="CB285" s="273"/>
      <c r="CC285" s="273"/>
      <c r="CD285" s="273"/>
      <c r="CE285" s="273"/>
    </row>
    <row r="286" spans="76:83" x14ac:dyDescent="0.45">
      <c r="BX286" s="273"/>
      <c r="BY286" s="273"/>
      <c r="BZ286" s="273"/>
      <c r="CA286" s="273"/>
      <c r="CB286" s="273"/>
      <c r="CC286" s="273"/>
      <c r="CD286" s="273"/>
      <c r="CE286" s="273"/>
    </row>
    <row r="287" spans="76:83" x14ac:dyDescent="0.45">
      <c r="BX287" s="273"/>
      <c r="BY287" s="273"/>
      <c r="BZ287" s="273"/>
      <c r="CA287" s="273"/>
      <c r="CB287" s="273"/>
      <c r="CC287" s="273"/>
      <c r="CD287" s="273"/>
      <c r="CE287" s="273"/>
    </row>
    <row r="288" spans="76:83" x14ac:dyDescent="0.45">
      <c r="BX288" s="273"/>
      <c r="BY288" s="273"/>
      <c r="BZ288" s="273"/>
      <c r="CA288" s="273"/>
      <c r="CB288" s="273"/>
      <c r="CC288" s="273"/>
      <c r="CD288" s="273"/>
      <c r="CE288" s="273"/>
    </row>
    <row r="289" spans="76:83" x14ac:dyDescent="0.45">
      <c r="BX289" s="273"/>
      <c r="BY289" s="273"/>
      <c r="BZ289" s="273"/>
      <c r="CA289" s="273"/>
      <c r="CB289" s="273"/>
      <c r="CC289" s="273"/>
      <c r="CD289" s="273"/>
      <c r="CE289" s="273"/>
    </row>
    <row r="290" spans="76:83" x14ac:dyDescent="0.45">
      <c r="BX290" s="273"/>
      <c r="BY290" s="273"/>
      <c r="BZ290" s="273"/>
      <c r="CA290" s="273"/>
      <c r="CB290" s="273"/>
      <c r="CC290" s="273"/>
      <c r="CD290" s="273"/>
      <c r="CE290" s="273"/>
    </row>
    <row r="291" spans="76:83" x14ac:dyDescent="0.45">
      <c r="BX291" s="273"/>
      <c r="BY291" s="273"/>
      <c r="BZ291" s="273"/>
      <c r="CA291" s="273"/>
      <c r="CB291" s="273"/>
      <c r="CC291" s="273"/>
      <c r="CD291" s="273"/>
      <c r="CE291" s="273"/>
    </row>
    <row r="292" spans="76:83" x14ac:dyDescent="0.45">
      <c r="BX292" s="273"/>
      <c r="BY292" s="273"/>
      <c r="BZ292" s="273"/>
      <c r="CA292" s="273"/>
      <c r="CB292" s="273"/>
      <c r="CC292" s="273"/>
      <c r="CD292" s="273"/>
      <c r="CE292" s="273"/>
    </row>
    <row r="293" spans="76:83" x14ac:dyDescent="0.45">
      <c r="BX293" s="273"/>
      <c r="BY293" s="273"/>
      <c r="BZ293" s="273"/>
      <c r="CA293" s="273"/>
      <c r="CB293" s="273"/>
      <c r="CC293" s="273"/>
      <c r="CD293" s="273"/>
      <c r="CE293" s="273"/>
    </row>
    <row r="294" spans="76:83" x14ac:dyDescent="0.45">
      <c r="BX294" s="273"/>
      <c r="BY294" s="273"/>
      <c r="BZ294" s="273"/>
      <c r="CA294" s="273"/>
      <c r="CB294" s="273"/>
      <c r="CC294" s="273"/>
      <c r="CD294" s="273"/>
      <c r="CE294" s="273"/>
    </row>
    <row r="295" spans="76:83" x14ac:dyDescent="0.45">
      <c r="BX295" s="273"/>
      <c r="BY295" s="273"/>
      <c r="BZ295" s="273"/>
      <c r="CA295" s="273"/>
      <c r="CB295" s="273"/>
      <c r="CC295" s="273"/>
      <c r="CD295" s="273"/>
      <c r="CE295" s="273"/>
    </row>
    <row r="296" spans="76:83" x14ac:dyDescent="0.45">
      <c r="BX296" s="273"/>
      <c r="BY296" s="273"/>
      <c r="BZ296" s="273"/>
      <c r="CA296" s="273"/>
      <c r="CB296" s="273"/>
      <c r="CC296" s="273"/>
      <c r="CD296" s="273"/>
      <c r="CE296" s="273"/>
    </row>
    <row r="297" spans="76:83" x14ac:dyDescent="0.45">
      <c r="BX297" s="273"/>
      <c r="BY297" s="273"/>
      <c r="BZ297" s="273"/>
      <c r="CA297" s="273"/>
      <c r="CB297" s="273"/>
      <c r="CC297" s="273"/>
      <c r="CD297" s="273"/>
      <c r="CE297" s="273"/>
    </row>
    <row r="298" spans="76:83" x14ac:dyDescent="0.45">
      <c r="BX298" s="273"/>
      <c r="BY298" s="273"/>
      <c r="BZ298" s="273"/>
      <c r="CA298" s="273"/>
      <c r="CB298" s="273"/>
      <c r="CC298" s="273"/>
      <c r="CD298" s="273"/>
      <c r="CE298" s="273"/>
    </row>
    <row r="299" spans="76:83" x14ac:dyDescent="0.45">
      <c r="BX299" s="273"/>
      <c r="BY299" s="273"/>
      <c r="BZ299" s="273"/>
      <c r="CA299" s="273"/>
      <c r="CB299" s="273"/>
      <c r="CC299" s="273"/>
      <c r="CD299" s="273"/>
      <c r="CE299" s="273"/>
    </row>
    <row r="300" spans="76:83" x14ac:dyDescent="0.45">
      <c r="BX300" s="273"/>
      <c r="BY300" s="273"/>
      <c r="BZ300" s="273"/>
      <c r="CA300" s="273"/>
      <c r="CB300" s="273"/>
      <c r="CC300" s="273"/>
      <c r="CD300" s="273"/>
      <c r="CE300" s="273"/>
    </row>
    <row r="301" spans="76:83" x14ac:dyDescent="0.45">
      <c r="BX301" s="273"/>
      <c r="BY301" s="273"/>
      <c r="BZ301" s="273"/>
      <c r="CA301" s="273"/>
      <c r="CB301" s="273"/>
      <c r="CC301" s="273"/>
      <c r="CD301" s="273"/>
      <c r="CE301" s="273"/>
    </row>
    <row r="302" spans="76:83" x14ac:dyDescent="0.45">
      <c r="BX302" s="273"/>
      <c r="BY302" s="273"/>
      <c r="BZ302" s="273"/>
      <c r="CA302" s="273"/>
      <c r="CB302" s="273"/>
      <c r="CC302" s="273"/>
      <c r="CD302" s="273"/>
      <c r="CE302" s="273"/>
    </row>
    <row r="303" spans="76:83" x14ac:dyDescent="0.45">
      <c r="BX303" s="273"/>
      <c r="BY303" s="273"/>
      <c r="BZ303" s="273"/>
      <c r="CA303" s="273"/>
      <c r="CB303" s="273"/>
      <c r="CC303" s="273"/>
      <c r="CD303" s="273"/>
      <c r="CE303" s="273"/>
    </row>
    <row r="304" spans="76:83" x14ac:dyDescent="0.45">
      <c r="BX304" s="273"/>
      <c r="BY304" s="273"/>
      <c r="BZ304" s="273"/>
      <c r="CA304" s="273"/>
      <c r="CB304" s="273"/>
      <c r="CC304" s="273"/>
      <c r="CD304" s="273"/>
      <c r="CE304" s="273"/>
    </row>
    <row r="305" spans="76:83" x14ac:dyDescent="0.45">
      <c r="BX305" s="273"/>
      <c r="BY305" s="273"/>
      <c r="BZ305" s="273"/>
      <c r="CA305" s="273"/>
      <c r="CB305" s="273"/>
      <c r="CC305" s="273"/>
      <c r="CD305" s="273"/>
      <c r="CE305" s="273"/>
    </row>
    <row r="306" spans="76:83" x14ac:dyDescent="0.45">
      <c r="BX306" s="273"/>
      <c r="BY306" s="273"/>
      <c r="BZ306" s="273"/>
      <c r="CA306" s="273"/>
      <c r="CB306" s="273"/>
      <c r="CC306" s="273"/>
      <c r="CD306" s="273"/>
      <c r="CE306" s="273"/>
    </row>
    <row r="307" spans="76:83" x14ac:dyDescent="0.45">
      <c r="BX307" s="273"/>
      <c r="BY307" s="273"/>
      <c r="BZ307" s="273"/>
      <c r="CA307" s="273"/>
      <c r="CB307" s="273"/>
      <c r="CC307" s="273"/>
      <c r="CD307" s="273"/>
      <c r="CE307" s="273"/>
    </row>
    <row r="308" spans="76:83" x14ac:dyDescent="0.45">
      <c r="BX308" s="273"/>
      <c r="BY308" s="273"/>
      <c r="BZ308" s="273"/>
      <c r="CA308" s="273"/>
      <c r="CB308" s="273"/>
      <c r="CC308" s="273"/>
      <c r="CD308" s="273"/>
      <c r="CE308" s="273"/>
    </row>
    <row r="309" spans="76:83" x14ac:dyDescent="0.45">
      <c r="BX309" s="273"/>
      <c r="BY309" s="273"/>
      <c r="BZ309" s="273"/>
      <c r="CA309" s="273"/>
      <c r="CB309" s="273"/>
      <c r="CC309" s="273"/>
      <c r="CD309" s="273"/>
      <c r="CE309" s="273"/>
    </row>
    <row r="310" spans="76:83" x14ac:dyDescent="0.45">
      <c r="BX310" s="273"/>
      <c r="BY310" s="273"/>
      <c r="BZ310" s="273"/>
      <c r="CA310" s="273"/>
      <c r="CB310" s="273"/>
      <c r="CC310" s="273"/>
      <c r="CD310" s="273"/>
      <c r="CE310" s="273"/>
    </row>
    <row r="311" spans="76:83" x14ac:dyDescent="0.45">
      <c r="BX311" s="273"/>
      <c r="BY311" s="273"/>
      <c r="BZ311" s="273"/>
      <c r="CA311" s="273"/>
      <c r="CB311" s="273"/>
      <c r="CC311" s="273"/>
      <c r="CD311" s="273"/>
      <c r="CE311" s="273"/>
    </row>
    <row r="312" spans="76:83" x14ac:dyDescent="0.45">
      <c r="BX312" s="273"/>
      <c r="BY312" s="273"/>
      <c r="BZ312" s="273"/>
      <c r="CA312" s="273"/>
      <c r="CB312" s="273"/>
      <c r="CC312" s="273"/>
      <c r="CD312" s="273"/>
      <c r="CE312" s="273"/>
    </row>
    <row r="313" spans="76:83" x14ac:dyDescent="0.45">
      <c r="BX313" s="273"/>
      <c r="BY313" s="273"/>
      <c r="BZ313" s="273"/>
      <c r="CA313" s="273"/>
      <c r="CB313" s="273"/>
      <c r="CC313" s="273"/>
      <c r="CD313" s="273"/>
      <c r="CE313" s="273"/>
    </row>
    <row r="314" spans="76:83" x14ac:dyDescent="0.45">
      <c r="BX314" s="273"/>
      <c r="BY314" s="273"/>
      <c r="BZ314" s="273"/>
      <c r="CA314" s="273"/>
      <c r="CB314" s="273"/>
      <c r="CC314" s="273"/>
      <c r="CD314" s="273"/>
      <c r="CE314" s="273"/>
    </row>
    <row r="315" spans="76:83" x14ac:dyDescent="0.45">
      <c r="BX315" s="273"/>
      <c r="BY315" s="273"/>
      <c r="BZ315" s="273"/>
      <c r="CA315" s="273"/>
      <c r="CB315" s="273"/>
      <c r="CC315" s="273"/>
      <c r="CD315" s="273"/>
      <c r="CE315" s="273"/>
    </row>
    <row r="316" spans="76:83" x14ac:dyDescent="0.45">
      <c r="BX316" s="273"/>
      <c r="BY316" s="273"/>
      <c r="BZ316" s="273"/>
      <c r="CA316" s="273"/>
      <c r="CB316" s="273"/>
      <c r="CC316" s="273"/>
      <c r="CD316" s="273"/>
      <c r="CE316" s="273"/>
    </row>
    <row r="317" spans="76:83" x14ac:dyDescent="0.45">
      <c r="BX317" s="273"/>
      <c r="BY317" s="273"/>
      <c r="BZ317" s="273"/>
      <c r="CA317" s="273"/>
      <c r="CB317" s="273"/>
      <c r="CC317" s="273"/>
      <c r="CD317" s="273"/>
      <c r="CE317" s="273"/>
    </row>
    <row r="318" spans="76:83" x14ac:dyDescent="0.45">
      <c r="BX318" s="273"/>
      <c r="BY318" s="273"/>
      <c r="BZ318" s="273"/>
      <c r="CA318" s="273"/>
      <c r="CB318" s="273"/>
      <c r="CC318" s="273"/>
      <c r="CD318" s="273"/>
      <c r="CE318" s="273"/>
    </row>
    <row r="319" spans="76:83" x14ac:dyDescent="0.45">
      <c r="BX319" s="273"/>
      <c r="BY319" s="273"/>
      <c r="BZ319" s="273"/>
      <c r="CA319" s="273"/>
      <c r="CB319" s="273"/>
      <c r="CC319" s="273"/>
      <c r="CD319" s="273"/>
      <c r="CE319" s="273"/>
    </row>
    <row r="320" spans="76:83" x14ac:dyDescent="0.45">
      <c r="BX320" s="273"/>
      <c r="BY320" s="273"/>
      <c r="BZ320" s="273"/>
      <c r="CA320" s="273"/>
      <c r="CB320" s="273"/>
      <c r="CC320" s="273"/>
      <c r="CD320" s="273"/>
      <c r="CE320" s="273"/>
    </row>
    <row r="321" spans="76:83" x14ac:dyDescent="0.45">
      <c r="BX321" s="273"/>
      <c r="BY321" s="273"/>
      <c r="BZ321" s="273"/>
      <c r="CA321" s="273"/>
      <c r="CB321" s="273"/>
      <c r="CC321" s="273"/>
      <c r="CD321" s="273"/>
      <c r="CE321" s="273"/>
    </row>
    <row r="322" spans="76:83" x14ac:dyDescent="0.45">
      <c r="BX322" s="273"/>
      <c r="BY322" s="273"/>
      <c r="BZ322" s="273"/>
      <c r="CA322" s="273"/>
      <c r="CB322" s="273"/>
      <c r="CC322" s="273"/>
      <c r="CD322" s="273"/>
      <c r="CE322" s="273"/>
    </row>
    <row r="323" spans="76:83" x14ac:dyDescent="0.45">
      <c r="BX323" s="273"/>
      <c r="BY323" s="273"/>
      <c r="BZ323" s="273"/>
      <c r="CA323" s="273"/>
      <c r="CB323" s="273"/>
      <c r="CC323" s="273"/>
      <c r="CD323" s="273"/>
      <c r="CE323" s="273"/>
    </row>
    <row r="324" spans="76:83" x14ac:dyDescent="0.45">
      <c r="BX324" s="273"/>
      <c r="BY324" s="273"/>
      <c r="BZ324" s="273"/>
      <c r="CA324" s="273"/>
      <c r="CB324" s="273"/>
      <c r="CC324" s="273"/>
      <c r="CD324" s="273"/>
      <c r="CE324" s="273"/>
    </row>
    <row r="325" spans="76:83" x14ac:dyDescent="0.45">
      <c r="BX325" s="273"/>
      <c r="BY325" s="273"/>
      <c r="BZ325" s="273"/>
      <c r="CA325" s="273"/>
      <c r="CB325" s="273"/>
      <c r="CC325" s="273"/>
      <c r="CD325" s="273"/>
      <c r="CE325" s="273"/>
    </row>
    <row r="326" spans="76:83" x14ac:dyDescent="0.45">
      <c r="BX326" s="273"/>
      <c r="BY326" s="273"/>
      <c r="BZ326" s="273"/>
      <c r="CA326" s="273"/>
      <c r="CB326" s="273"/>
      <c r="CC326" s="273"/>
      <c r="CD326" s="273"/>
      <c r="CE326" s="273"/>
    </row>
    <row r="327" spans="76:83" x14ac:dyDescent="0.45">
      <c r="BX327" s="273"/>
      <c r="BY327" s="273"/>
      <c r="BZ327" s="273"/>
      <c r="CA327" s="273"/>
      <c r="CB327" s="273"/>
      <c r="CC327" s="273"/>
      <c r="CD327" s="273"/>
      <c r="CE327" s="273"/>
    </row>
    <row r="328" spans="76:83" x14ac:dyDescent="0.45">
      <c r="BX328" s="273"/>
      <c r="BY328" s="273"/>
      <c r="BZ328" s="273"/>
      <c r="CA328" s="273"/>
      <c r="CB328" s="273"/>
      <c r="CC328" s="273"/>
      <c r="CD328" s="273"/>
      <c r="CE328" s="273"/>
    </row>
    <row r="329" spans="76:83" x14ac:dyDescent="0.45">
      <c r="BX329" s="273"/>
      <c r="BY329" s="273"/>
      <c r="BZ329" s="273"/>
      <c r="CA329" s="273"/>
      <c r="CB329" s="273"/>
      <c r="CC329" s="273"/>
      <c r="CD329" s="273"/>
      <c r="CE329" s="273"/>
    </row>
    <row r="330" spans="76:83" x14ac:dyDescent="0.45">
      <c r="BX330" s="273"/>
      <c r="BY330" s="273"/>
      <c r="BZ330" s="273"/>
      <c r="CA330" s="273"/>
      <c r="CB330" s="273"/>
      <c r="CC330" s="273"/>
      <c r="CD330" s="273"/>
      <c r="CE330" s="273"/>
    </row>
    <row r="331" spans="76:83" x14ac:dyDescent="0.45">
      <c r="BX331" s="273"/>
      <c r="BY331" s="273"/>
      <c r="BZ331" s="273"/>
      <c r="CA331" s="273"/>
      <c r="CB331" s="273"/>
      <c r="CC331" s="273"/>
      <c r="CD331" s="273"/>
      <c r="CE331" s="273"/>
    </row>
    <row r="332" spans="76:83" x14ac:dyDescent="0.45">
      <c r="BX332" s="273"/>
      <c r="BY332" s="273"/>
      <c r="BZ332" s="273"/>
      <c r="CA332" s="273"/>
      <c r="CB332" s="273"/>
      <c r="CC332" s="273"/>
      <c r="CD332" s="273"/>
      <c r="CE332" s="273"/>
    </row>
    <row r="333" spans="76:83" x14ac:dyDescent="0.45">
      <c r="BX333" s="273"/>
      <c r="BY333" s="273"/>
      <c r="BZ333" s="273"/>
      <c r="CA333" s="273"/>
      <c r="CB333" s="273"/>
      <c r="CC333" s="273"/>
      <c r="CD333" s="273"/>
      <c r="CE333" s="273"/>
    </row>
    <row r="334" spans="76:83" x14ac:dyDescent="0.45">
      <c r="BX334" s="273"/>
      <c r="BY334" s="273"/>
      <c r="BZ334" s="273"/>
      <c r="CA334" s="273"/>
      <c r="CB334" s="273"/>
      <c r="CC334" s="273"/>
      <c r="CD334" s="273"/>
      <c r="CE334" s="273"/>
    </row>
    <row r="335" spans="76:83" x14ac:dyDescent="0.45">
      <c r="BX335" s="273"/>
      <c r="BY335" s="273"/>
      <c r="BZ335" s="273"/>
      <c r="CA335" s="273"/>
      <c r="CB335" s="273"/>
      <c r="CC335" s="273"/>
      <c r="CD335" s="273"/>
      <c r="CE335" s="273"/>
    </row>
    <row r="336" spans="76:83" x14ac:dyDescent="0.45">
      <c r="BX336" s="273"/>
      <c r="BY336" s="273"/>
      <c r="BZ336" s="273"/>
      <c r="CA336" s="273"/>
      <c r="CB336" s="273"/>
      <c r="CC336" s="273"/>
      <c r="CD336" s="273"/>
      <c r="CE336" s="273"/>
    </row>
    <row r="337" spans="76:83" x14ac:dyDescent="0.45">
      <c r="BX337" s="273"/>
      <c r="BY337" s="273"/>
      <c r="BZ337" s="273"/>
      <c r="CA337" s="273"/>
      <c r="CB337" s="273"/>
      <c r="CC337" s="273"/>
      <c r="CD337" s="273"/>
      <c r="CE337" s="273"/>
    </row>
    <row r="338" spans="76:83" x14ac:dyDescent="0.45">
      <c r="BX338" s="273"/>
      <c r="BY338" s="273"/>
      <c r="BZ338" s="273"/>
      <c r="CA338" s="273"/>
      <c r="CB338" s="273"/>
      <c r="CC338" s="273"/>
      <c r="CD338" s="273"/>
      <c r="CE338" s="273"/>
    </row>
    <row r="339" spans="76:83" x14ac:dyDescent="0.45">
      <c r="BX339" s="273"/>
      <c r="BY339" s="273"/>
      <c r="BZ339" s="273"/>
      <c r="CA339" s="273"/>
      <c r="CB339" s="273"/>
      <c r="CC339" s="273"/>
      <c r="CD339" s="273"/>
      <c r="CE339" s="273"/>
    </row>
    <row r="340" spans="76:83" x14ac:dyDescent="0.45">
      <c r="BX340" s="273"/>
      <c r="BY340" s="273"/>
      <c r="BZ340" s="273"/>
      <c r="CA340" s="273"/>
      <c r="CB340" s="273"/>
      <c r="CC340" s="273"/>
      <c r="CD340" s="273"/>
      <c r="CE340" s="273"/>
    </row>
    <row r="341" spans="76:83" x14ac:dyDescent="0.45">
      <c r="BX341" s="273"/>
      <c r="BY341" s="273"/>
      <c r="BZ341" s="273"/>
      <c r="CA341" s="273"/>
      <c r="CB341" s="273"/>
      <c r="CC341" s="273"/>
      <c r="CD341" s="273"/>
      <c r="CE341" s="273"/>
    </row>
    <row r="342" spans="76:83" x14ac:dyDescent="0.45">
      <c r="BX342" s="273"/>
      <c r="BY342" s="273"/>
      <c r="BZ342" s="273"/>
      <c r="CA342" s="273"/>
      <c r="CB342" s="273"/>
      <c r="CC342" s="273"/>
      <c r="CD342" s="273"/>
      <c r="CE342" s="273"/>
    </row>
    <row r="343" spans="76:83" x14ac:dyDescent="0.45">
      <c r="BX343" s="273"/>
      <c r="BY343" s="273"/>
      <c r="BZ343" s="273"/>
      <c r="CA343" s="273"/>
      <c r="CB343" s="273"/>
      <c r="CC343" s="273"/>
      <c r="CD343" s="273"/>
      <c r="CE343" s="273"/>
    </row>
    <row r="344" spans="76:83" x14ac:dyDescent="0.45">
      <c r="BX344" s="273"/>
      <c r="BY344" s="273"/>
      <c r="BZ344" s="273"/>
      <c r="CA344" s="273"/>
      <c r="CB344" s="273"/>
      <c r="CC344" s="273"/>
      <c r="CD344" s="273"/>
      <c r="CE344" s="273"/>
    </row>
    <row r="345" spans="76:83" x14ac:dyDescent="0.45">
      <c r="BX345" s="273"/>
      <c r="BY345" s="273"/>
      <c r="BZ345" s="273"/>
      <c r="CA345" s="273"/>
      <c r="CB345" s="273"/>
      <c r="CC345" s="273"/>
      <c r="CD345" s="273"/>
      <c r="CE345" s="273"/>
    </row>
    <row r="346" spans="76:83" x14ac:dyDescent="0.45">
      <c r="BX346" s="273"/>
      <c r="BY346" s="273"/>
      <c r="BZ346" s="273"/>
      <c r="CA346" s="273"/>
      <c r="CB346" s="273"/>
      <c r="CC346" s="273"/>
      <c r="CD346" s="273"/>
      <c r="CE346" s="273"/>
    </row>
    <row r="347" spans="76:83" x14ac:dyDescent="0.45">
      <c r="BX347" s="273"/>
      <c r="BY347" s="273"/>
      <c r="BZ347" s="273"/>
      <c r="CA347" s="273"/>
      <c r="CB347" s="273"/>
      <c r="CC347" s="273"/>
      <c r="CD347" s="273"/>
      <c r="CE347" s="273"/>
    </row>
    <row r="348" spans="76:83" x14ac:dyDescent="0.45">
      <c r="BX348" s="273"/>
      <c r="BY348" s="273"/>
      <c r="BZ348" s="273"/>
      <c r="CA348" s="273"/>
      <c r="CB348" s="273"/>
      <c r="CC348" s="273"/>
      <c r="CD348" s="273"/>
      <c r="CE348" s="273"/>
    </row>
    <row r="349" spans="76:83" x14ac:dyDescent="0.45">
      <c r="BX349" s="273"/>
      <c r="BY349" s="273"/>
      <c r="BZ349" s="273"/>
      <c r="CA349" s="273"/>
      <c r="CB349" s="273"/>
      <c r="CC349" s="273"/>
      <c r="CD349" s="273"/>
      <c r="CE349" s="273"/>
    </row>
    <row r="350" spans="76:83" x14ac:dyDescent="0.45">
      <c r="BX350" s="273"/>
      <c r="BY350" s="273"/>
      <c r="BZ350" s="273"/>
      <c r="CA350" s="273"/>
      <c r="CB350" s="273"/>
      <c r="CC350" s="273"/>
      <c r="CD350" s="273"/>
      <c r="CE350" s="273"/>
    </row>
    <row r="351" spans="76:83" x14ac:dyDescent="0.45">
      <c r="BX351" s="273"/>
      <c r="BY351" s="273"/>
      <c r="BZ351" s="273"/>
      <c r="CA351" s="273"/>
      <c r="CB351" s="273"/>
      <c r="CC351" s="273"/>
      <c r="CD351" s="273"/>
      <c r="CE351" s="273"/>
    </row>
    <row r="352" spans="76:83" x14ac:dyDescent="0.45">
      <c r="BX352" s="273"/>
      <c r="BY352" s="273"/>
      <c r="BZ352" s="273"/>
      <c r="CA352" s="273"/>
      <c r="CB352" s="273"/>
      <c r="CC352" s="273"/>
      <c r="CD352" s="273"/>
      <c r="CE352" s="273"/>
    </row>
    <row r="353" spans="76:83" x14ac:dyDescent="0.45">
      <c r="BX353" s="273"/>
      <c r="BY353" s="273"/>
      <c r="BZ353" s="273"/>
      <c r="CA353" s="273"/>
      <c r="CB353" s="273"/>
      <c r="CC353" s="273"/>
      <c r="CD353" s="273"/>
      <c r="CE353" s="273"/>
    </row>
    <row r="354" spans="76:83" x14ac:dyDescent="0.45">
      <c r="BX354" s="273"/>
      <c r="BY354" s="273"/>
      <c r="BZ354" s="273"/>
      <c r="CA354" s="273"/>
      <c r="CB354" s="273"/>
      <c r="CC354" s="273"/>
      <c r="CD354" s="273"/>
      <c r="CE354" s="273"/>
    </row>
    <row r="355" spans="76:83" x14ac:dyDescent="0.45">
      <c r="BX355" s="192"/>
      <c r="BY355" s="192"/>
      <c r="BZ355" s="192"/>
      <c r="CA355" s="192"/>
      <c r="CB355" s="192"/>
      <c r="CC355" s="192"/>
      <c r="CD355" s="192"/>
    </row>
    <row r="356" spans="76:83" x14ac:dyDescent="0.45">
      <c r="BX356" s="192"/>
      <c r="BY356" s="192"/>
      <c r="BZ356" s="192"/>
      <c r="CA356" s="192"/>
      <c r="CB356" s="192"/>
      <c r="CC356" s="192"/>
      <c r="CD356" s="192"/>
    </row>
    <row r="357" spans="76:83" x14ac:dyDescent="0.45">
      <c r="BX357" s="192"/>
      <c r="BY357" s="192"/>
      <c r="BZ357" s="192"/>
      <c r="CA357" s="192"/>
      <c r="CB357" s="192"/>
      <c r="CC357" s="192"/>
      <c r="CD357" s="192"/>
    </row>
    <row r="358" spans="76:83" x14ac:dyDescent="0.45">
      <c r="BX358" s="192"/>
      <c r="BY358" s="192"/>
      <c r="BZ358" s="192"/>
      <c r="CA358" s="192"/>
      <c r="CB358" s="192"/>
      <c r="CC358" s="192"/>
      <c r="CD358" s="192"/>
    </row>
    <row r="359" spans="76:83" x14ac:dyDescent="0.45">
      <c r="BX359" s="192"/>
      <c r="BY359" s="192"/>
      <c r="BZ359" s="192"/>
      <c r="CA359" s="192"/>
      <c r="CB359" s="192"/>
      <c r="CC359" s="192"/>
      <c r="CD359" s="192"/>
    </row>
    <row r="360" spans="76:83" x14ac:dyDescent="0.45">
      <c r="BX360" s="192"/>
      <c r="BY360" s="192"/>
      <c r="BZ360" s="192"/>
      <c r="CA360" s="192"/>
      <c r="CB360" s="192"/>
      <c r="CC360" s="192"/>
      <c r="CD360" s="192"/>
    </row>
    <row r="361" spans="76:83" x14ac:dyDescent="0.45">
      <c r="BX361" s="192"/>
      <c r="BY361" s="192"/>
      <c r="BZ361" s="192"/>
      <c r="CA361" s="192"/>
      <c r="CB361" s="192"/>
      <c r="CC361" s="192"/>
      <c r="CD361" s="192"/>
    </row>
    <row r="362" spans="76:83" x14ac:dyDescent="0.45">
      <c r="BX362" s="192"/>
      <c r="BY362" s="192"/>
      <c r="BZ362" s="192"/>
      <c r="CA362" s="192"/>
      <c r="CB362" s="192"/>
      <c r="CC362" s="192"/>
      <c r="CD362" s="192"/>
    </row>
    <row r="363" spans="76:83" x14ac:dyDescent="0.45">
      <c r="BX363" s="192"/>
      <c r="BY363" s="192"/>
      <c r="BZ363" s="192"/>
      <c r="CA363" s="192"/>
      <c r="CB363" s="192"/>
      <c r="CC363" s="192"/>
      <c r="CD363" s="192"/>
    </row>
    <row r="364" spans="76:83" x14ac:dyDescent="0.45">
      <c r="BX364" s="192"/>
      <c r="BY364" s="192"/>
      <c r="BZ364" s="192"/>
      <c r="CA364" s="192"/>
      <c r="CB364" s="192"/>
      <c r="CC364" s="192"/>
      <c r="CD364" s="192"/>
    </row>
    <row r="365" spans="76:83" x14ac:dyDescent="0.45">
      <c r="BX365" s="192"/>
      <c r="BY365" s="192"/>
      <c r="BZ365" s="192"/>
      <c r="CA365" s="192"/>
      <c r="CB365" s="192"/>
      <c r="CC365" s="192"/>
      <c r="CD365" s="192"/>
    </row>
    <row r="366" spans="76:83" x14ac:dyDescent="0.45">
      <c r="BX366" s="192"/>
      <c r="BY366" s="192"/>
      <c r="BZ366" s="192"/>
      <c r="CA366" s="192"/>
      <c r="CB366" s="192"/>
      <c r="CC366" s="192"/>
      <c r="CD366" s="192"/>
    </row>
    <row r="367" spans="76:83" x14ac:dyDescent="0.45">
      <c r="BX367" s="192"/>
      <c r="BY367" s="192"/>
      <c r="BZ367" s="192"/>
      <c r="CA367" s="192"/>
      <c r="CB367" s="192"/>
      <c r="CC367" s="192"/>
      <c r="CD367" s="192"/>
    </row>
    <row r="368" spans="76:83" x14ac:dyDescent="0.45">
      <c r="BX368" s="192"/>
      <c r="BY368" s="192"/>
      <c r="BZ368" s="192"/>
      <c r="CA368" s="192"/>
      <c r="CB368" s="192"/>
      <c r="CC368" s="192"/>
      <c r="CD368" s="192"/>
    </row>
    <row r="369" spans="76:82" x14ac:dyDescent="0.45">
      <c r="BX369" s="192"/>
      <c r="BY369" s="192"/>
      <c r="BZ369" s="192"/>
      <c r="CA369" s="192"/>
      <c r="CB369" s="192"/>
      <c r="CC369" s="192"/>
      <c r="CD369" s="192"/>
    </row>
    <row r="370" spans="76:82" x14ac:dyDescent="0.45">
      <c r="BX370" s="192"/>
      <c r="BY370" s="192"/>
      <c r="BZ370" s="192"/>
      <c r="CA370" s="192"/>
      <c r="CB370" s="192"/>
      <c r="CC370" s="192"/>
      <c r="CD370" s="192"/>
    </row>
    <row r="371" spans="76:82" x14ac:dyDescent="0.45">
      <c r="BX371" s="192"/>
      <c r="BY371" s="192"/>
      <c r="BZ371" s="192"/>
      <c r="CA371" s="192"/>
      <c r="CB371" s="192"/>
      <c r="CC371" s="192"/>
      <c r="CD371" s="192"/>
    </row>
    <row r="372" spans="76:82" x14ac:dyDescent="0.45">
      <c r="BX372" s="192"/>
      <c r="BY372" s="192"/>
      <c r="BZ372" s="192"/>
      <c r="CA372" s="192"/>
      <c r="CB372" s="192"/>
      <c r="CC372" s="192"/>
      <c r="CD372" s="192"/>
    </row>
    <row r="373" spans="76:82" x14ac:dyDescent="0.45">
      <c r="BX373" s="192"/>
      <c r="BY373" s="192"/>
      <c r="BZ373" s="192"/>
      <c r="CA373" s="192"/>
      <c r="CB373" s="192"/>
      <c r="CC373" s="192"/>
      <c r="CD373" s="192"/>
    </row>
    <row r="374" spans="76:82" x14ac:dyDescent="0.45">
      <c r="BX374" s="192"/>
      <c r="BY374" s="192"/>
      <c r="BZ374" s="192"/>
      <c r="CA374" s="192"/>
      <c r="CB374" s="192"/>
      <c r="CC374" s="192"/>
      <c r="CD374" s="192"/>
    </row>
    <row r="375" spans="76:82" x14ac:dyDescent="0.45">
      <c r="BX375" s="192"/>
      <c r="BY375" s="192"/>
      <c r="BZ375" s="192"/>
      <c r="CA375" s="192"/>
      <c r="CB375" s="192"/>
      <c r="CC375" s="192"/>
      <c r="CD375" s="192"/>
    </row>
    <row r="376" spans="76:82" x14ac:dyDescent="0.45">
      <c r="BX376" s="192"/>
      <c r="BY376" s="192"/>
      <c r="BZ376" s="192"/>
      <c r="CA376" s="192"/>
      <c r="CB376" s="192"/>
      <c r="CC376" s="192"/>
      <c r="CD376" s="192"/>
    </row>
    <row r="377" spans="76:82" x14ac:dyDescent="0.45">
      <c r="BX377" s="192"/>
      <c r="BY377" s="192"/>
      <c r="BZ377" s="192"/>
      <c r="CA377" s="192"/>
      <c r="CB377" s="192"/>
      <c r="CC377" s="192"/>
      <c r="CD377" s="192"/>
    </row>
    <row r="378" spans="76:82" x14ac:dyDescent="0.45">
      <c r="BX378" s="192"/>
      <c r="BY378" s="192"/>
      <c r="BZ378" s="192"/>
      <c r="CA378" s="192"/>
      <c r="CB378" s="192"/>
      <c r="CC378" s="192"/>
      <c r="CD378" s="192"/>
    </row>
    <row r="379" spans="76:82" x14ac:dyDescent="0.45">
      <c r="BX379" s="192"/>
      <c r="BY379" s="192"/>
      <c r="BZ379" s="192"/>
      <c r="CA379" s="192"/>
      <c r="CB379" s="192"/>
      <c r="CC379" s="192"/>
      <c r="CD379" s="192"/>
    </row>
    <row r="380" spans="76:82" x14ac:dyDescent="0.45">
      <c r="BX380" s="192"/>
      <c r="BY380" s="192"/>
      <c r="BZ380" s="192"/>
      <c r="CA380" s="192"/>
      <c r="CB380" s="192"/>
      <c r="CC380" s="192"/>
      <c r="CD380" s="192"/>
    </row>
    <row r="381" spans="76:82" x14ac:dyDescent="0.45">
      <c r="BX381" s="192"/>
      <c r="BY381" s="192"/>
      <c r="BZ381" s="192"/>
      <c r="CA381" s="192"/>
      <c r="CB381" s="192"/>
      <c r="CC381" s="192"/>
      <c r="CD381" s="192"/>
    </row>
    <row r="382" spans="76:82" x14ac:dyDescent="0.45">
      <c r="BX382" s="192"/>
      <c r="BY382" s="192"/>
      <c r="BZ382" s="192"/>
      <c r="CA382" s="192"/>
      <c r="CB382" s="192"/>
      <c r="CC382" s="192"/>
      <c r="CD382" s="192"/>
    </row>
    <row r="383" spans="76:82" x14ac:dyDescent="0.45">
      <c r="BX383" s="192"/>
      <c r="BY383" s="192"/>
      <c r="BZ383" s="192"/>
      <c r="CA383" s="192"/>
      <c r="CB383" s="192"/>
      <c r="CC383" s="192"/>
      <c r="CD383" s="192"/>
    </row>
    <row r="384" spans="76:82" x14ac:dyDescent="0.45">
      <c r="BX384" s="192"/>
      <c r="BY384" s="192"/>
      <c r="BZ384" s="192"/>
      <c r="CA384" s="192"/>
      <c r="CB384" s="192"/>
      <c r="CC384" s="192"/>
      <c r="CD384" s="192"/>
    </row>
    <row r="385" spans="76:82" x14ac:dyDescent="0.45">
      <c r="BX385" s="192"/>
      <c r="BY385" s="192"/>
      <c r="BZ385" s="192"/>
      <c r="CA385" s="192"/>
      <c r="CB385" s="192"/>
      <c r="CC385" s="192"/>
      <c r="CD385" s="192"/>
    </row>
    <row r="386" spans="76:82" x14ac:dyDescent="0.45">
      <c r="BX386" s="192"/>
      <c r="BY386" s="192"/>
      <c r="BZ386" s="192"/>
      <c r="CA386" s="192"/>
      <c r="CB386" s="192"/>
      <c r="CC386" s="192"/>
      <c r="CD386" s="192"/>
    </row>
    <row r="387" spans="76:82" x14ac:dyDescent="0.45">
      <c r="BX387" s="192"/>
      <c r="BY387" s="192"/>
      <c r="BZ387" s="192"/>
      <c r="CA387" s="192"/>
      <c r="CB387" s="192"/>
      <c r="CC387" s="192"/>
      <c r="CD387" s="192"/>
    </row>
    <row r="388" spans="76:82" x14ac:dyDescent="0.45">
      <c r="BX388" s="192"/>
      <c r="BY388" s="192"/>
      <c r="BZ388" s="192"/>
      <c r="CA388" s="192"/>
      <c r="CB388" s="192"/>
      <c r="CC388" s="192"/>
      <c r="CD388" s="192"/>
    </row>
    <row r="389" spans="76:82" x14ac:dyDescent="0.45">
      <c r="BX389" s="192"/>
      <c r="BY389" s="192"/>
      <c r="BZ389" s="192"/>
      <c r="CA389" s="192"/>
      <c r="CB389" s="192"/>
      <c r="CC389" s="192"/>
      <c r="CD389" s="192"/>
    </row>
    <row r="390" spans="76:82" x14ac:dyDescent="0.45">
      <c r="BX390" s="192"/>
      <c r="BY390" s="192"/>
      <c r="BZ390" s="192"/>
      <c r="CA390" s="192"/>
      <c r="CB390" s="192"/>
      <c r="CC390" s="192"/>
      <c r="CD390" s="192"/>
    </row>
    <row r="391" spans="76:82" x14ac:dyDescent="0.45">
      <c r="BX391" s="192"/>
      <c r="BY391" s="192"/>
      <c r="BZ391" s="192"/>
      <c r="CA391" s="192"/>
      <c r="CB391" s="192"/>
      <c r="CC391" s="192"/>
      <c r="CD391" s="192"/>
    </row>
    <row r="392" spans="76:82" x14ac:dyDescent="0.45">
      <c r="BX392" s="192"/>
      <c r="BY392" s="192"/>
      <c r="BZ392" s="192"/>
      <c r="CA392" s="192"/>
      <c r="CB392" s="192"/>
      <c r="CC392" s="192"/>
      <c r="CD392" s="192"/>
    </row>
    <row r="393" spans="76:82" x14ac:dyDescent="0.45">
      <c r="BX393" s="192"/>
      <c r="BY393" s="192"/>
      <c r="BZ393" s="192"/>
      <c r="CA393" s="192"/>
      <c r="CB393" s="192"/>
      <c r="CC393" s="192"/>
      <c r="CD393" s="192"/>
    </row>
    <row r="394" spans="76:82" x14ac:dyDescent="0.45">
      <c r="BX394" s="192"/>
      <c r="BY394" s="192"/>
      <c r="BZ394" s="192"/>
      <c r="CA394" s="192"/>
      <c r="CB394" s="192"/>
      <c r="CC394" s="192"/>
      <c r="CD394" s="192"/>
    </row>
    <row r="395" spans="76:82" x14ac:dyDescent="0.45">
      <c r="BX395" s="192"/>
      <c r="BY395" s="192"/>
      <c r="BZ395" s="192"/>
      <c r="CA395" s="192"/>
      <c r="CB395" s="192"/>
      <c r="CC395" s="192"/>
      <c r="CD395" s="192"/>
    </row>
    <row r="396" spans="76:82" x14ac:dyDescent="0.45">
      <c r="BX396" s="192"/>
      <c r="BY396" s="192"/>
      <c r="BZ396" s="192"/>
      <c r="CA396" s="192"/>
      <c r="CB396" s="192"/>
      <c r="CC396" s="192"/>
      <c r="CD396" s="192"/>
    </row>
    <row r="397" spans="76:82" x14ac:dyDescent="0.45">
      <c r="BX397" s="192"/>
      <c r="BY397" s="192"/>
      <c r="BZ397" s="192"/>
      <c r="CA397" s="192"/>
      <c r="CB397" s="192"/>
      <c r="CC397" s="192"/>
      <c r="CD397" s="192"/>
    </row>
    <row r="398" spans="76:82" x14ac:dyDescent="0.45">
      <c r="BX398" s="192"/>
      <c r="BY398" s="192"/>
      <c r="BZ398" s="192"/>
      <c r="CA398" s="192"/>
      <c r="CB398" s="192"/>
      <c r="CC398" s="192"/>
      <c r="CD398" s="192"/>
    </row>
    <row r="399" spans="76:82" x14ac:dyDescent="0.45">
      <c r="BX399" s="192"/>
      <c r="BY399" s="192"/>
      <c r="BZ399" s="192"/>
      <c r="CA399" s="192"/>
      <c r="CB399" s="192"/>
      <c r="CC399" s="192"/>
      <c r="CD399" s="192"/>
    </row>
    <row r="400" spans="76:82" x14ac:dyDescent="0.45">
      <c r="BX400" s="192"/>
      <c r="BY400" s="192"/>
      <c r="BZ400" s="192"/>
      <c r="CA400" s="192"/>
      <c r="CB400" s="192"/>
      <c r="CC400" s="192"/>
      <c r="CD400" s="192"/>
    </row>
    <row r="401" spans="76:82" x14ac:dyDescent="0.45">
      <c r="BX401" s="192"/>
      <c r="BY401" s="192"/>
      <c r="BZ401" s="192"/>
      <c r="CA401" s="192"/>
      <c r="CB401" s="192"/>
      <c r="CC401" s="192"/>
      <c r="CD401" s="192"/>
    </row>
    <row r="402" spans="76:82" x14ac:dyDescent="0.45">
      <c r="BX402" s="192"/>
      <c r="BY402" s="192"/>
      <c r="BZ402" s="192"/>
      <c r="CA402" s="192"/>
      <c r="CB402" s="192"/>
      <c r="CC402" s="192"/>
      <c r="CD402" s="192"/>
    </row>
    <row r="403" spans="76:82" x14ac:dyDescent="0.45">
      <c r="BX403" s="192"/>
      <c r="BY403" s="192"/>
      <c r="BZ403" s="192"/>
      <c r="CA403" s="192"/>
      <c r="CB403" s="192"/>
      <c r="CC403" s="192"/>
      <c r="CD403" s="192"/>
    </row>
    <row r="404" spans="76:82" x14ac:dyDescent="0.45">
      <c r="BX404" s="192"/>
      <c r="BY404" s="192"/>
      <c r="BZ404" s="192"/>
      <c r="CA404" s="192"/>
      <c r="CB404" s="192"/>
      <c r="CC404" s="192"/>
      <c r="CD404" s="192"/>
    </row>
    <row r="405" spans="76:82" x14ac:dyDescent="0.45">
      <c r="BX405" s="192"/>
      <c r="BY405" s="192"/>
      <c r="BZ405" s="192"/>
      <c r="CA405" s="192"/>
      <c r="CB405" s="192"/>
      <c r="CC405" s="192"/>
      <c r="CD405" s="192"/>
    </row>
    <row r="406" spans="76:82" x14ac:dyDescent="0.45">
      <c r="BX406" s="192"/>
      <c r="BY406" s="192"/>
      <c r="BZ406" s="192"/>
      <c r="CA406" s="192"/>
      <c r="CB406" s="192"/>
      <c r="CC406" s="192"/>
      <c r="CD406" s="192"/>
    </row>
    <row r="407" spans="76:82" x14ac:dyDescent="0.45">
      <c r="BX407" s="192"/>
      <c r="BY407" s="192"/>
      <c r="BZ407" s="192"/>
      <c r="CA407" s="192"/>
      <c r="CB407" s="192"/>
      <c r="CC407" s="192"/>
      <c r="CD407" s="192"/>
    </row>
    <row r="408" spans="76:82" x14ac:dyDescent="0.45">
      <c r="BX408" s="192"/>
      <c r="BY408" s="192"/>
      <c r="BZ408" s="192"/>
      <c r="CA408" s="192"/>
      <c r="CB408" s="192"/>
      <c r="CC408" s="192"/>
      <c r="CD408" s="192"/>
    </row>
    <row r="409" spans="76:82" x14ac:dyDescent="0.45">
      <c r="BX409" s="192"/>
      <c r="BY409" s="192"/>
      <c r="BZ409" s="192"/>
      <c r="CA409" s="192"/>
      <c r="CB409" s="192"/>
      <c r="CC409" s="192"/>
      <c r="CD409" s="192"/>
    </row>
    <row r="410" spans="76:82" x14ac:dyDescent="0.45">
      <c r="BX410" s="192"/>
      <c r="BY410" s="192"/>
      <c r="BZ410" s="192"/>
      <c r="CA410" s="192"/>
      <c r="CB410" s="192"/>
      <c r="CC410" s="192"/>
      <c r="CD410" s="192"/>
    </row>
    <row r="411" spans="76:82" x14ac:dyDescent="0.45">
      <c r="BX411" s="192"/>
      <c r="BY411" s="192"/>
      <c r="BZ411" s="192"/>
      <c r="CA411" s="192"/>
      <c r="CB411" s="192"/>
      <c r="CC411" s="192"/>
      <c r="CD411" s="192"/>
    </row>
    <row r="412" spans="76:82" x14ac:dyDescent="0.45">
      <c r="BX412" s="192"/>
      <c r="BY412" s="192"/>
      <c r="BZ412" s="192"/>
      <c r="CA412" s="192"/>
      <c r="CB412" s="192"/>
      <c r="CC412" s="192"/>
      <c r="CD412" s="192"/>
    </row>
    <row r="413" spans="76:82" x14ac:dyDescent="0.45">
      <c r="BX413" s="192"/>
      <c r="BY413" s="192"/>
      <c r="BZ413" s="192"/>
      <c r="CA413" s="192"/>
      <c r="CB413" s="192"/>
      <c r="CC413" s="192"/>
      <c r="CD413" s="192"/>
    </row>
    <row r="414" spans="76:82" x14ac:dyDescent="0.45">
      <c r="BX414" s="192"/>
      <c r="BY414" s="192"/>
      <c r="BZ414" s="192"/>
      <c r="CA414" s="192"/>
      <c r="CB414" s="192"/>
      <c r="CC414" s="192"/>
      <c r="CD414" s="192"/>
    </row>
    <row r="415" spans="76:82" x14ac:dyDescent="0.45">
      <c r="BX415" s="192"/>
      <c r="BY415" s="192"/>
      <c r="BZ415" s="192"/>
      <c r="CA415" s="192"/>
      <c r="CB415" s="192"/>
      <c r="CC415" s="192"/>
      <c r="CD415" s="192"/>
    </row>
    <row r="416" spans="76:82" x14ac:dyDescent="0.45">
      <c r="BX416" s="192"/>
      <c r="BY416" s="192"/>
      <c r="BZ416" s="192"/>
      <c r="CA416" s="192"/>
      <c r="CB416" s="192"/>
      <c r="CC416" s="192"/>
      <c r="CD416" s="192"/>
    </row>
    <row r="417" spans="76:82" x14ac:dyDescent="0.45">
      <c r="BX417" s="192"/>
      <c r="BY417" s="192"/>
      <c r="BZ417" s="192"/>
      <c r="CA417" s="192"/>
      <c r="CB417" s="192"/>
      <c r="CC417" s="192"/>
      <c r="CD417" s="192"/>
    </row>
    <row r="418" spans="76:82" x14ac:dyDescent="0.45">
      <c r="BX418" s="192"/>
      <c r="BY418" s="192"/>
      <c r="BZ418" s="192"/>
      <c r="CA418" s="192"/>
      <c r="CB418" s="192"/>
      <c r="CC418" s="192"/>
      <c r="CD418" s="192"/>
    </row>
    <row r="419" spans="76:82" x14ac:dyDescent="0.45">
      <c r="BX419" s="192"/>
      <c r="BY419" s="192"/>
      <c r="BZ419" s="192"/>
      <c r="CA419" s="192"/>
      <c r="CB419" s="192"/>
      <c r="CC419" s="192"/>
      <c r="CD419" s="192"/>
    </row>
    <row r="420" spans="76:82" x14ac:dyDescent="0.45">
      <c r="BX420" s="192"/>
      <c r="BY420" s="192"/>
      <c r="BZ420" s="192"/>
      <c r="CA420" s="192"/>
      <c r="CB420" s="192"/>
      <c r="CC420" s="192"/>
      <c r="CD420" s="192"/>
    </row>
    <row r="421" spans="76:82" x14ac:dyDescent="0.45">
      <c r="BX421" s="192"/>
      <c r="BY421" s="192"/>
      <c r="BZ421" s="192"/>
      <c r="CA421" s="192"/>
      <c r="CB421" s="192"/>
      <c r="CC421" s="192"/>
      <c r="CD421" s="192"/>
    </row>
    <row r="422" spans="76:82" x14ac:dyDescent="0.45">
      <c r="BX422" s="192"/>
      <c r="BY422" s="192"/>
      <c r="BZ422" s="192"/>
      <c r="CA422" s="192"/>
      <c r="CB422" s="192"/>
      <c r="CC422" s="192"/>
      <c r="CD422" s="192"/>
    </row>
    <row r="423" spans="76:82" x14ac:dyDescent="0.45">
      <c r="BX423" s="192"/>
      <c r="BY423" s="192"/>
      <c r="BZ423" s="192"/>
      <c r="CA423" s="192"/>
      <c r="CB423" s="192"/>
      <c r="CC423" s="192"/>
      <c r="CD423" s="192"/>
    </row>
    <row r="424" spans="76:82" x14ac:dyDescent="0.45">
      <c r="BX424" s="192"/>
      <c r="BY424" s="192"/>
      <c r="BZ424" s="192"/>
      <c r="CA424" s="192"/>
      <c r="CB424" s="192"/>
      <c r="CC424" s="192"/>
      <c r="CD424" s="192"/>
    </row>
    <row r="425" spans="76:82" x14ac:dyDescent="0.45">
      <c r="BX425" s="192"/>
      <c r="BY425" s="192"/>
      <c r="BZ425" s="192"/>
      <c r="CA425" s="192"/>
      <c r="CB425" s="192"/>
      <c r="CC425" s="192"/>
      <c r="CD425" s="192"/>
    </row>
    <row r="426" spans="76:82" x14ac:dyDescent="0.45">
      <c r="BX426" s="192"/>
      <c r="BY426" s="192"/>
      <c r="BZ426" s="192"/>
      <c r="CA426" s="192"/>
      <c r="CB426" s="192"/>
      <c r="CC426" s="192"/>
      <c r="CD426" s="192"/>
    </row>
    <row r="427" spans="76:82" x14ac:dyDescent="0.45">
      <c r="BX427" s="192"/>
      <c r="BY427" s="192"/>
      <c r="BZ427" s="192"/>
      <c r="CA427" s="192"/>
      <c r="CB427" s="192"/>
      <c r="CC427" s="192"/>
      <c r="CD427" s="192"/>
    </row>
    <row r="428" spans="76:82" x14ac:dyDescent="0.45">
      <c r="BX428" s="192"/>
      <c r="BY428" s="192"/>
      <c r="BZ428" s="192"/>
      <c r="CA428" s="192"/>
      <c r="CB428" s="192"/>
      <c r="CC428" s="192"/>
      <c r="CD428" s="192"/>
    </row>
    <row r="429" spans="76:82" x14ac:dyDescent="0.45">
      <c r="BX429" s="192"/>
      <c r="BY429" s="192"/>
      <c r="BZ429" s="192"/>
      <c r="CA429" s="192"/>
      <c r="CB429" s="192"/>
      <c r="CC429" s="192"/>
      <c r="CD429" s="192"/>
    </row>
    <row r="430" spans="76:82" x14ac:dyDescent="0.45">
      <c r="BX430" s="192"/>
      <c r="BY430" s="192"/>
      <c r="BZ430" s="192"/>
      <c r="CA430" s="192"/>
      <c r="CB430" s="192"/>
      <c r="CC430" s="192"/>
      <c r="CD430" s="192"/>
    </row>
    <row r="431" spans="76:82" x14ac:dyDescent="0.45">
      <c r="BX431" s="192"/>
      <c r="BY431" s="192"/>
      <c r="BZ431" s="192"/>
      <c r="CA431" s="192"/>
      <c r="CB431" s="192"/>
      <c r="CC431" s="192"/>
      <c r="CD431" s="192"/>
    </row>
    <row r="432" spans="76:82" x14ac:dyDescent="0.45">
      <c r="BX432" s="192"/>
      <c r="BY432" s="192"/>
      <c r="BZ432" s="192"/>
      <c r="CA432" s="192"/>
      <c r="CB432" s="192"/>
      <c r="CC432" s="192"/>
      <c r="CD432" s="192"/>
    </row>
    <row r="433" spans="76:82" x14ac:dyDescent="0.45">
      <c r="BX433" s="192"/>
      <c r="BY433" s="192"/>
      <c r="BZ433" s="192"/>
      <c r="CA433" s="192"/>
      <c r="CB433" s="192"/>
      <c r="CC433" s="192"/>
      <c r="CD433" s="192"/>
    </row>
    <row r="434" spans="76:82" x14ac:dyDescent="0.45">
      <c r="BX434" s="192"/>
      <c r="BY434" s="192"/>
      <c r="BZ434" s="192"/>
      <c r="CA434" s="192"/>
      <c r="CB434" s="192"/>
      <c r="CC434" s="192"/>
      <c r="CD434" s="192"/>
    </row>
  </sheetData>
  <sheetProtection algorithmName="SHA-512" hashValue="s+2lvWXQTjXBbQMaRD2v6JYBOwdGhbSenpejR56iP7NdyIdI7diXYsV4Ci7QT4DdUBSTStrRQWrHz/sY79iKjg==" saltValue="iwJ7l6h4SD9UruoYWIkqVg==" spinCount="100000" sheet="1" selectLockedCells="1"/>
  <mergeCells count="297">
    <mergeCell ref="G178:H178"/>
    <mergeCell ref="I178:L178"/>
    <mergeCell ref="G179:H179"/>
    <mergeCell ref="I179:L179"/>
    <mergeCell ref="G180:H180"/>
    <mergeCell ref="I180:L180"/>
    <mergeCell ref="G175:H175"/>
    <mergeCell ref="I175:L175"/>
    <mergeCell ref="G176:H176"/>
    <mergeCell ref="I176:L176"/>
    <mergeCell ref="G177:H177"/>
    <mergeCell ref="I177:L177"/>
    <mergeCell ref="G172:H172"/>
    <mergeCell ref="I172:L172"/>
    <mergeCell ref="G173:H173"/>
    <mergeCell ref="I173:L173"/>
    <mergeCell ref="G174:H174"/>
    <mergeCell ref="I174:L174"/>
    <mergeCell ref="G169:H169"/>
    <mergeCell ref="I169:L169"/>
    <mergeCell ref="G170:H170"/>
    <mergeCell ref="I170:L170"/>
    <mergeCell ref="G171:H171"/>
    <mergeCell ref="I171:L171"/>
    <mergeCell ref="G166:H166"/>
    <mergeCell ref="I166:L166"/>
    <mergeCell ref="G167:H167"/>
    <mergeCell ref="I167:L167"/>
    <mergeCell ref="G168:H168"/>
    <mergeCell ref="I168:L168"/>
    <mergeCell ref="G163:H163"/>
    <mergeCell ref="I163:L163"/>
    <mergeCell ref="G164:H164"/>
    <mergeCell ref="I164:L164"/>
    <mergeCell ref="G165:H165"/>
    <mergeCell ref="I165:L165"/>
    <mergeCell ref="G160:H160"/>
    <mergeCell ref="I160:L160"/>
    <mergeCell ref="G161:H161"/>
    <mergeCell ref="I161:L161"/>
    <mergeCell ref="G162:H162"/>
    <mergeCell ref="I162:L162"/>
    <mergeCell ref="G157:H157"/>
    <mergeCell ref="I157:L157"/>
    <mergeCell ref="G158:H158"/>
    <mergeCell ref="I158:L158"/>
    <mergeCell ref="G159:H159"/>
    <mergeCell ref="I159:L159"/>
    <mergeCell ref="G154:H154"/>
    <mergeCell ref="I154:L154"/>
    <mergeCell ref="G155:H155"/>
    <mergeCell ref="I155:L155"/>
    <mergeCell ref="G156:H156"/>
    <mergeCell ref="I156:L156"/>
    <mergeCell ref="G151:H151"/>
    <mergeCell ref="I151:L151"/>
    <mergeCell ref="G152:H152"/>
    <mergeCell ref="I152:L152"/>
    <mergeCell ref="G153:H153"/>
    <mergeCell ref="I153:L153"/>
    <mergeCell ref="G148:H148"/>
    <mergeCell ref="I148:L148"/>
    <mergeCell ref="G149:H149"/>
    <mergeCell ref="I149:L149"/>
    <mergeCell ref="G150:H150"/>
    <mergeCell ref="I150:L150"/>
    <mergeCell ref="G145:H145"/>
    <mergeCell ref="I145:L145"/>
    <mergeCell ref="G146:H146"/>
    <mergeCell ref="I146:L146"/>
    <mergeCell ref="G147:H147"/>
    <mergeCell ref="I147:L147"/>
    <mergeCell ref="G142:H142"/>
    <mergeCell ref="I142:L142"/>
    <mergeCell ref="G143:H143"/>
    <mergeCell ref="I143:L143"/>
    <mergeCell ref="G144:H144"/>
    <mergeCell ref="I144:L144"/>
    <mergeCell ref="G139:H139"/>
    <mergeCell ref="I139:L139"/>
    <mergeCell ref="G140:H140"/>
    <mergeCell ref="I140:L140"/>
    <mergeCell ref="G141:H141"/>
    <mergeCell ref="I141:L141"/>
    <mergeCell ref="G136:H136"/>
    <mergeCell ref="I136:L136"/>
    <mergeCell ref="G137:H137"/>
    <mergeCell ref="I137:L137"/>
    <mergeCell ref="G138:H138"/>
    <mergeCell ref="I138:L138"/>
    <mergeCell ref="G133:H133"/>
    <mergeCell ref="I133:L133"/>
    <mergeCell ref="G134:H134"/>
    <mergeCell ref="I134:L134"/>
    <mergeCell ref="G135:H135"/>
    <mergeCell ref="I135:L135"/>
    <mergeCell ref="G130:H130"/>
    <mergeCell ref="I130:L130"/>
    <mergeCell ref="G131:H131"/>
    <mergeCell ref="I131:L131"/>
    <mergeCell ref="G132:H132"/>
    <mergeCell ref="I132:L132"/>
    <mergeCell ref="G128:H128"/>
    <mergeCell ref="I128:L128"/>
    <mergeCell ref="M128:P128"/>
    <mergeCell ref="Q128:S128"/>
    <mergeCell ref="T128:V128"/>
    <mergeCell ref="G129:H129"/>
    <mergeCell ref="I129:L129"/>
    <mergeCell ref="G126:H126"/>
    <mergeCell ref="I126:L126"/>
    <mergeCell ref="M126:P126"/>
    <mergeCell ref="Q126:S126"/>
    <mergeCell ref="T126:V126"/>
    <mergeCell ref="G127:H127"/>
    <mergeCell ref="I127:L127"/>
    <mergeCell ref="M127:P127"/>
    <mergeCell ref="Q127:S127"/>
    <mergeCell ref="T127:V127"/>
    <mergeCell ref="G124:H124"/>
    <mergeCell ref="I124:L124"/>
    <mergeCell ref="M124:P124"/>
    <mergeCell ref="Q124:S124"/>
    <mergeCell ref="T124:V124"/>
    <mergeCell ref="G125:H125"/>
    <mergeCell ref="I125:L125"/>
    <mergeCell ref="M125:P125"/>
    <mergeCell ref="Q125:S125"/>
    <mergeCell ref="T125:V125"/>
    <mergeCell ref="G122:H122"/>
    <mergeCell ref="I122:L122"/>
    <mergeCell ref="M122:P122"/>
    <mergeCell ref="Q122:S122"/>
    <mergeCell ref="T122:V122"/>
    <mergeCell ref="G123:H123"/>
    <mergeCell ref="I123:L123"/>
    <mergeCell ref="M123:P123"/>
    <mergeCell ref="Q123:S123"/>
    <mergeCell ref="T123:V123"/>
    <mergeCell ref="G120:H120"/>
    <mergeCell ref="I120:L120"/>
    <mergeCell ref="M120:P120"/>
    <mergeCell ref="Q120:S120"/>
    <mergeCell ref="T120:V120"/>
    <mergeCell ref="G121:H121"/>
    <mergeCell ref="I121:L121"/>
    <mergeCell ref="M121:P121"/>
    <mergeCell ref="Q121:S121"/>
    <mergeCell ref="T121:V121"/>
    <mergeCell ref="G118:H118"/>
    <mergeCell ref="I118:L118"/>
    <mergeCell ref="M118:P118"/>
    <mergeCell ref="Q118:S118"/>
    <mergeCell ref="T118:V118"/>
    <mergeCell ref="G119:H119"/>
    <mergeCell ref="I119:L119"/>
    <mergeCell ref="M119:P119"/>
    <mergeCell ref="Q119:S119"/>
    <mergeCell ref="T119:V119"/>
    <mergeCell ref="G116:H116"/>
    <mergeCell ref="I116:L116"/>
    <mergeCell ref="M116:P116"/>
    <mergeCell ref="Q116:S116"/>
    <mergeCell ref="T116:V116"/>
    <mergeCell ref="G117:H117"/>
    <mergeCell ref="I117:L117"/>
    <mergeCell ref="M117:P117"/>
    <mergeCell ref="Q117:S117"/>
    <mergeCell ref="T117:V117"/>
    <mergeCell ref="G114:H114"/>
    <mergeCell ref="I114:L114"/>
    <mergeCell ref="M114:P114"/>
    <mergeCell ref="Q114:S114"/>
    <mergeCell ref="T114:V114"/>
    <mergeCell ref="G115:H115"/>
    <mergeCell ref="I115:L115"/>
    <mergeCell ref="M115:P115"/>
    <mergeCell ref="Q115:S115"/>
    <mergeCell ref="T115:V115"/>
    <mergeCell ref="G112:H112"/>
    <mergeCell ref="I112:L112"/>
    <mergeCell ref="M112:P112"/>
    <mergeCell ref="Q112:S112"/>
    <mergeCell ref="T112:V112"/>
    <mergeCell ref="G113:H113"/>
    <mergeCell ref="I113:L113"/>
    <mergeCell ref="M113:P113"/>
    <mergeCell ref="Q113:S113"/>
    <mergeCell ref="T113:V113"/>
    <mergeCell ref="G110:H110"/>
    <mergeCell ref="I110:L110"/>
    <mergeCell ref="M110:P110"/>
    <mergeCell ref="Q110:S110"/>
    <mergeCell ref="T110:V110"/>
    <mergeCell ref="G111:H111"/>
    <mergeCell ref="I111:L111"/>
    <mergeCell ref="M111:P111"/>
    <mergeCell ref="Q111:S111"/>
    <mergeCell ref="T111:V111"/>
    <mergeCell ref="G108:H108"/>
    <mergeCell ref="M108:P108"/>
    <mergeCell ref="Q108:S108"/>
    <mergeCell ref="T108:V108"/>
    <mergeCell ref="G109:H109"/>
    <mergeCell ref="I109:L109"/>
    <mergeCell ref="M109:P109"/>
    <mergeCell ref="Q109:S109"/>
    <mergeCell ref="T109:V109"/>
    <mergeCell ref="G106:H106"/>
    <mergeCell ref="M106:P106"/>
    <mergeCell ref="Q106:S106"/>
    <mergeCell ref="T106:V106"/>
    <mergeCell ref="M107:P107"/>
    <mergeCell ref="Q107:S107"/>
    <mergeCell ref="T107:V107"/>
    <mergeCell ref="G104:H104"/>
    <mergeCell ref="M104:P104"/>
    <mergeCell ref="Q104:S104"/>
    <mergeCell ref="T104:V104"/>
    <mergeCell ref="G105:H105"/>
    <mergeCell ref="M105:P105"/>
    <mergeCell ref="Q105:S105"/>
    <mergeCell ref="T105:V105"/>
    <mergeCell ref="G102:H102"/>
    <mergeCell ref="M102:P102"/>
    <mergeCell ref="Q102:S102"/>
    <mergeCell ref="T102:V102"/>
    <mergeCell ref="G103:H103"/>
    <mergeCell ref="M103:P103"/>
    <mergeCell ref="Q103:S103"/>
    <mergeCell ref="T103:V103"/>
    <mergeCell ref="G100:H100"/>
    <mergeCell ref="M100:P100"/>
    <mergeCell ref="Q100:S100"/>
    <mergeCell ref="T100:V100"/>
    <mergeCell ref="G101:H101"/>
    <mergeCell ref="M101:P101"/>
    <mergeCell ref="Q101:S101"/>
    <mergeCell ref="T101:V101"/>
    <mergeCell ref="G98:H98"/>
    <mergeCell ref="M98:P98"/>
    <mergeCell ref="Q98:S98"/>
    <mergeCell ref="T98:V98"/>
    <mergeCell ref="G99:H99"/>
    <mergeCell ref="M99:P99"/>
    <mergeCell ref="Q99:S99"/>
    <mergeCell ref="T99:V99"/>
    <mergeCell ref="G96:H96"/>
    <mergeCell ref="M96:P96"/>
    <mergeCell ref="Q96:S96"/>
    <mergeCell ref="T96:V96"/>
    <mergeCell ref="G97:H97"/>
    <mergeCell ref="M97:P97"/>
    <mergeCell ref="Q97:S97"/>
    <mergeCell ref="T97:V97"/>
    <mergeCell ref="G94:H94"/>
    <mergeCell ref="M94:P94"/>
    <mergeCell ref="Q94:S94"/>
    <mergeCell ref="T94:V94"/>
    <mergeCell ref="G95:H95"/>
    <mergeCell ref="M95:P95"/>
    <mergeCell ref="Q95:S95"/>
    <mergeCell ref="T95:V95"/>
    <mergeCell ref="G92:H92"/>
    <mergeCell ref="M92:P92"/>
    <mergeCell ref="Q92:S92"/>
    <mergeCell ref="T92:V92"/>
    <mergeCell ref="G93:H93"/>
    <mergeCell ref="M93:P93"/>
    <mergeCell ref="Q93:S93"/>
    <mergeCell ref="T93:V93"/>
    <mergeCell ref="G90:H90"/>
    <mergeCell ref="M90:P90"/>
    <mergeCell ref="Q90:S90"/>
    <mergeCell ref="T90:V90"/>
    <mergeCell ref="G91:H91"/>
    <mergeCell ref="M91:P91"/>
    <mergeCell ref="Q91:S91"/>
    <mergeCell ref="T91:V91"/>
    <mergeCell ref="Q88:S88"/>
    <mergeCell ref="T88:V88"/>
    <mergeCell ref="G89:H89"/>
    <mergeCell ref="M89:P89"/>
    <mergeCell ref="Q89:S89"/>
    <mergeCell ref="T89:V89"/>
    <mergeCell ref="G10:H10"/>
    <mergeCell ref="I10:K11"/>
    <mergeCell ref="B85:C85"/>
    <mergeCell ref="I85:L85"/>
    <mergeCell ref="G88:H88"/>
    <mergeCell ref="M88:P88"/>
    <mergeCell ref="B4:C4"/>
    <mergeCell ref="D4:E4"/>
    <mergeCell ref="I4:L4"/>
    <mergeCell ref="B5:B6"/>
    <mergeCell ref="C5:F5"/>
    <mergeCell ref="I9:L9"/>
  </mergeCells>
  <conditionalFormatting sqref="M13:AE84">
    <cfRule type="expression" dxfId="273" priority="23">
      <formula>$AH13&gt;1</formula>
    </cfRule>
  </conditionalFormatting>
  <conditionalFormatting sqref="B13:B84">
    <cfRule type="expression" dxfId="272" priority="22">
      <formula>$AJ13&gt;1</formula>
    </cfRule>
  </conditionalFormatting>
  <conditionalFormatting sqref="B13:B84">
    <cfRule type="expression" dxfId="271" priority="20">
      <formula>$AF13&lt;1</formula>
    </cfRule>
    <cfRule type="expression" dxfId="270" priority="21">
      <formula>$AJ13&gt;1</formula>
    </cfRule>
  </conditionalFormatting>
  <conditionalFormatting sqref="F13:F84">
    <cfRule type="containsText" dxfId="269" priority="4" operator="containsText" text="O">
      <formula>NOT(ISERROR(SEARCH("O",F13)))</formula>
    </cfRule>
    <cfRule type="containsText" dxfId="268" priority="19" operator="containsText" text="N">
      <formula>NOT(ISERROR(SEARCH("N",F13)))</formula>
    </cfRule>
  </conditionalFormatting>
  <conditionalFormatting sqref="L13:L84">
    <cfRule type="cellIs" dxfId="267" priority="8" operator="equal">
      <formula>"Nok"</formula>
    </cfRule>
    <cfRule type="cellIs" dxfId="266" priority="18" operator="equal">
      <formula>""</formula>
    </cfRule>
  </conditionalFormatting>
  <conditionalFormatting sqref="M12:AD12">
    <cfRule type="cellIs" dxfId="265" priority="9" operator="equal">
      <formula>"Nok"</formula>
    </cfRule>
    <cfRule type="cellIs" dxfId="264" priority="17" operator="equal">
      <formula>""</formula>
    </cfRule>
  </conditionalFormatting>
  <conditionalFormatting sqref="I4:L4">
    <cfRule type="expression" dxfId="263" priority="7">
      <formula>$I$4=""</formula>
    </cfRule>
    <cfRule type="expression" dxfId="262" priority="16">
      <formula>$I$4&lt;=NOW()-1</formula>
    </cfRule>
  </conditionalFormatting>
  <conditionalFormatting sqref="M5:AC5">
    <cfRule type="expression" dxfId="261" priority="12">
      <formula>AK$7&gt;1</formula>
    </cfRule>
    <cfRule type="expression" dxfId="260" priority="14">
      <formula>AK$9=0</formula>
    </cfRule>
    <cfRule type="expression" dxfId="259" priority="15">
      <formula>AK$9=1</formula>
    </cfRule>
  </conditionalFormatting>
  <conditionalFormatting sqref="E13:E84 C13:C84">
    <cfRule type="cellIs" dxfId="258" priority="13" operator="equal">
      <formula>0</formula>
    </cfRule>
  </conditionalFormatting>
  <conditionalFormatting sqref="M9:AD9">
    <cfRule type="expression" dxfId="257" priority="10">
      <formula>AND(M9=0,M5&lt;&gt;"")</formula>
    </cfRule>
    <cfRule type="expression" dxfId="256" priority="11">
      <formula>AND(M9&gt;4,M5&lt;&gt;"")</formula>
    </cfRule>
  </conditionalFormatting>
  <conditionalFormatting sqref="I85:L85">
    <cfRule type="expression" dxfId="255" priority="5">
      <formula>$I$85=""</formula>
    </cfRule>
    <cfRule type="expression" dxfId="254" priority="6">
      <formula>$I$85 &lt;=NOW()-1</formula>
    </cfRule>
  </conditionalFormatting>
  <conditionalFormatting sqref="AD5">
    <cfRule type="expression" dxfId="253" priority="1">
      <formula>BB$7&gt;1</formula>
    </cfRule>
    <cfRule type="expression" dxfId="252" priority="2">
      <formula>BB$9=0</formula>
    </cfRule>
    <cfRule type="expression" dxfId="251" priority="3">
      <formula>BB$9=1</formula>
    </cfRule>
  </conditionalFormatting>
  <dataValidations count="7">
    <dataValidation type="list" allowBlank="1" showInputMessage="1" sqref="E13:E84 C13:C84" xr:uid="{E4AD400B-838F-421E-95AF-A62B806F8247}">
      <formula1>Niv_plongeur</formula1>
    </dataValidation>
    <dataValidation type="whole" allowBlank="1" showInputMessage="1" showErrorMessage="1" sqref="G13:G84" xr:uid="{6D5CC4BF-E8CB-4B5F-9ADF-1F8AED7AB762}">
      <formula1>1</formula1>
      <formula2>60</formula2>
    </dataValidation>
    <dataValidation type="list" allowBlank="1" showInputMessage="1" sqref="B13:B84" xr:uid="{ABDC1C12-7397-4012-A349-E5A2091E9F29}">
      <formula1>Liste_membres</formula1>
    </dataValidation>
    <dataValidation type="list" allowBlank="1" showInputMessage="1" showErrorMessage="1" sqref="M6:AD6" xr:uid="{DEFAC7C6-B290-402E-BA9F-9E19820A1D74}">
      <formula1>Niv_plongeur</formula1>
    </dataValidation>
    <dataValidation type="list" allowBlank="1" showInputMessage="1" showErrorMessage="1" sqref="M5:AD5" xr:uid="{A64DCB8C-1DA7-4949-91C5-ABE0C9148AA3}">
      <formula1>Liste_Moniteurs</formula1>
    </dataValidation>
    <dataValidation type="list" allowBlank="1" showInputMessage="1" showErrorMessage="1" sqref="B4:C4" xr:uid="{CAFA3446-3A65-45E5-BCFC-45C90727B533}">
      <formula1>Lieux</formula1>
    </dataValidation>
    <dataValidation operator="equal" allowBlank="1" showInputMessage="1" showErrorMessage="1" sqref="I4:L4" xr:uid="{C2DD8FDB-789C-4B99-9C80-83658B806C63}"/>
  </dataValidations>
  <pageMargins left="0.25" right="0.25" top="0.75" bottom="0.75" header="0.3" footer="0.3"/>
  <pageSetup paperSize="9" scale="45" fitToHeight="0" orientation="portrait" r:id="rId41"/>
  <rowBreaks count="1" manualBreakCount="1">
    <brk id="86" max="23" man="1"/>
  </rowBreaks>
  <drawing r:id="rId42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066406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Saisie_Palanquée</vt:lpstr>
      <vt:lpstr>Feuil1</vt:lpstr>
      <vt:lpstr>Compta_plongées</vt:lpstr>
      <vt:lpstr>Doublon_plongeurs</vt:lpstr>
      <vt:lpstr>Liste_palanquées</vt:lpstr>
      <vt:lpstr>Saisie_Palanquée!Zone_d_impression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Mustapha BENADJEMIA</dc:creator>
  <cp:lastModifiedBy>Mustapha BENADJEMIA</cp:lastModifiedBy>
  <dcterms:created xsi:type="dcterms:W3CDTF">2015-06-05T18:19:34Z</dcterms:created>
  <dcterms:modified xsi:type="dcterms:W3CDTF">2025-08-30T21:08:10Z</dcterms:modified>
</cp:coreProperties>
</file>