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44" windowWidth="11496" windowHeight="3192"/>
  </bookViews>
  <sheets>
    <sheet name="Sayfa1" sheetId="1" r:id="rId1"/>
    <sheet name="Sayfa2" sheetId="2" r:id="rId2"/>
    <sheet name="Sayfa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G42" i="1"/>
  <c r="G43" i="1"/>
  <c r="G44" i="1"/>
  <c r="G45" i="1"/>
  <c r="G41" i="1"/>
  <c r="D42" i="1"/>
  <c r="D43" i="1"/>
  <c r="D44" i="1"/>
  <c r="D45" i="1"/>
  <c r="H5" i="1"/>
  <c r="H8" i="1" s="1"/>
  <c r="H4" i="1"/>
  <c r="H7" i="1" s="1"/>
  <c r="H21" i="1"/>
  <c r="H22" i="1" s="1"/>
  <c r="C8" i="1"/>
  <c r="C25" i="1" s="1"/>
  <c r="C26" i="1" s="1"/>
  <c r="C29" i="1" s="1"/>
  <c r="H24" i="1" s="1"/>
  <c r="J45" i="1" s="1"/>
  <c r="J44" i="1" l="1"/>
  <c r="J43" i="1"/>
  <c r="J42" i="1"/>
  <c r="J41" i="1"/>
  <c r="C28" i="1"/>
  <c r="H44" i="1" s="1"/>
  <c r="H26" i="1"/>
  <c r="H42" i="1" l="1"/>
  <c r="H43" i="1"/>
  <c r="H45" i="1"/>
  <c r="E42" i="1"/>
  <c r="F42" i="1" s="1"/>
  <c r="C45" i="1"/>
  <c r="C41" i="1"/>
  <c r="C42" i="1"/>
  <c r="C43" i="1"/>
  <c r="C44" i="1"/>
  <c r="K44" i="1" s="1"/>
  <c r="E43" i="1"/>
  <c r="F43" i="1" s="1"/>
  <c r="E44" i="1"/>
  <c r="F44" i="1" s="1"/>
  <c r="E45" i="1"/>
  <c r="F45" i="1" s="1"/>
  <c r="K41" i="1" l="1"/>
  <c r="I45" i="1"/>
  <c r="K45" i="1"/>
  <c r="I43" i="1"/>
  <c r="K43" i="1"/>
  <c r="K42" i="1"/>
  <c r="I42" i="1"/>
  <c r="I44" i="1"/>
  <c r="H41" i="1"/>
  <c r="I41" i="1"/>
  <c r="E41" i="1"/>
  <c r="F41" i="1" s="1"/>
</calcChain>
</file>

<file path=xl/sharedStrings.xml><?xml version="1.0" encoding="utf-8"?>
<sst xmlns="http://schemas.openxmlformats.org/spreadsheetml/2006/main" count="76" uniqueCount="56">
  <si>
    <t>Ah</t>
  </si>
  <si>
    <t>Wh</t>
  </si>
  <si>
    <t>V</t>
  </si>
  <si>
    <t>efficiency</t>
  </si>
  <si>
    <t>Vbus</t>
  </si>
  <si>
    <t>W</t>
  </si>
  <si>
    <t>Load power consumption</t>
  </si>
  <si>
    <t>Load power consumption + margin</t>
  </si>
  <si>
    <t>margin</t>
  </si>
  <si>
    <t>%</t>
  </si>
  <si>
    <t>Load Characteristics</t>
  </si>
  <si>
    <t>Vin max</t>
  </si>
  <si>
    <t>Vin Min</t>
  </si>
  <si>
    <t>BDR Characteristics</t>
  </si>
  <si>
    <t>BDR output power</t>
  </si>
  <si>
    <t>Eclipse Durations</t>
  </si>
  <si>
    <t>Duration</t>
  </si>
  <si>
    <t>min</t>
  </si>
  <si>
    <t>Total energy supplied by BDR</t>
  </si>
  <si>
    <t>Battery Characteristics</t>
  </si>
  <si>
    <t>Vout min</t>
  </si>
  <si>
    <t>Vout max</t>
  </si>
  <si>
    <t>Vout avg</t>
  </si>
  <si>
    <t>Nominal Capacity</t>
  </si>
  <si>
    <t>Bypass resistance</t>
  </si>
  <si>
    <t>µΩ</t>
  </si>
  <si>
    <t>Maximum DOD</t>
  </si>
  <si>
    <t>Total energy of 1 cell (Capacity * Vavg)</t>
  </si>
  <si>
    <t>Total available energy of 1 cell (due to DOD margin)</t>
  </si>
  <si>
    <t>Total energy supplied by batteries (BDR consumption)</t>
  </si>
  <si>
    <t>Number of batteries</t>
  </si>
  <si>
    <t>units(battery cell)</t>
  </si>
  <si>
    <t>Battery Sizing Calculations (Parallel)</t>
  </si>
  <si>
    <t>Battery Sizing Calculations (Series)</t>
  </si>
  <si>
    <t>Minimum number of cells</t>
  </si>
  <si>
    <t>Minimum Vout</t>
  </si>
  <si>
    <t>Maximum Vout</t>
  </si>
  <si>
    <t>Maximum number of cells</t>
  </si>
  <si>
    <t># of cells (in series)</t>
  </si>
  <si>
    <t># of cells (in parallel)</t>
  </si>
  <si>
    <t>Energy needed (Wh)</t>
  </si>
  <si>
    <t>Energy Output (Wh)</t>
  </si>
  <si>
    <t>Max Vout (V)</t>
  </si>
  <si>
    <t>Vdrop at bypass (V)</t>
  </si>
  <si>
    <t>Energy loss due to bypass (Wh)</t>
  </si>
  <si>
    <t>Total number of battery cells</t>
  </si>
  <si>
    <t>Total energy consumed by BDR</t>
  </si>
  <si>
    <t>BDR input power</t>
  </si>
  <si>
    <t>Vout is between [60 V; 100 V]</t>
  </si>
  <si>
    <t>Req2</t>
  </si>
  <si>
    <t>Req1</t>
  </si>
  <si>
    <t>Requirements</t>
  </si>
  <si>
    <t>Supply enough energy during eclipse</t>
  </si>
  <si>
    <t>Vout &lt; 60V due to Vdrop at bypass</t>
  </si>
  <si>
    <t>Min Vout (V) (Real)</t>
  </si>
  <si>
    <t>Min Vout (V) (rough)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</si>
</sst>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Arial Tur"/>
      <charset val="16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/>
    <xf numFmtId="2" fontId="0" fillId="2" borderId="14" xfId="0" applyNumberFormat="1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8" xfId="0" applyFill="1" applyBorder="1"/>
    <xf numFmtId="0" fontId="1" fillId="2" borderId="7" xfId="0" applyFont="1" applyFill="1" applyBorder="1"/>
    <xf numFmtId="1" fontId="0" fillId="2" borderId="6" xfId="0" applyNumberFormat="1" applyFill="1" applyBorder="1"/>
    <xf numFmtId="2" fontId="0" fillId="2" borderId="8" xfId="0" applyNumberFormat="1" applyFill="1" applyBorder="1"/>
    <xf numFmtId="0" fontId="1" fillId="2" borderId="9" xfId="0" applyFont="1" applyFill="1" applyBorder="1"/>
    <xf numFmtId="1" fontId="0" fillId="2" borderId="10" xfId="0" applyNumberFormat="1" applyFill="1" applyBorder="1"/>
    <xf numFmtId="2" fontId="0" fillId="2" borderId="11" xfId="0" applyNumberFormat="1" applyFill="1" applyBorder="1"/>
    <xf numFmtId="164" fontId="0" fillId="2" borderId="13" xfId="0" applyNumberFormat="1" applyFill="1" applyBorder="1"/>
    <xf numFmtId="164" fontId="0" fillId="2" borderId="6" xfId="0" applyNumberFormat="1" applyFill="1" applyBorder="1"/>
    <xf numFmtId="1" fontId="0" fillId="2" borderId="13" xfId="0" applyNumberFormat="1" applyFill="1" applyBorder="1"/>
    <xf numFmtId="0" fontId="1" fillId="2" borderId="15" xfId="0" applyFont="1" applyFill="1" applyBorder="1"/>
    <xf numFmtId="1" fontId="0" fillId="2" borderId="16" xfId="0" applyNumberFormat="1" applyFill="1" applyBorder="1"/>
    <xf numFmtId="2" fontId="0" fillId="2" borderId="17" xfId="0" applyNumberFormat="1" applyFill="1" applyBorder="1"/>
    <xf numFmtId="0" fontId="1" fillId="2" borderId="18" xfId="0" applyFont="1" applyFill="1" applyBorder="1"/>
    <xf numFmtId="0" fontId="0" fillId="2" borderId="19" xfId="0" applyFill="1" applyBorder="1"/>
    <xf numFmtId="0" fontId="0" fillId="2" borderId="20" xfId="0" applyFill="1" applyBorder="1"/>
    <xf numFmtId="2" fontId="2" fillId="2" borderId="11" xfId="0" applyNumberFormat="1" applyFont="1" applyFill="1" applyBorder="1"/>
    <xf numFmtId="1" fontId="0" fillId="3" borderId="6" xfId="0" applyNumberFormat="1" applyFill="1" applyBorder="1"/>
    <xf numFmtId="2" fontId="0" fillId="3" borderId="8" xfId="0" applyNumberFormat="1" applyFill="1" applyBorder="1"/>
    <xf numFmtId="1" fontId="0" fillId="3" borderId="10" xfId="0" applyNumberFormat="1" applyFill="1" applyBorder="1"/>
    <xf numFmtId="2" fontId="0" fillId="3" borderId="11" xfId="0" applyNumberFormat="1" applyFill="1" applyBorder="1"/>
    <xf numFmtId="2" fontId="0" fillId="0" borderId="0" xfId="0" applyNumberFormat="1" applyFill="1" applyBorder="1"/>
    <xf numFmtId="2" fontId="0" fillId="4" borderId="0" xfId="0" applyNumberFormat="1" applyFill="1" applyBorder="1"/>
    <xf numFmtId="1" fontId="0" fillId="4" borderId="0" xfId="0" applyNumberForma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6" xfId="0" applyFill="1" applyBorder="1"/>
    <xf numFmtId="2" fontId="0" fillId="5" borderId="6" xfId="0" applyNumberFormat="1" applyFill="1" applyBorder="1"/>
    <xf numFmtId="2" fontId="0" fillId="5" borderId="10" xfId="0" applyNumberFormat="1" applyFill="1" applyBorder="1"/>
    <xf numFmtId="0" fontId="0" fillId="5" borderId="11" xfId="0" applyFill="1" applyBorder="1"/>
    <xf numFmtId="0" fontId="0" fillId="5" borderId="8" xfId="0" applyFill="1" applyBorder="1"/>
    <xf numFmtId="0" fontId="0" fillId="5" borderId="14" xfId="0" applyFill="1" applyBorder="1"/>
    <xf numFmtId="2" fontId="0" fillId="6" borderId="13" xfId="0" applyNumberFormat="1" applyFill="1" applyBorder="1"/>
    <xf numFmtId="2" fontId="1" fillId="7" borderId="15" xfId="0" applyNumberFormat="1" applyFont="1" applyFill="1" applyBorder="1"/>
    <xf numFmtId="2" fontId="1" fillId="7" borderId="16" xfId="0" applyNumberFormat="1" applyFont="1" applyFill="1" applyBorder="1"/>
    <xf numFmtId="1" fontId="0" fillId="7" borderId="12" xfId="0" applyNumberFormat="1" applyFill="1" applyBorder="1"/>
    <xf numFmtId="1" fontId="0" fillId="7" borderId="13" xfId="0" applyNumberFormat="1" applyFill="1" applyBorder="1"/>
    <xf numFmtId="164" fontId="0" fillId="7" borderId="13" xfId="0" applyNumberFormat="1" applyFill="1" applyBorder="1"/>
    <xf numFmtId="2" fontId="0" fillId="7" borderId="13" xfId="0" applyNumberFormat="1" applyFill="1" applyBorder="1"/>
    <xf numFmtId="1" fontId="0" fillId="7" borderId="7" xfId="0" applyNumberFormat="1" applyFill="1" applyBorder="1"/>
    <xf numFmtId="1" fontId="0" fillId="7" borderId="6" xfId="0" applyNumberFormat="1" applyFill="1" applyBorder="1"/>
    <xf numFmtId="164" fontId="0" fillId="7" borderId="6" xfId="0" applyNumberFormat="1" applyFill="1" applyBorder="1"/>
    <xf numFmtId="2" fontId="0" fillId="7" borderId="6" xfId="0" applyNumberFormat="1" applyFill="1" applyBorder="1"/>
    <xf numFmtId="1" fontId="0" fillId="7" borderId="9" xfId="0" applyNumberFormat="1" applyFill="1" applyBorder="1"/>
    <xf numFmtId="1" fontId="0" fillId="7" borderId="10" xfId="0" applyNumberFormat="1" applyFill="1" applyBorder="1"/>
    <xf numFmtId="164" fontId="0" fillId="7" borderId="10" xfId="0" applyNumberFormat="1" applyFill="1" applyBorder="1"/>
    <xf numFmtId="2" fontId="0" fillId="7" borderId="10" xfId="0" applyNumberFormat="1" applyFill="1" applyBorder="1"/>
    <xf numFmtId="0" fontId="1" fillId="7" borderId="17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2" fontId="2" fillId="0" borderId="0" xfId="0" applyNumberFormat="1" applyFont="1" applyFill="1" applyBorder="1"/>
    <xf numFmtId="2" fontId="0" fillId="0" borderId="0" xfId="0" applyNumberFormat="1" applyFill="1"/>
    <xf numFmtId="2" fontId="0" fillId="3" borderId="7" xfId="0" applyNumberFormat="1" applyFill="1" applyBorder="1"/>
    <xf numFmtId="2" fontId="0" fillId="3" borderId="9" xfId="0" applyNumberFormat="1" applyFill="1" applyBorder="1"/>
    <xf numFmtId="2" fontId="0" fillId="3" borderId="6" xfId="0" applyNumberFormat="1" applyFill="1" applyBorder="1" applyAlignment="1">
      <alignment horizontal="center"/>
    </xf>
    <xf numFmtId="2" fontId="0" fillId="3" borderId="6" xfId="0" applyNumberFormat="1" applyFill="1" applyBorder="1"/>
    <xf numFmtId="2" fontId="0" fillId="3" borderId="10" xfId="0" applyNumberFormat="1" applyFill="1" applyBorder="1"/>
    <xf numFmtId="2" fontId="0" fillId="3" borderId="12" xfId="0" applyNumberFormat="1" applyFill="1" applyBorder="1"/>
    <xf numFmtId="2" fontId="0" fillId="3" borderId="13" xfId="0" applyNumberFormat="1" applyFill="1" applyBorder="1"/>
    <xf numFmtId="1" fontId="0" fillId="3" borderId="13" xfId="0" applyNumberFormat="1" applyFill="1" applyBorder="1"/>
    <xf numFmtId="2" fontId="0" fillId="3" borderId="14" xfId="0" applyNumberFormat="1" applyFill="1" applyBorder="1"/>
    <xf numFmtId="2" fontId="1" fillId="3" borderId="15" xfId="0" applyNumberFormat="1" applyFont="1" applyFill="1" applyBorder="1" applyAlignment="1">
      <alignment horizontal="center"/>
    </xf>
    <xf numFmtId="2" fontId="1" fillId="3" borderId="16" xfId="0" applyNumberFormat="1" applyFont="1" applyFill="1" applyBorder="1" applyAlignment="1">
      <alignment horizontal="center"/>
    </xf>
    <xf numFmtId="2" fontId="1" fillId="3" borderId="17" xfId="0" applyNumberFormat="1" applyFon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zoomScale="55" zoomScaleNormal="55" workbookViewId="0">
      <selection activeCell="G48" sqref="G48"/>
    </sheetView>
  </sheetViews>
  <sheetFormatPr defaultRowHeight="14.4" x14ac:dyDescent="0.3"/>
  <cols>
    <col min="1" max="1" width="10.44140625" bestFit="1" customWidth="1"/>
    <col min="2" max="2" width="30.77734375" bestFit="1" customWidth="1"/>
    <col min="3" max="3" width="18.33203125" bestFit="1" customWidth="1"/>
    <col min="4" max="4" width="18.88671875" bestFit="1" customWidth="1"/>
    <col min="5" max="5" width="17.77734375" bestFit="1" customWidth="1"/>
    <col min="6" max="6" width="17.44140625" bestFit="1" customWidth="1"/>
    <col min="7" max="7" width="12.21875" bestFit="1" customWidth="1"/>
    <col min="8" max="8" width="27.5546875" customWidth="1"/>
    <col min="9" max="9" width="18.109375" customWidth="1"/>
    <col min="10" max="10" width="18.44140625" bestFit="1" customWidth="1"/>
    <col min="11" max="11" width="25.5546875" bestFit="1" customWidth="1"/>
    <col min="12" max="12" width="29.77734375" bestFit="1" customWidth="1"/>
    <col min="13" max="13" width="31.6640625" bestFit="1" customWidth="1"/>
    <col min="14" max="14" width="17.88671875" bestFit="1" customWidth="1"/>
    <col min="15" max="15" width="18" bestFit="1" customWidth="1"/>
    <col min="16" max="16" width="28.88671875" bestFit="1" customWidth="1"/>
    <col min="17" max="17" width="18.6640625" bestFit="1" customWidth="1"/>
    <col min="18" max="18" width="19.109375" bestFit="1" customWidth="1"/>
    <col min="19" max="19" width="26.6640625" bestFit="1" customWidth="1"/>
    <col min="20" max="20" width="31.33203125" bestFit="1" customWidth="1"/>
    <col min="21" max="21" width="31.6640625" bestFit="1" customWidth="1"/>
  </cols>
  <sheetData>
    <row r="1" spans="1:20" x14ac:dyDescent="0.3">
      <c r="A1" s="3"/>
      <c r="B1" s="3"/>
      <c r="G1" s="2"/>
    </row>
    <row r="2" spans="1:20" ht="15" thickBot="1" x14ac:dyDescent="0.35">
      <c r="B2" s="3"/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thickBot="1" x14ac:dyDescent="0.35">
      <c r="B3" s="4" t="s">
        <v>10</v>
      </c>
      <c r="C3" s="5"/>
      <c r="D3" s="6"/>
      <c r="E3" s="59"/>
      <c r="F3" s="73" t="s">
        <v>33</v>
      </c>
      <c r="G3" s="74"/>
      <c r="H3" s="74"/>
      <c r="I3" s="75"/>
      <c r="N3" s="1"/>
      <c r="O3" s="1"/>
      <c r="P3" s="1"/>
      <c r="Q3" s="1"/>
      <c r="R3" s="1"/>
      <c r="S3" s="1"/>
      <c r="T3" s="1"/>
    </row>
    <row r="4" spans="1:20" x14ac:dyDescent="0.3">
      <c r="B4" s="7" t="s">
        <v>4</v>
      </c>
      <c r="C4" s="20">
        <v>100</v>
      </c>
      <c r="D4" s="8" t="s">
        <v>2</v>
      </c>
      <c r="E4" s="32"/>
      <c r="F4" s="77" t="s">
        <v>35</v>
      </c>
      <c r="G4" s="78"/>
      <c r="H4" s="71">
        <f>C21</f>
        <v>60</v>
      </c>
      <c r="I4" s="72" t="s">
        <v>2</v>
      </c>
      <c r="N4" s="1"/>
      <c r="O4" s="1"/>
      <c r="P4" s="1"/>
      <c r="Q4" s="1"/>
      <c r="R4" s="1"/>
      <c r="S4" s="1"/>
      <c r="T4" s="1"/>
    </row>
    <row r="5" spans="1:20" x14ac:dyDescent="0.3">
      <c r="B5" s="9"/>
      <c r="C5" s="10"/>
      <c r="D5" s="11"/>
      <c r="E5" s="60"/>
      <c r="F5" s="76" t="s">
        <v>36</v>
      </c>
      <c r="G5" s="66"/>
      <c r="H5" s="28">
        <f>C22</f>
        <v>100</v>
      </c>
      <c r="I5" s="29" t="s">
        <v>2</v>
      </c>
      <c r="N5" s="1"/>
      <c r="O5" s="1"/>
      <c r="P5" s="1"/>
      <c r="Q5" s="1"/>
      <c r="R5" s="1"/>
      <c r="S5" s="1"/>
      <c r="T5" s="1"/>
    </row>
    <row r="6" spans="1:20" x14ac:dyDescent="0.3">
      <c r="B6" s="12" t="s">
        <v>6</v>
      </c>
      <c r="C6" s="13">
        <v>15000</v>
      </c>
      <c r="D6" s="14" t="s">
        <v>5</v>
      </c>
      <c r="E6" s="32"/>
      <c r="F6" s="76"/>
      <c r="G6" s="66"/>
      <c r="H6" s="28"/>
      <c r="I6" s="29"/>
      <c r="N6" s="1"/>
      <c r="O6" s="1"/>
      <c r="P6" s="1"/>
      <c r="Q6" s="1"/>
      <c r="R6" s="1"/>
      <c r="S6" s="1"/>
      <c r="T6" s="1"/>
    </row>
    <row r="7" spans="1:20" x14ac:dyDescent="0.3">
      <c r="B7" s="12" t="s">
        <v>8</v>
      </c>
      <c r="C7" s="10">
        <v>7</v>
      </c>
      <c r="D7" s="11" t="s">
        <v>9</v>
      </c>
      <c r="E7" s="60"/>
      <c r="F7" s="64" t="s">
        <v>34</v>
      </c>
      <c r="G7" s="67"/>
      <c r="H7" s="28">
        <f>H4/C11</f>
        <v>20</v>
      </c>
      <c r="I7" s="29" t="s">
        <v>31</v>
      </c>
      <c r="J7" s="1"/>
      <c r="N7" s="1"/>
      <c r="O7" s="1"/>
      <c r="P7" s="1"/>
      <c r="Q7" s="1"/>
      <c r="R7" s="1"/>
      <c r="S7" s="1"/>
      <c r="T7" s="1"/>
    </row>
    <row r="8" spans="1:20" ht="15" thickBot="1" x14ac:dyDescent="0.35">
      <c r="B8" s="15" t="s">
        <v>7</v>
      </c>
      <c r="C8" s="16">
        <f>C6*(1+C7/100)</f>
        <v>16050.000000000002</v>
      </c>
      <c r="D8" s="17" t="s">
        <v>1</v>
      </c>
      <c r="E8" s="32"/>
      <c r="F8" s="64" t="s">
        <v>37</v>
      </c>
      <c r="G8" s="67"/>
      <c r="H8" s="28">
        <f>ROUNDDOWN(H5/C12,0)</f>
        <v>24</v>
      </c>
      <c r="I8" s="29" t="s">
        <v>31</v>
      </c>
      <c r="J8" s="1"/>
      <c r="N8" s="1"/>
      <c r="O8" s="1"/>
      <c r="P8" s="1"/>
      <c r="Q8" s="1"/>
      <c r="R8" s="1"/>
      <c r="S8" s="1"/>
      <c r="T8" s="1"/>
    </row>
    <row r="9" spans="1:20" ht="15" thickBot="1" x14ac:dyDescent="0.35">
      <c r="E9" s="61"/>
      <c r="F9" s="65"/>
      <c r="G9" s="68"/>
      <c r="H9" s="30"/>
      <c r="I9" s="31"/>
      <c r="J9" s="1"/>
      <c r="N9" s="1"/>
      <c r="O9" s="1"/>
      <c r="P9" s="1"/>
      <c r="Q9" s="1"/>
      <c r="R9" s="1"/>
      <c r="S9" s="1"/>
      <c r="T9" s="1"/>
    </row>
    <row r="10" spans="1:20" ht="15" thickBot="1" x14ac:dyDescent="0.35">
      <c r="B10" s="4" t="s">
        <v>19</v>
      </c>
      <c r="C10" s="5"/>
      <c r="D10" s="6"/>
      <c r="E10" s="59"/>
      <c r="F10" s="1"/>
      <c r="J10" s="1"/>
      <c r="P10" s="1"/>
      <c r="Q10" s="1"/>
      <c r="R10" s="1"/>
      <c r="S10" s="1"/>
      <c r="T10" s="1"/>
    </row>
    <row r="11" spans="1:20" x14ac:dyDescent="0.3">
      <c r="B11" s="7" t="s">
        <v>20</v>
      </c>
      <c r="C11" s="18">
        <v>3</v>
      </c>
      <c r="D11" s="8" t="s">
        <v>2</v>
      </c>
      <c r="E11" s="32"/>
      <c r="F11" s="1"/>
      <c r="J11" s="1"/>
      <c r="P11" s="1"/>
      <c r="Q11" s="1"/>
      <c r="R11" s="1"/>
      <c r="S11" s="1"/>
      <c r="T11" s="1"/>
    </row>
    <row r="12" spans="1:20" x14ac:dyDescent="0.3">
      <c r="B12" s="12" t="s">
        <v>21</v>
      </c>
      <c r="C12" s="10">
        <v>4.0999999999999996</v>
      </c>
      <c r="D12" s="11" t="s">
        <v>2</v>
      </c>
      <c r="E12" s="60"/>
      <c r="F12" s="1"/>
      <c r="J12" s="1"/>
      <c r="P12" s="1"/>
      <c r="Q12" s="1"/>
      <c r="R12" s="1"/>
      <c r="S12" s="1"/>
      <c r="T12" s="1"/>
    </row>
    <row r="13" spans="1:20" x14ac:dyDescent="0.3">
      <c r="B13" s="12" t="s">
        <v>22</v>
      </c>
      <c r="C13" s="19">
        <v>3.5</v>
      </c>
      <c r="D13" s="14" t="s">
        <v>2</v>
      </c>
      <c r="E13" s="32"/>
      <c r="F13" s="1"/>
      <c r="J13" s="1"/>
    </row>
    <row r="14" spans="1:20" x14ac:dyDescent="0.3">
      <c r="B14" s="12"/>
      <c r="C14" s="10"/>
      <c r="D14" s="11"/>
      <c r="E14" s="60"/>
      <c r="F14" s="1"/>
      <c r="J14" s="1"/>
    </row>
    <row r="15" spans="1:20" x14ac:dyDescent="0.3">
      <c r="B15" s="24" t="s">
        <v>23</v>
      </c>
      <c r="C15" s="25">
        <v>40</v>
      </c>
      <c r="D15" s="26" t="s">
        <v>0</v>
      </c>
      <c r="E15" s="60"/>
      <c r="F15" s="1"/>
      <c r="J15" s="1"/>
      <c r="K15" s="1"/>
    </row>
    <row r="16" spans="1:20" x14ac:dyDescent="0.3">
      <c r="B16" s="24" t="s">
        <v>26</v>
      </c>
      <c r="C16" s="25">
        <v>80</v>
      </c>
      <c r="D16" s="26" t="s">
        <v>9</v>
      </c>
      <c r="E16" s="60"/>
      <c r="F16" s="1"/>
      <c r="J16" s="1"/>
      <c r="K16" s="1"/>
    </row>
    <row r="17" spans="2:16" x14ac:dyDescent="0.3">
      <c r="B17" s="24"/>
      <c r="C17" s="25"/>
      <c r="D17" s="26"/>
      <c r="E17" s="60"/>
      <c r="F17" s="1"/>
      <c r="G17" s="1"/>
      <c r="H17" s="1"/>
      <c r="I17" s="1"/>
      <c r="J17" s="1"/>
      <c r="K17" s="1"/>
    </row>
    <row r="18" spans="2:16" ht="15" thickBot="1" x14ac:dyDescent="0.35">
      <c r="B18" s="15" t="s">
        <v>24</v>
      </c>
      <c r="C18" s="16">
        <v>100</v>
      </c>
      <c r="D18" s="27" t="s">
        <v>25</v>
      </c>
      <c r="E18" s="62"/>
      <c r="F18" s="1"/>
      <c r="G18" s="1"/>
      <c r="H18" s="1"/>
      <c r="I18" s="1"/>
      <c r="J18" s="1"/>
      <c r="K18" s="1"/>
    </row>
    <row r="19" spans="2:16" ht="15" thickBot="1" x14ac:dyDescent="0.35">
      <c r="D19" s="1"/>
      <c r="E19" s="63"/>
      <c r="F19" s="1"/>
      <c r="G19" s="1"/>
      <c r="H19" s="1"/>
      <c r="I19" s="1"/>
      <c r="J19" s="1"/>
      <c r="K19" s="1"/>
    </row>
    <row r="20" spans="2:16" ht="15" thickBot="1" x14ac:dyDescent="0.35">
      <c r="B20" s="4" t="s">
        <v>13</v>
      </c>
      <c r="C20" s="5"/>
      <c r="D20" s="6"/>
      <c r="E20" s="59"/>
      <c r="F20" s="73" t="s">
        <v>32</v>
      </c>
      <c r="G20" s="74"/>
      <c r="H20" s="74"/>
      <c r="I20" s="75"/>
      <c r="J20" s="1"/>
      <c r="K20" s="1"/>
      <c r="L20" s="1"/>
    </row>
    <row r="21" spans="2:16" x14ac:dyDescent="0.3">
      <c r="B21" s="7" t="s">
        <v>11</v>
      </c>
      <c r="C21" s="20">
        <v>60</v>
      </c>
      <c r="D21" s="8" t="s">
        <v>2</v>
      </c>
      <c r="E21" s="32"/>
      <c r="F21" s="69" t="s">
        <v>27</v>
      </c>
      <c r="G21" s="70"/>
      <c r="H21" s="71">
        <f>C15*C13</f>
        <v>140</v>
      </c>
      <c r="I21" s="72" t="s">
        <v>1</v>
      </c>
      <c r="J21" s="1"/>
      <c r="K21" s="1"/>
      <c r="L21" s="1"/>
    </row>
    <row r="22" spans="2:16" x14ac:dyDescent="0.3">
      <c r="B22" s="12" t="s">
        <v>12</v>
      </c>
      <c r="C22" s="13">
        <v>100</v>
      </c>
      <c r="D22" s="11" t="s">
        <v>2</v>
      </c>
      <c r="E22" s="60"/>
      <c r="F22" s="64" t="s">
        <v>28</v>
      </c>
      <c r="G22" s="67"/>
      <c r="H22" s="28">
        <f>H21*(C16/100)</f>
        <v>112</v>
      </c>
      <c r="I22" s="29" t="s">
        <v>1</v>
      </c>
      <c r="J22" s="1"/>
      <c r="K22" s="1"/>
      <c r="L22" s="1"/>
    </row>
    <row r="23" spans="2:16" x14ac:dyDescent="0.3">
      <c r="B23" s="12" t="s">
        <v>3</v>
      </c>
      <c r="C23" s="13">
        <v>95</v>
      </c>
      <c r="D23" s="11" t="s">
        <v>9</v>
      </c>
      <c r="E23" s="60"/>
      <c r="F23" s="64"/>
      <c r="G23" s="67"/>
      <c r="H23" s="28"/>
      <c r="I23" s="29"/>
      <c r="J23" s="1"/>
      <c r="K23" s="1"/>
      <c r="L23" s="1"/>
    </row>
    <row r="24" spans="2:16" x14ac:dyDescent="0.3">
      <c r="B24" s="12"/>
      <c r="C24" s="13"/>
      <c r="D24" s="11"/>
      <c r="E24" s="60"/>
      <c r="F24" s="64" t="s">
        <v>29</v>
      </c>
      <c r="G24" s="67"/>
      <c r="H24" s="28">
        <f>C29</f>
        <v>20273.68421052632</v>
      </c>
      <c r="I24" s="29" t="s">
        <v>1</v>
      </c>
      <c r="J24" s="1"/>
      <c r="K24" s="1"/>
      <c r="L24" s="1"/>
      <c r="N24" s="1"/>
      <c r="O24" s="1"/>
      <c r="P24" s="1"/>
    </row>
    <row r="25" spans="2:16" x14ac:dyDescent="0.3">
      <c r="B25" s="12" t="s">
        <v>14</v>
      </c>
      <c r="C25" s="13">
        <f>C8</f>
        <v>16050.000000000002</v>
      </c>
      <c r="D25" s="11" t="s">
        <v>5</v>
      </c>
      <c r="E25" s="60"/>
      <c r="F25" s="64"/>
      <c r="G25" s="67"/>
      <c r="H25" s="28"/>
      <c r="I25" s="29"/>
      <c r="J25" s="1"/>
      <c r="K25" s="1"/>
      <c r="L25" s="1"/>
      <c r="N25" s="1"/>
      <c r="O25" s="1"/>
      <c r="P25" s="1"/>
    </row>
    <row r="26" spans="2:16" ht="15" thickBot="1" x14ac:dyDescent="0.35">
      <c r="B26" s="12" t="s">
        <v>18</v>
      </c>
      <c r="C26" s="13">
        <f>C25*C33/60</f>
        <v>19260.000000000004</v>
      </c>
      <c r="D26" s="11" t="s">
        <v>1</v>
      </c>
      <c r="E26" s="60"/>
      <c r="F26" s="65" t="s">
        <v>30</v>
      </c>
      <c r="G26" s="68"/>
      <c r="H26" s="30">
        <f>ROUNDUP(H24/H22,0)</f>
        <v>182</v>
      </c>
      <c r="I26" s="31" t="s">
        <v>31</v>
      </c>
      <c r="J26" s="1"/>
      <c r="K26" s="1"/>
      <c r="L26" s="1"/>
      <c r="M26" s="1"/>
      <c r="N26" s="1"/>
      <c r="O26" s="1"/>
      <c r="P26" s="1"/>
    </row>
    <row r="27" spans="2:16" x14ac:dyDescent="0.3">
      <c r="B27" s="12"/>
      <c r="C27" s="13"/>
      <c r="D27" s="11"/>
      <c r="E27" s="60"/>
      <c r="F27" s="1"/>
      <c r="G27" s="33"/>
      <c r="H27" s="34"/>
      <c r="I27" s="33"/>
      <c r="J27" s="1"/>
      <c r="K27" s="1"/>
      <c r="L27" s="1"/>
      <c r="M27" s="1"/>
      <c r="N27" s="1"/>
      <c r="O27" s="1"/>
      <c r="P27" s="1"/>
    </row>
    <row r="28" spans="2:16" x14ac:dyDescent="0.3">
      <c r="B28" s="12" t="s">
        <v>47</v>
      </c>
      <c r="C28" s="13">
        <f>C25/(C23/100)</f>
        <v>16894.736842105267</v>
      </c>
      <c r="D28" s="14" t="s">
        <v>5</v>
      </c>
      <c r="E28" s="32"/>
      <c r="F28" s="1"/>
      <c r="G28" s="1"/>
      <c r="H28" s="1"/>
      <c r="I28" s="1"/>
      <c r="J28" s="1"/>
      <c r="K28" s="1"/>
      <c r="L28" s="1"/>
      <c r="M28" s="1"/>
      <c r="O28" s="1"/>
      <c r="P28" s="1"/>
    </row>
    <row r="29" spans="2:16" x14ac:dyDescent="0.3">
      <c r="B29" s="12" t="s">
        <v>46</v>
      </c>
      <c r="C29" s="13">
        <f>C26/(C23/100)</f>
        <v>20273.68421052632</v>
      </c>
      <c r="D29" s="14" t="s">
        <v>1</v>
      </c>
      <c r="E29" s="3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2:16" ht="15" thickBot="1" x14ac:dyDescent="0.35">
      <c r="B30" s="15"/>
      <c r="C30" s="16"/>
      <c r="D30" s="17"/>
      <c r="E30" s="3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2:16" ht="15" thickBot="1" x14ac:dyDescent="0.35">
      <c r="C31" s="1"/>
      <c r="D31" s="1"/>
      <c r="E31" s="63"/>
      <c r="F31" s="1"/>
      <c r="J31" s="1"/>
      <c r="K31" s="1"/>
      <c r="L31" s="1"/>
      <c r="M31" s="1"/>
      <c r="N31" s="1"/>
      <c r="O31" s="1"/>
      <c r="P31" s="1"/>
    </row>
    <row r="32" spans="2:16" ht="15" thickBot="1" x14ac:dyDescent="0.35">
      <c r="B32" s="4" t="s">
        <v>15</v>
      </c>
      <c r="C32" s="5"/>
      <c r="D32" s="6"/>
      <c r="E32" s="59"/>
      <c r="F32" s="1"/>
      <c r="J32" s="1"/>
      <c r="K32" s="1"/>
      <c r="L32" s="1"/>
      <c r="M32" s="1"/>
      <c r="N32" s="1"/>
      <c r="O32" s="1"/>
      <c r="P32" s="1"/>
    </row>
    <row r="33" spans="2:16" ht="15" thickBot="1" x14ac:dyDescent="0.35">
      <c r="B33" s="21" t="s">
        <v>16</v>
      </c>
      <c r="C33" s="22">
        <v>72</v>
      </c>
      <c r="D33" s="23" t="s">
        <v>17</v>
      </c>
      <c r="E33" s="32"/>
      <c r="F33" s="1"/>
      <c r="J33" s="1"/>
      <c r="K33" s="1"/>
      <c r="L33" s="1"/>
      <c r="M33" s="1"/>
      <c r="N33" s="1"/>
      <c r="O33" s="1"/>
      <c r="P33" s="1"/>
    </row>
    <row r="34" spans="2:16" x14ac:dyDescent="0.3">
      <c r="E34" s="61"/>
      <c r="F34" s="1"/>
      <c r="J34" s="1"/>
      <c r="K34" s="1"/>
      <c r="L34" s="1"/>
      <c r="M34" s="1"/>
      <c r="N34" s="1"/>
      <c r="O34" s="1"/>
      <c r="P34" s="1"/>
    </row>
    <row r="35" spans="2:16" ht="15" thickBot="1" x14ac:dyDescent="0.35">
      <c r="H35" s="1"/>
      <c r="I35" s="1"/>
      <c r="J35" s="1"/>
      <c r="K35" s="1"/>
      <c r="L35" s="1"/>
      <c r="N35" s="1"/>
      <c r="O35" s="1"/>
      <c r="P35" s="1"/>
    </row>
    <row r="36" spans="2:16" x14ac:dyDescent="0.3">
      <c r="H36" s="1"/>
      <c r="I36" s="1"/>
      <c r="J36" s="1"/>
      <c r="K36" s="1"/>
      <c r="L36" s="35" t="s">
        <v>51</v>
      </c>
      <c r="M36" s="36"/>
      <c r="N36" s="1"/>
      <c r="O36" s="1"/>
      <c r="P36" s="1"/>
    </row>
    <row r="37" spans="2:16" x14ac:dyDescent="0.3">
      <c r="G37" s="1"/>
      <c r="H37" s="1"/>
      <c r="I37" s="1"/>
      <c r="J37" s="1"/>
      <c r="K37" s="1"/>
      <c r="L37" s="37" t="s">
        <v>50</v>
      </c>
      <c r="M37" s="37" t="s">
        <v>48</v>
      </c>
      <c r="N37" s="1"/>
      <c r="O37" s="1"/>
      <c r="P37" s="1"/>
    </row>
    <row r="38" spans="2:1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37" t="s">
        <v>49</v>
      </c>
      <c r="M38" s="37" t="s">
        <v>52</v>
      </c>
      <c r="N38" s="1"/>
      <c r="O38" s="1"/>
      <c r="P38" s="1"/>
    </row>
    <row r="39" spans="2:16" ht="15" thickBot="1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N39" s="1"/>
      <c r="O39" s="1"/>
      <c r="P39" s="1"/>
    </row>
    <row r="40" spans="2:16" ht="15" thickBot="1" x14ac:dyDescent="0.35">
      <c r="B40" s="44" t="s">
        <v>38</v>
      </c>
      <c r="C40" s="45" t="s">
        <v>39</v>
      </c>
      <c r="D40" s="45" t="s">
        <v>55</v>
      </c>
      <c r="E40" s="45" t="s">
        <v>43</v>
      </c>
      <c r="F40" s="45" t="s">
        <v>54</v>
      </c>
      <c r="G40" s="45" t="s">
        <v>42</v>
      </c>
      <c r="H40" s="45" t="s">
        <v>44</v>
      </c>
      <c r="I40" s="45" t="s">
        <v>41</v>
      </c>
      <c r="J40" s="45" t="s">
        <v>40</v>
      </c>
      <c r="K40" s="45" t="s">
        <v>45</v>
      </c>
      <c r="L40" s="45" t="s">
        <v>50</v>
      </c>
      <c r="M40" s="58" t="s">
        <v>49</v>
      </c>
      <c r="N40" s="1"/>
      <c r="O40" s="1"/>
      <c r="P40" s="1"/>
    </row>
    <row r="41" spans="2:16" x14ac:dyDescent="0.3">
      <c r="B41" s="46">
        <v>20</v>
      </c>
      <c r="C41" s="47">
        <f>ROUNDUP($H$26/B41,0)</f>
        <v>10</v>
      </c>
      <c r="D41" s="48">
        <f>B41*$C$11</f>
        <v>60</v>
      </c>
      <c r="E41" s="49">
        <f>$C$18*10^-6*($C$28/D41)*B41</f>
        <v>0.56315789473684219</v>
      </c>
      <c r="F41" s="48">
        <f>D41-E41</f>
        <v>59.43684210526316</v>
      </c>
      <c r="G41" s="48">
        <f>B41*$C$12</f>
        <v>82</v>
      </c>
      <c r="H41" s="47">
        <f>$C$18*10^-6*($C$28/D41)^2*B41</f>
        <v>158.57340720221612</v>
      </c>
      <c r="I41" s="47">
        <f>$H$22*B41*C41-H41</f>
        <v>22241.426592797783</v>
      </c>
      <c r="J41" s="47">
        <f>$H$24</f>
        <v>20273.68421052632</v>
      </c>
      <c r="K41" s="47">
        <f>B41*C41</f>
        <v>200</v>
      </c>
      <c r="L41" s="43" t="s">
        <v>53</v>
      </c>
      <c r="M41" s="42"/>
      <c r="N41" s="1"/>
      <c r="O41" s="1"/>
      <c r="P41" s="1"/>
    </row>
    <row r="42" spans="2:16" x14ac:dyDescent="0.3">
      <c r="B42" s="50">
        <v>21</v>
      </c>
      <c r="C42" s="51">
        <f>ROUNDUP($H$26/B42,0)</f>
        <v>9</v>
      </c>
      <c r="D42" s="52">
        <f>B42*$C$11</f>
        <v>63</v>
      </c>
      <c r="E42" s="53">
        <f>$C$18*10^-6*($C$28/D42)*B42</f>
        <v>0.56315789473684219</v>
      </c>
      <c r="F42" s="48">
        <f t="shared" ref="F42:F45" si="0">D42-E42</f>
        <v>62.43684210526316</v>
      </c>
      <c r="G42" s="52">
        <f>B42*$C$12</f>
        <v>86.1</v>
      </c>
      <c r="H42" s="51">
        <f>$C$18*10^-6*($C$28/D42)^2*B42</f>
        <v>151.02229257353918</v>
      </c>
      <c r="I42" s="51">
        <f>$H$22*B42*C42-H42</f>
        <v>21016.97770742646</v>
      </c>
      <c r="J42" s="51">
        <f>$H$24</f>
        <v>20273.68421052632</v>
      </c>
      <c r="K42" s="51">
        <f t="shared" ref="K42:K45" si="1">B42*C42</f>
        <v>189</v>
      </c>
      <c r="L42" s="38"/>
      <c r="M42" s="41"/>
      <c r="N42" s="1"/>
      <c r="O42" s="1"/>
      <c r="P42" s="1"/>
    </row>
    <row r="43" spans="2:16" x14ac:dyDescent="0.3">
      <c r="B43" s="50">
        <v>22</v>
      </c>
      <c r="C43" s="51">
        <f>ROUNDUP($H$26/B43,0)</f>
        <v>9</v>
      </c>
      <c r="D43" s="52">
        <f>B43*$C$11</f>
        <v>66</v>
      </c>
      <c r="E43" s="53">
        <f>$C$18*10^-6*($C$28/D43)*B43</f>
        <v>0.56315789473684219</v>
      </c>
      <c r="F43" s="48">
        <f t="shared" si="0"/>
        <v>65.436842105263153</v>
      </c>
      <c r="G43" s="52">
        <f>B43*$C$12</f>
        <v>90.199999999999989</v>
      </c>
      <c r="H43" s="51">
        <f>$C$18*10^-6*($C$28/D43)^2*B43</f>
        <v>144.15764291110557</v>
      </c>
      <c r="I43" s="51">
        <f>$H$22*B43*C43-H43</f>
        <v>22031.842357088895</v>
      </c>
      <c r="J43" s="51">
        <f>$H$24</f>
        <v>20273.68421052632</v>
      </c>
      <c r="K43" s="51">
        <f t="shared" si="1"/>
        <v>198</v>
      </c>
      <c r="L43" s="38"/>
      <c r="M43" s="41"/>
      <c r="N43" s="1"/>
      <c r="O43" s="1"/>
      <c r="P43" s="1"/>
    </row>
    <row r="44" spans="2:16" x14ac:dyDescent="0.3">
      <c r="B44" s="50">
        <v>23</v>
      </c>
      <c r="C44" s="51">
        <f>ROUNDUP($H$26/B44,0)</f>
        <v>8</v>
      </c>
      <c r="D44" s="52">
        <f>B44*$C$11</f>
        <v>69</v>
      </c>
      <c r="E44" s="53">
        <f>$C$18*10^-6*($C$28/D44)*B44</f>
        <v>0.56315789473684219</v>
      </c>
      <c r="F44" s="48">
        <f t="shared" si="0"/>
        <v>68.436842105263153</v>
      </c>
      <c r="G44" s="52">
        <f>B44*$C$12</f>
        <v>94.3</v>
      </c>
      <c r="H44" s="51">
        <f>$C$18*10^-6*($C$28/D44)^2*B44</f>
        <v>137.88991930627489</v>
      </c>
      <c r="I44" s="51">
        <f>$H$22*B44*C44-H44</f>
        <v>20470.110080693725</v>
      </c>
      <c r="J44" s="51">
        <f>$H$24</f>
        <v>20273.68421052632</v>
      </c>
      <c r="K44" s="51">
        <f t="shared" si="1"/>
        <v>184</v>
      </c>
      <c r="L44" s="38"/>
      <c r="M44" s="41"/>
    </row>
    <row r="45" spans="2:16" ht="15" thickBot="1" x14ac:dyDescent="0.35">
      <c r="B45" s="54">
        <v>24</v>
      </c>
      <c r="C45" s="55">
        <f>ROUNDUP($H$26/B45,0)</f>
        <v>8</v>
      </c>
      <c r="D45" s="56">
        <f>B45*$C$11</f>
        <v>72</v>
      </c>
      <c r="E45" s="57">
        <f>$C$18*10^-6*($C$28/D45)*B45</f>
        <v>0.56315789473684219</v>
      </c>
      <c r="F45" s="48">
        <f t="shared" si="0"/>
        <v>71.436842105263153</v>
      </c>
      <c r="G45" s="56">
        <f>B45*$C$12</f>
        <v>98.399999999999991</v>
      </c>
      <c r="H45" s="55">
        <f>$C$18*10^-6*($C$28/D45)^2*B45</f>
        <v>132.14450600184676</v>
      </c>
      <c r="I45" s="55">
        <f>$H$22*B45*C45-H45</f>
        <v>21371.855493998155</v>
      </c>
      <c r="J45" s="55">
        <f>$H$24</f>
        <v>20273.68421052632</v>
      </c>
      <c r="K45" s="55">
        <f t="shared" si="1"/>
        <v>192</v>
      </c>
      <c r="L45" s="39"/>
      <c r="M45" s="40"/>
      <c r="N45" s="1"/>
      <c r="O45" s="1"/>
    </row>
    <row r="46" spans="2:16" x14ac:dyDescent="0.3">
      <c r="N46" s="1"/>
      <c r="O46" s="1"/>
    </row>
    <row r="47" spans="2:16" x14ac:dyDescent="0.3">
      <c r="N47" s="1"/>
      <c r="O47" s="1"/>
    </row>
    <row r="48" spans="2:16" x14ac:dyDescent="0.3">
      <c r="N48" s="1"/>
      <c r="O48" s="1"/>
    </row>
    <row r="49" spans="14:15" x14ac:dyDescent="0.3">
      <c r="N49" s="1"/>
      <c r="O49" s="1"/>
    </row>
    <row r="50" spans="14:15" x14ac:dyDescent="0.3">
      <c r="N50" s="1"/>
      <c r="O50" s="1"/>
    </row>
  </sheetData>
  <mergeCells count="18">
    <mergeCell ref="F22:G22"/>
    <mergeCell ref="F23:G23"/>
    <mergeCell ref="F24:G24"/>
    <mergeCell ref="F25:G25"/>
    <mergeCell ref="F26:G26"/>
    <mergeCell ref="F20:I20"/>
    <mergeCell ref="F6:G6"/>
    <mergeCell ref="F7:G7"/>
    <mergeCell ref="F8:G8"/>
    <mergeCell ref="F9:G9"/>
    <mergeCell ref="F3:I3"/>
    <mergeCell ref="F21:G21"/>
    <mergeCell ref="B3:D3"/>
    <mergeCell ref="B20:D20"/>
    <mergeCell ref="B32:D32"/>
    <mergeCell ref="B10:D10"/>
    <mergeCell ref="F4:G4"/>
    <mergeCell ref="F5:G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burak</dc:creator>
  <cp:keywords/>
  <dc:description/>
  <cp:lastModifiedBy>burak</cp:lastModifiedBy>
  <cp:revision/>
  <dcterms:created xsi:type="dcterms:W3CDTF">2019-02-05T11:45:46Z</dcterms:created>
  <dcterms:modified xsi:type="dcterms:W3CDTF">2019-02-10T00:45:53Z</dcterms:modified>
  <cp:category/>
  <cp:contentStatus/>
</cp:coreProperties>
</file>