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lorawan_eharvester_node\doc\"/>
    </mc:Choice>
  </mc:AlternateContent>
  <xr:revisionPtr revIDLastSave="0" documentId="13_ncr:1_{47D035B5-CA4E-46BB-A833-65D71207C7D1}" xr6:coauthVersionLast="36" xr6:coauthVersionMax="36" xr10:uidLastSave="{00000000-0000-0000-0000-000000000000}"/>
  <bookViews>
    <workbookView xWindow="120" yWindow="270" windowWidth="17790" windowHeight="7815" xr2:uid="{00000000-000D-0000-FFFF-FFFF00000000}"/>
  </bookViews>
  <sheets>
    <sheet name="bq25505(70" sheetId="1" r:id="rId1"/>
    <sheet name="Sheet3" sheetId="3" r:id="rId2"/>
  </sheets>
  <definedNames>
    <definedName name="_xlnm.Print_Area" localSheetId="0">'bq25505(70'!$A$1:$Y$30</definedName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<sst xmlns="http://schemas.openxmlformats.org/spreadsheetml/2006/main" count="147" uniqueCount="60">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</sst>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3"/>
  <sheetViews>
    <sheetView tabSelected="1" zoomScale="96" zoomScaleNormal="55" workbookViewId="0">
      <pane xSplit="1" topLeftCell="B1" activePane="topRight" state="frozen"/>
      <selection pane="topRight" activeCell="C10" sqref="C10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12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10</v>
      </c>
      <c r="D8" s="4" t="s">
        <v>58</v>
      </c>
      <c r="E8" s="15"/>
      <c r="F8" s="17"/>
      <c r="H8" s="7" t="s">
        <v>8</v>
      </c>
      <c r="I8" s="13">
        <v>2.7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6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3.3</v>
      </c>
      <c r="P9" s="4" t="s">
        <v>1</v>
      </c>
      <c r="Q9" s="33"/>
      <c r="R9" s="17"/>
      <c r="T9" s="7" t="s">
        <v>13</v>
      </c>
      <c r="U9" s="13">
        <v>4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4.84</v>
      </c>
      <c r="J13" s="52">
        <f>IF(I13&gt;1,VLOOKUP(I13*10,$AA$27:$AA$133,1)/10,IF(I13&gt;0.099,VLOOKUP(I13*100,$AB$27:$AB$133,1)/100,VLOOKUP(I13*1000,$AB$27:$AB$133,1)/1000))</f>
        <v>4.75</v>
      </c>
      <c r="K13" s="52">
        <f ca="1">IF(I13&gt;1,OFFSET($AA$27,MATCH(I13*10,$AA$27:$AA$133,1),0)/10,IF(I13&gt;0.099, OFFSET($AB$27,MATCH(I13*100,$AB$27:$AB$133,1),0)/100,OFFSET($AB$27,MATCH(I13*1000,$AB$27:$AB$133,1),0)/1000))</f>
        <v>4.87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3.3333333333333321</v>
      </c>
      <c r="V13" s="52">
        <f>IF(U13&gt;1,VLOOKUP(U13*10,$AA$27:$AA$133,1)/10,IF(U13&gt;0.099,VLOOKUP(U13*100,$AB$27:$AB$133,1)/100,VLOOKUP(U13*1000,$AB$27:$AB$133,1)/1000))</f>
        <v>3.3200000000000003</v>
      </c>
      <c r="W13" s="52">
        <f ca="1">IF(U13&gt;1,OFFSET($AA$27,MATCH(U13*10,$AA$27:$AA$133,1),0)/10,IF(U13&gt;0.099, OFFSET($AB$27,MATCH(U13*100,$AB$27:$AB$133,1),0)/100,OFFSET($AB$27,MATCH(U13*1000,$AB$27:$AB$133,1),0)/1000))</f>
        <v>3.4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4.3214285714285712</v>
      </c>
      <c r="D14" s="52">
        <f>IF(C14&gt;1,VLOOKUP(C14*10,$AA$27:$AA$133,1)/10,IF(C14&gt;0.099,VLOOKUP(C14*100,$AB$27:$AB$133,1)/100,VLOOKUP(C14*1000,$AB$27:$AB$133,1)/1000))</f>
        <v>4.32</v>
      </c>
      <c r="E14" s="52">
        <f ca="1">IF(C14&gt;1,OFFSET($AA$27,MATCH(C14*10,$AA$27:$AA$133,1),0)/10,IF(C14&gt;0.099, OFFSET($AB$27,MATCH(C14*100,$AB$27:$AB$133,1),0)/100,OFFSET($AB$27,MATCH(C14*1000,$AB$27:$AB$133,1),0)/1000))</f>
        <v>4.42</v>
      </c>
      <c r="F14" s="54" t="s">
        <v>59</v>
      </c>
      <c r="H14" s="12" t="s">
        <v>18</v>
      </c>
      <c r="I14" s="31">
        <f>(I8/C1-1)*I13</f>
        <v>5.96</v>
      </c>
      <c r="J14" s="52">
        <f>IF(I14&gt;1,VLOOKUP(I14*10,$AA$27:$AA$133,1)/10,IF(I14&gt;0.099,VLOOKUP(I14*100,$AB$27:$AB$133,1)/100,VLOOKUP(I14*1000,$AB$27:$AB$133,1)/1000))</f>
        <v>5.9</v>
      </c>
      <c r="K14" s="52">
        <f ca="1">IF(I14&gt;1,OFFSET($AA$27,MATCH(I14*10,$AA$27:$AA$133,1),0)/10,IF(I14&gt;0.099, OFFSET($AB$27,MATCH(I14*100,$AB$27:$AB$133,1),0)/100,OFFSET($AB$27,MATCH(I14*1000,$AB$27:$AB$133,1),0)/1000))</f>
        <v>6.04</v>
      </c>
      <c r="L14" s="54" t="s">
        <v>59</v>
      </c>
      <c r="N14" s="12" t="s">
        <v>45</v>
      </c>
      <c r="O14" s="31">
        <f>IF(O8*$C$1/O9&lt;=10, O8*$C$1/O9, O8*$C$1/O9-10)</f>
        <v>4.7666666666666675</v>
      </c>
      <c r="P14" s="52">
        <f>IF(O14&gt;1,VLOOKUP(O14*10,$AA$26:$AA$132,1)/10,IF(O14&gt;0.099,VLOOKUP(O14*100,$AB$26:$AB$132,1)/100,VLOOKUP(O14*1000,$AB$26:$AB$132,1)/1000))</f>
        <v>4.75</v>
      </c>
      <c r="Q14" s="52">
        <f ca="1">IF(O14&gt;1,OFFSET($AA$26,MATCH(O14*10,$AA$26:$AA$132,1),0)/10,IF(O14&gt;0.099, OFFSET($AB$26,MATCH(O14*100,$AB$26:$AB$132,1),0)/100,OFFSET($AB$26,MATCH(O14*1000,$AB$26:$AB$132,1),0)/1000))</f>
        <v>4.87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5.6785714285714288</v>
      </c>
      <c r="D15" s="52">
        <f>IF(C15&gt;1,VLOOKUP(C15*10,$AA$27:$AA$133,1)/10,IF(C15&gt;0.099,VLOOKUP(C15*100,$AB$27:$AB$133,1)/100,VLOOKUP(C15*1000,$AB$27:$AB$133,1)/1000))</f>
        <v>5.62</v>
      </c>
      <c r="E15" s="52">
        <f ca="1">IF(C15&gt;1,OFFSET($AA$27,MATCH(C15*10,$AA$27:$AA$133,1),0)/10,IF(C15&gt;0.099, OFFSET($AB$27,MATCH(C15*100,$AB$27:$AB$133,1),0)/100,OFFSET($AB$27,MATCH(C15*1000,$AB$27:$AB$133,1),0)/1000))</f>
        <v>5.76</v>
      </c>
      <c r="F15" s="54" t="s">
        <v>59</v>
      </c>
      <c r="H15" s="12" t="s">
        <v>19</v>
      </c>
      <c r="I15" s="31">
        <f>I7-I13-I14</f>
        <v>1.2000000000000002</v>
      </c>
      <c r="J15" s="52">
        <f>IF(I15&gt;1,VLOOKUP(I15*10,$AA$27:$AA$133,1)/10,IF(I15&gt;0.099,VLOOKUP(I15*100,$AB$27:$AB$133,1)/100,VLOOKUP(I15*1000,$AB$27:$AB$133,1)/1000))</f>
        <v>1.1300000000000001</v>
      </c>
      <c r="K15" s="52">
        <f ca="1">IF(I15&gt;1,OFFSET($AA$27,MATCH(I15*10,$AA$27:$AA$133,1),0)/10,IF(I15&gt;0.099, OFFSET($AB$27,MATCH(I15*100,$AB$27:$AB$133,1),0)/100,OFFSET($AB$27,MATCH(I15*1000,$AB$27:$AB$133,1),0)/1000))</f>
        <v>1.27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6.6666666666666679</v>
      </c>
      <c r="V15" s="52">
        <f>IF(U15&gt;1,VLOOKUP(U15*10,$AA$27:$AA$133,1)/10,IF(U15&gt;0.099,VLOOKUP(U15*100,$AB$27:$AB$133,1)/100,VLOOKUP(U15*1000,$AB$27:$AB$133,1)/1000))</f>
        <v>6.65</v>
      </c>
      <c r="W15" s="52">
        <f ca="1">IF(U15&gt;1,OFFSET($AA$27,MATCH(U15*10,$AA$27:$AA$133,1),0)/10,IF(U15&gt;0.099, OFFSET($AB$27,MATCH(U15*100,$AB$27:$AB$133,1),0)/100,OFFSET($AB$27,MATCH(U15*1000,$AB$27:$AB$133,1),0)/1000))</f>
        <v>6.81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4.1761805555555549</v>
      </c>
      <c r="E16" s="53">
        <f ca="1">C1*(1+E15/E14)*3/2</f>
        <v>4.1802488687782802</v>
      </c>
      <c r="F16" s="83" t="s">
        <v>1</v>
      </c>
      <c r="H16" s="7" t="s">
        <v>8</v>
      </c>
      <c r="I16" s="18"/>
      <c r="J16" s="53">
        <f>C1*(1+J14/J13)</f>
        <v>2.712947368421053</v>
      </c>
      <c r="K16" s="53">
        <f ca="1">C1*(1+K14/K13)</f>
        <v>2.7106981519507185</v>
      </c>
      <c r="L16" s="83" t="s">
        <v>1</v>
      </c>
      <c r="N16" s="12" t="s">
        <v>46</v>
      </c>
      <c r="O16" s="31">
        <f>IF(O8*$C$1/O9&lt;=10, O8-O14, O8-O14-10)</f>
        <v>8.2333333333333325</v>
      </c>
      <c r="P16" s="52">
        <f>IF(O16&gt;1,VLOOKUP(O16*10,$AA$26:$AA$132,1)/10,IF(O16&gt;0.099,VLOOKUP(O16*100,$AB$26:$AB$132,1)/100,VLOOKUP(O16*1000,$AB$26:$AB$132,1)/1000))</f>
        <v>8.0599999999999987</v>
      </c>
      <c r="Q16" s="52">
        <f ca="1">IF(O16&gt;1,OFFSET($AA$26,MATCH(O16*10,$AA$26:$AA$132,1),0)/10,IF(O16&gt;0.099, OFFSET($AB$26,MATCH(O16*100,$AB$26:$AB$132,1),0)/100,OFFSET($AB$26,MATCH(O16*1000,$AB$26:$AB$132,1),0)/1000))</f>
        <v>8.25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3.0008000000000004</v>
      </c>
      <c r="K17" s="60">
        <f ca="1">(C1*((K13+K14+K15)/K13))</f>
        <v>3.0262422997946614</v>
      </c>
      <c r="L17" s="83" t="s">
        <v>1</v>
      </c>
      <c r="N17" s="7" t="s">
        <v>44</v>
      </c>
      <c r="O17" s="18"/>
      <c r="P17" s="53">
        <f>$C$1*(1+P16/(P14+P15))</f>
        <v>3.2631789473684205</v>
      </c>
      <c r="Q17" s="53">
        <f ca="1">$C$1*(1+Q16/(Q14+Q15))</f>
        <v>3.2597946611909649</v>
      </c>
      <c r="R17" s="92" t="s">
        <v>1</v>
      </c>
      <c r="T17" s="7" t="s">
        <v>26</v>
      </c>
      <c r="U17" s="18"/>
      <c r="V17" s="53">
        <f>U8*(V13+V14)/(V13+V14+V15+V16)</f>
        <v>4.0020030045067605</v>
      </c>
      <c r="W17" s="53">
        <f ca="1">U8*(W13+W14)/(W13+W14+W15+W16)</f>
        <v>3.9782285997031175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5.6</v>
      </c>
      <c r="D19" s="4" t="s">
        <v>58</v>
      </c>
      <c r="E19" s="18"/>
      <c r="F19" s="17"/>
      <c r="H19" s="7" t="s">
        <v>17</v>
      </c>
      <c r="I19" s="13">
        <v>4.99</v>
      </c>
      <c r="J19" s="4" t="s">
        <v>58</v>
      </c>
      <c r="K19" s="18"/>
      <c r="L19" s="17"/>
      <c r="N19" s="7" t="s">
        <v>45</v>
      </c>
      <c r="O19" s="13">
        <v>4.75</v>
      </c>
      <c r="P19" s="4" t="s">
        <v>58</v>
      </c>
      <c r="Q19" s="18"/>
      <c r="R19" s="17"/>
      <c r="T19" s="7" t="s">
        <v>11</v>
      </c>
      <c r="U19" s="13">
        <v>3.3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7.32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0.80600000000000005</v>
      </c>
      <c r="J21" s="4" t="s">
        <v>58</v>
      </c>
      <c r="K21" s="18"/>
      <c r="L21" s="17"/>
      <c r="N21" s="7" t="s">
        <v>46</v>
      </c>
      <c r="O21" s="13">
        <v>8.25</v>
      </c>
      <c r="P21" s="4" t="s">
        <v>58</v>
      </c>
      <c r="Q21" s="18"/>
      <c r="R21" s="17"/>
      <c r="T21" s="7" t="s">
        <v>12</v>
      </c>
      <c r="U21" s="13">
        <v>6.6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4.1874642857142863</v>
      </c>
      <c r="D23" s="86" t="s">
        <v>1</v>
      </c>
      <c r="E23" s="65">
        <f>(C23-C9)/C23*100</f>
        <v>-0.29936289435303365</v>
      </c>
      <c r="F23" s="84" t="s">
        <v>2</v>
      </c>
      <c r="H23" s="63" t="s">
        <v>38</v>
      </c>
      <c r="I23" s="64">
        <f>C1*(1+I20/I19)</f>
        <v>2.98498997995992</v>
      </c>
      <c r="J23" s="79" t="s">
        <v>1</v>
      </c>
      <c r="K23" s="65">
        <f>(I23-I8)/I23*100</f>
        <v>9.5474350625373425</v>
      </c>
      <c r="L23" s="84" t="s">
        <v>2</v>
      </c>
      <c r="N23" s="63" t="s">
        <v>48</v>
      </c>
      <c r="O23" s="64">
        <f>$C$1*(1+O21/(O19+O20))</f>
        <v>3.311578947368421</v>
      </c>
      <c r="P23" s="65">
        <f>(O23-O9)/O23*100</f>
        <v>0.34965034965035208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3.1804328657314627</v>
      </c>
      <c r="J24" s="97" t="s">
        <v>1</v>
      </c>
      <c r="K24" s="78">
        <f>(I24-I9)/I24*100</f>
        <v>5.6732172427090424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4.0100502512562821</v>
      </c>
      <c r="V24" s="80" t="s">
        <v>1</v>
      </c>
      <c r="W24" s="81">
        <f>(U24-U9)/U24*100</f>
        <v>0.25062656641605774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paperSize="9" scale="60" fitToHeight="0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bq25505(70</vt:lpstr>
      <vt:lpstr>Sheet3</vt:lpstr>
      <vt:lpstr>'bq25505(70'!Druckbereich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cp:lastPrinted>2019-10-19T16:04:27Z</cp:lastPrinted>
  <dcterms:created xsi:type="dcterms:W3CDTF">2012-10-17T01:41:25Z</dcterms:created>
  <dcterms:modified xsi:type="dcterms:W3CDTF">2019-10-19T16:54:47Z</dcterms:modified>
</cp:coreProperties>
</file>