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330" yWindow="1725" windowWidth="11775" windowHeight="6900" activeTab="1"/>
  </bookViews>
  <sheets>
    <sheet name="Computation" sheetId="1" r:id="rId1"/>
    <sheet name="Block Diagram" sheetId="3" r:id="rId2"/>
  </sheets>
  <calcPr calcId="145621"/>
</workbook>
</file>

<file path=xl/calcChain.xml><?xml version="1.0" encoding="utf-8"?>
<calcChain xmlns="http://schemas.openxmlformats.org/spreadsheetml/2006/main">
  <c r="J31" i="1" l="1"/>
  <c r="J28" i="1"/>
  <c r="E5" i="1" l="1"/>
  <c r="E9" i="1"/>
  <c r="I15" i="1"/>
  <c r="J15" i="1" s="1"/>
  <c r="H11" i="1"/>
  <c r="H7" i="1"/>
  <c r="H13" i="1" l="1"/>
  <c r="I13" i="1" s="1"/>
  <c r="J13" i="1" s="1"/>
  <c r="E11" i="1" l="1"/>
  <c r="E7" i="1"/>
  <c r="I7" i="1" l="1"/>
  <c r="I11" i="1"/>
  <c r="J11" i="1" s="1"/>
  <c r="J7" i="1" l="1"/>
  <c r="J25" i="1" s="1"/>
  <c r="J27" i="1" s="1"/>
  <c r="J29" i="1" s="1"/>
  <c r="I17" i="1"/>
  <c r="I19" i="1" s="1"/>
  <c r="I23" i="1" s="1"/>
  <c r="J34" i="1" l="1"/>
  <c r="J37" i="1" s="1"/>
</calcChain>
</file>

<file path=xl/sharedStrings.xml><?xml version="1.0" encoding="utf-8"?>
<sst xmlns="http://schemas.openxmlformats.org/spreadsheetml/2006/main" count="75" uniqueCount="64">
  <si>
    <t>mAHr</t>
  </si>
  <si>
    <t>VOUT 
(V)</t>
  </si>
  <si>
    <t>IOUT 
(mA)</t>
  </si>
  <si>
    <t>User Input</t>
  </si>
  <si>
    <t>mW</t>
  </si>
  <si>
    <t xml:space="preserve"> </t>
  </si>
  <si>
    <t>Direct loading on VSTOR</t>
  </si>
  <si>
    <t>If only one active mode, enter 0 for IOUT.</t>
  </si>
  <si>
    <t>If only one active mode, enter 0 for ISTOR.</t>
  </si>
  <si>
    <t>V</t>
  </si>
  <si>
    <t>Mode Duration (how long?) 
(s)</t>
  </si>
  <si>
    <t xml:space="preserve">Totals for Active Mode 2 </t>
  </si>
  <si>
    <t xml:space="preserve">Totals for Active Mode 1 </t>
  </si>
  <si>
    <t>Computed/Fixed</t>
  </si>
  <si>
    <r>
      <t>mW/cm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</si>
  <si>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</si>
  <si>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t>System Loads</t>
  </si>
  <si>
    <t>hours / day</t>
  </si>
  <si>
    <t>mWHr / day</t>
  </si>
  <si>
    <t>mAHr / day</t>
  </si>
  <si>
    <t>Idle mode hours / day = 24 minus active mode hours / day</t>
  </si>
  <si>
    <t>Storage element leaks all the time.</t>
  </si>
  <si>
    <t>F</t>
  </si>
  <si>
    <t>VSTOR nominal</t>
  </si>
  <si>
    <t>ISTOR = (VOUTxIOUT) / (VSTORnom x Effcy) 
(mA)</t>
  </si>
  <si>
    <t>-OR-</t>
  </si>
  <si>
    <r>
      <t>Min Bat Capacity / 1000 x 3600s/hr x VSTOR</t>
    </r>
    <r>
      <rPr>
        <vertAlign val="subscript"/>
        <sz val="11"/>
        <color theme="0" tint="-0.499984740745262"/>
        <rFont val="Calibri"/>
        <family val="2"/>
        <scheme val="minor"/>
      </rPr>
      <t>NOM</t>
    </r>
    <r>
      <rPr>
        <sz val="11"/>
        <color theme="0" tint="-0.499984740745262"/>
        <rFont val="Calibri"/>
        <family val="2"/>
        <scheme val="minor"/>
      </rPr>
      <t xml:space="preserve"> = 1/2 x C</t>
    </r>
    <r>
      <rPr>
        <vertAlign val="subscript"/>
        <sz val="11"/>
        <color theme="0" tint="-0.499984740745262"/>
        <rFont val="Calibri"/>
        <family val="2"/>
        <scheme val="minor"/>
      </rPr>
      <t>SUPER</t>
    </r>
    <r>
      <rPr>
        <sz val="11"/>
        <color theme="0" tint="-0.499984740745262"/>
        <rFont val="Calibri"/>
        <family val="2"/>
        <scheme val="minor"/>
      </rPr>
      <t xml:space="preserve"> x (Vmax</t>
    </r>
    <r>
      <rPr>
        <vertAlign val="superscript"/>
        <sz val="11"/>
        <color theme="0" tint="-0.499984740745262"/>
        <rFont val="Calibri"/>
        <family val="2"/>
        <scheme val="minor"/>
      </rPr>
      <t>2</t>
    </r>
    <r>
      <rPr>
        <sz val="11"/>
        <color theme="0" tint="-0.499984740745262"/>
        <rFont val="Calibri"/>
        <family val="2"/>
        <scheme val="minor"/>
      </rPr>
      <t xml:space="preserve"> - Vmin</t>
    </r>
    <r>
      <rPr>
        <vertAlign val="superscript"/>
        <sz val="11"/>
        <color theme="0" tint="-0.499984740745262"/>
        <rFont val="Calibri"/>
        <family val="2"/>
        <scheme val="minor"/>
      </rPr>
      <t>2</t>
    </r>
    <r>
      <rPr>
        <sz val="11"/>
        <color theme="0" tint="-0.499984740745262"/>
        <rFont val="Calibri"/>
        <family val="2"/>
        <scheme val="minor"/>
      </rPr>
      <t>)</t>
    </r>
  </si>
  <si>
    <t>Mode Period (how often?) 
 (s)</t>
  </si>
  <si>
    <t>Mode Hours / Day = 24 hours x duration/
period</t>
  </si>
  <si>
    <t>Est Buck Effcy per datasheet</t>
  </si>
  <si>
    <t>days / week</t>
  </si>
  <si>
    <t>Divide by charging hours / day</t>
  </si>
  <si>
    <t>Minimum input power required for system operation</t>
  </si>
  <si>
    <t>Minimum solar panel area required</t>
  </si>
  <si>
    <t>Divide by panel power per panel datasheet</t>
  </si>
  <si>
    <t>Recommended minimum super capacitance</t>
  </si>
  <si>
    <t>Multiply by operating days per week</t>
  </si>
  <si>
    <t>Divide by charging days per week</t>
  </si>
  <si>
    <t>Maximum super capacitor voltage</t>
  </si>
  <si>
    <t>VBAT_UV = 2.0V &gt; Min super capacitor &gt; VSTOR nominal</t>
  </si>
  <si>
    <t>VSTOR nominal &lt; Max super capacitor voltage &lt;= VBAT_OV</t>
  </si>
  <si>
    <t>Mininum super capacitor voltage</t>
  </si>
  <si>
    <t>VBAT_UV &lt; VSTOR nominal &lt;= VBAT_OV</t>
  </si>
  <si>
    <t>Active Mode 1 - bq25570 VOUT</t>
  </si>
  <si>
    <t>Active Mode 1 - bq25570 VSTOR</t>
  </si>
  <si>
    <t>Active Mode 2 - bq25570 VOUT</t>
  </si>
  <si>
    <t>Active Mode 2 - bq25570 VSTOR</t>
  </si>
  <si>
    <t>Divide by low estimate of bq25570 efficiency per datasheet</t>
  </si>
  <si>
    <t>Multiply by max consec dark days (e.g. not charging when overcast or raining)</t>
  </si>
  <si>
    <t>Total mWHr /week required for system operation for the week</t>
  </si>
  <si>
    <t>Recommended minimum battery capacity</t>
  </si>
  <si>
    <t xml:space="preserve">Instantaneous power required from the solar panel </t>
  </si>
  <si>
    <t>Operating days minus max consecutive dark days</t>
  </si>
  <si>
    <t>mWHr / week</t>
  </si>
  <si>
    <t>Total mWHr / day consumed</t>
  </si>
  <si>
    <t>Total mAHr / day consumed</t>
  </si>
  <si>
    <t>mAHr / Day = ISTOR X Mode Hrs / Day</t>
  </si>
  <si>
    <t>mWHr / Day = VSTOR x mAHr / Day</t>
  </si>
  <si>
    <t>Total mWHr / day required to be collected by solar panel during charging days</t>
  </si>
  <si>
    <t>Total 7-day power must be collected during 5 charging days</t>
  </si>
  <si>
    <t>i.e., includes excess energy for charging the battery</t>
  </si>
  <si>
    <t>Sleep Mode - bq25570 VSTOR (1.8V rail off)</t>
  </si>
  <si>
    <t>Use power from lowest expected light level</t>
  </si>
  <si>
    <t xml:space="preserve">bq25570 quiescent current + storage element leakage current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</si>
</sst>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1"/>
      <color theme="0" tint="-0.499984740745262"/>
      <name val="Calibri"/>
      <family val="2"/>
      <scheme val="minor"/>
    </font>
    <font>
      <vertAlign val="superscript"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 wrapText="1"/>
    </xf>
    <xf numFmtId="164" fontId="0" fillId="2" borderId="3" xfId="0" applyNumberFormat="1" applyFill="1" applyBorder="1"/>
    <xf numFmtId="0" fontId="0" fillId="0" borderId="0" xfId="0" applyBorder="1"/>
    <xf numFmtId="0" fontId="2" fillId="0" borderId="3" xfId="0" applyFont="1" applyBorder="1" applyAlignment="1">
      <alignment wrapText="1"/>
    </xf>
    <xf numFmtId="164" fontId="0" fillId="3" borderId="3" xfId="0" applyNumberFormat="1" applyFill="1" applyBorder="1"/>
    <xf numFmtId="164" fontId="0" fillId="2" borderId="2" xfId="0" applyNumberFormat="1" applyFill="1" applyBorder="1"/>
    <xf numFmtId="0" fontId="1" fillId="3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3" fillId="2" borderId="3" xfId="0" applyNumberFormat="1" applyFont="1" applyFill="1" applyBorder="1"/>
    <xf numFmtId="0" fontId="3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164" fontId="0" fillId="0" borderId="0" xfId="0" applyNumberFormat="1" applyFill="1" applyBorder="1"/>
    <xf numFmtId="164" fontId="0" fillId="3" borderId="0" xfId="0" applyNumberFormat="1" applyFill="1" applyBorder="1"/>
    <xf numFmtId="0" fontId="0" fillId="0" borderId="3" xfId="0" applyFill="1" applyBorder="1" applyAlignment="1">
      <alignment horizontal="center" wrapText="1"/>
    </xf>
    <xf numFmtId="164" fontId="3" fillId="2" borderId="2" xfId="0" applyNumberFormat="1" applyFont="1" applyFill="1" applyBorder="1"/>
    <xf numFmtId="164" fontId="3" fillId="3" borderId="3" xfId="0" applyNumberFormat="1" applyFont="1" applyFill="1" applyBorder="1"/>
    <xf numFmtId="164" fontId="3" fillId="3" borderId="0" xfId="0" applyNumberFormat="1" applyFont="1" applyFill="1" applyBorder="1"/>
    <xf numFmtId="164" fontId="0" fillId="0" borderId="0" xfId="0" applyNumberFormat="1" applyBorder="1"/>
    <xf numFmtId="164" fontId="5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/>
    <xf numFmtId="164" fontId="0" fillId="2" borderId="1" xfId="0" applyNumberFormat="1" applyFill="1" applyBorder="1"/>
    <xf numFmtId="164" fontId="0" fillId="3" borderId="7" xfId="0" applyNumberFormat="1" applyFill="1" applyBorder="1"/>
    <xf numFmtId="0" fontId="0" fillId="0" borderId="4" xfId="0" applyBorder="1"/>
    <xf numFmtId="164" fontId="0" fillId="2" borderId="8" xfId="0" applyNumberFormat="1" applyFill="1" applyBorder="1"/>
    <xf numFmtId="164" fontId="3" fillId="3" borderId="5" xfId="0" applyNumberFormat="1" applyFont="1" applyFill="1" applyBorder="1"/>
    <xf numFmtId="164" fontId="0" fillId="4" borderId="0" xfId="0" applyNumberFormat="1" applyFill="1" applyBorder="1"/>
    <xf numFmtId="0" fontId="7" fillId="0" borderId="0" xfId="0" applyFont="1"/>
    <xf numFmtId="0" fontId="8" fillId="0" borderId="3" xfId="0" applyFont="1" applyBorder="1" applyAlignment="1">
      <alignment wrapText="1"/>
    </xf>
    <xf numFmtId="2" fontId="9" fillId="3" borderId="3" xfId="0" applyNumberFormat="1" applyFont="1" applyFill="1" applyBorder="1"/>
    <xf numFmtId="0" fontId="9" fillId="0" borderId="3" xfId="0" applyFont="1" applyBorder="1"/>
    <xf numFmtId="164" fontId="7" fillId="0" borderId="0" xfId="0" applyNumberFormat="1" applyFont="1" applyFill="1" applyBorder="1" applyAlignment="1">
      <alignment horizontal="left"/>
    </xf>
    <xf numFmtId="0" fontId="0" fillId="0" borderId="0" xfId="0" applyFill="1"/>
    <xf numFmtId="164" fontId="5" fillId="0" borderId="3" xfId="0" applyNumberFormat="1" applyFont="1" applyFill="1" applyBorder="1" applyAlignment="1">
      <alignment horizontal="right"/>
    </xf>
    <xf numFmtId="164" fontId="3" fillId="0" borderId="3" xfId="0" applyNumberFormat="1" applyFont="1" applyFill="1" applyBorder="1" applyAlignment="1">
      <alignment horizontal="left"/>
    </xf>
    <xf numFmtId="164" fontId="0" fillId="0" borderId="3" xfId="0" applyNumberFormat="1" applyFill="1" applyBorder="1"/>
    <xf numFmtId="164" fontId="0" fillId="0" borderId="5" xfId="0" applyNumberForma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64" fontId="0" fillId="0" borderId="7" xfId="0" applyNumberFormat="1" applyFill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5" fillId="0" borderId="5" xfId="0" quotePrefix="1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5" fillId="0" borderId="7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164" fontId="3" fillId="0" borderId="7" xfId="0" applyNumberFormat="1" applyFont="1" applyFill="1" applyBorder="1" applyAlignment="1">
      <alignment horizontal="left"/>
    </xf>
    <xf numFmtId="164" fontId="3" fillId="0" borderId="5" xfId="0" applyNumberFormat="1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164" fontId="3" fillId="0" borderId="7" xfId="0" applyNumberFormat="1" applyFont="1" applyFill="1" applyBorder="1" applyAlignment="1">
      <alignment horizontal="right"/>
    </xf>
    <xf numFmtId="164" fontId="5" fillId="0" borderId="5" xfId="0" applyNumberFormat="1" applyFont="1" applyFill="1" applyBorder="1" applyAlignment="1">
      <alignment horizontal="right"/>
    </xf>
    <xf numFmtId="164" fontId="5" fillId="0" borderId="1" xfId="0" applyNumberFormat="1" applyFont="1" applyFill="1" applyBorder="1" applyAlignment="1">
      <alignment horizontal="right"/>
    </xf>
    <xf numFmtId="164" fontId="5" fillId="0" borderId="7" xfId="0" applyNumberFormat="1" applyFont="1" applyFill="1" applyBorder="1" applyAlignment="1">
      <alignment horizontal="right"/>
    </xf>
    <xf numFmtId="164" fontId="0" fillId="0" borderId="5" xfId="0" applyNumberFormat="1" applyBorder="1"/>
    <xf numFmtId="164" fontId="0" fillId="0" borderId="7" xfId="0" applyNumberFormat="1" applyBorder="1"/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5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523874</xdr:colOff>
      <xdr:row>25</xdr:row>
      <xdr:rowOff>91144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6010274" cy="4663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selection activeCell="C1" sqref="C1"/>
    </sheetView>
  </sheetViews>
  <sheetFormatPr defaultRowHeight="15" x14ac:dyDescent="0.25"/>
  <cols>
    <col min="1" max="1" width="29.7109375" customWidth="1"/>
    <col min="2" max="3" width="8.7109375" customWidth="1"/>
    <col min="4" max="4" width="9.7109375" customWidth="1"/>
    <col min="5" max="5" width="13" customWidth="1"/>
    <col min="6" max="7" width="10.7109375" customWidth="1"/>
    <col min="8" max="8" width="12.5703125" customWidth="1"/>
    <col min="9" max="9" width="9.5703125" bestFit="1" customWidth="1"/>
    <col min="10" max="10" width="10.5703125" bestFit="1" customWidth="1"/>
    <col min="11" max="11" width="10.5703125" customWidth="1"/>
  </cols>
  <sheetData>
    <row r="1" spans="1:11" x14ac:dyDescent="0.25">
      <c r="A1" s="8" t="s">
        <v>3</v>
      </c>
    </row>
    <row r="2" spans="1:11" x14ac:dyDescent="0.25">
      <c r="A2" s="9" t="s">
        <v>13</v>
      </c>
    </row>
    <row r="3" spans="1:11" ht="30" customHeight="1" x14ac:dyDescent="0.25">
      <c r="D3" s="30" t="s">
        <v>23</v>
      </c>
      <c r="E3" s="31">
        <v>3</v>
      </c>
      <c r="F3" s="32" t="s">
        <v>9</v>
      </c>
      <c r="K3" s="29" t="s">
        <v>42</v>
      </c>
    </row>
    <row r="4" spans="1:11" ht="75.75" x14ac:dyDescent="0.3">
      <c r="A4" s="5" t="s">
        <v>16</v>
      </c>
      <c r="B4" s="2" t="s">
        <v>1</v>
      </c>
      <c r="C4" s="2" t="s">
        <v>2</v>
      </c>
      <c r="D4" s="2" t="s">
        <v>29</v>
      </c>
      <c r="E4" s="2" t="s">
        <v>24</v>
      </c>
      <c r="F4" s="11" t="s">
        <v>10</v>
      </c>
      <c r="G4" s="2" t="s">
        <v>27</v>
      </c>
      <c r="H4" s="16" t="s">
        <v>28</v>
      </c>
      <c r="I4" s="16" t="s">
        <v>56</v>
      </c>
      <c r="J4" s="16" t="s">
        <v>57</v>
      </c>
      <c r="K4" s="29"/>
    </row>
    <row r="5" spans="1:11" x14ac:dyDescent="0.25">
      <c r="A5" s="1" t="s">
        <v>43</v>
      </c>
      <c r="B5" s="24">
        <v>1.8</v>
      </c>
      <c r="C5" s="6">
        <v>49.5</v>
      </c>
      <c r="D5" s="6">
        <v>0.93</v>
      </c>
      <c r="E5" s="10">
        <f>(B5*C5)/($E$3*D5)</f>
        <v>31.935483870967744</v>
      </c>
      <c r="F5" s="4"/>
      <c r="G5" s="4"/>
      <c r="H5" s="4"/>
      <c r="I5" s="4"/>
      <c r="J5" s="4"/>
      <c r="K5" s="29"/>
    </row>
    <row r="6" spans="1:11" x14ac:dyDescent="0.25">
      <c r="A6" s="25" t="s">
        <v>44</v>
      </c>
      <c r="B6" s="14" t="s">
        <v>5</v>
      </c>
      <c r="C6" s="14" t="s">
        <v>5</v>
      </c>
      <c r="D6" s="14" t="s">
        <v>5</v>
      </c>
      <c r="E6" s="19">
        <v>8</v>
      </c>
      <c r="F6" s="4"/>
      <c r="G6" s="4"/>
      <c r="H6" s="4"/>
      <c r="I6" s="4"/>
      <c r="J6" s="4"/>
      <c r="K6" s="29" t="s">
        <v>6</v>
      </c>
    </row>
    <row r="7" spans="1:11" ht="15.75" thickBot="1" x14ac:dyDescent="0.3">
      <c r="A7" s="58" t="s">
        <v>12</v>
      </c>
      <c r="B7" s="58"/>
      <c r="C7" s="58"/>
      <c r="D7" s="58"/>
      <c r="E7" s="17">
        <f>SUM(E5:E6)</f>
        <v>39.935483870967744</v>
      </c>
      <c r="F7" s="6">
        <v>0.04</v>
      </c>
      <c r="G7" s="6">
        <v>60</v>
      </c>
      <c r="H7" s="3">
        <f>24*F7/G7</f>
        <v>1.6E-2</v>
      </c>
      <c r="I7" s="3">
        <f>H7*E7</f>
        <v>0.63896774193548389</v>
      </c>
      <c r="J7" s="3">
        <f>I7*$E$3</f>
        <v>1.9169032258064518</v>
      </c>
      <c r="K7" s="29"/>
    </row>
    <row r="8" spans="1:11" ht="15.75" thickTop="1" x14ac:dyDescent="0.25">
      <c r="A8" s="4"/>
      <c r="B8" s="14"/>
      <c r="C8" s="14"/>
      <c r="D8" s="14"/>
      <c r="E8" s="22"/>
      <c r="F8" s="20"/>
      <c r="G8" s="20"/>
      <c r="H8" s="20"/>
      <c r="I8" s="20"/>
      <c r="J8" s="20"/>
      <c r="K8" s="29"/>
    </row>
    <row r="9" spans="1:11" x14ac:dyDescent="0.25">
      <c r="A9" s="1" t="s">
        <v>45</v>
      </c>
      <c r="B9" s="24">
        <v>1.8</v>
      </c>
      <c r="C9" s="6">
        <v>6.5</v>
      </c>
      <c r="D9" s="6">
        <v>0.85</v>
      </c>
      <c r="E9" s="10">
        <f>(B9*C9)/($E$3*D9)</f>
        <v>4.5882352941176476</v>
      </c>
      <c r="F9" s="20"/>
      <c r="G9" s="20"/>
      <c r="H9" s="20"/>
      <c r="I9" s="20"/>
      <c r="J9" s="20"/>
      <c r="K9" s="29" t="s">
        <v>7</v>
      </c>
    </row>
    <row r="10" spans="1:11" x14ac:dyDescent="0.25">
      <c r="A10" s="25" t="s">
        <v>46</v>
      </c>
      <c r="B10" s="14" t="s">
        <v>5</v>
      </c>
      <c r="C10" s="14" t="s">
        <v>5</v>
      </c>
      <c r="D10" s="14" t="s">
        <v>5</v>
      </c>
      <c r="E10" s="19">
        <v>5.5</v>
      </c>
      <c r="F10" s="20"/>
      <c r="G10" s="20"/>
      <c r="H10" s="20"/>
      <c r="I10" s="20"/>
      <c r="J10" s="20"/>
      <c r="K10" s="29" t="s">
        <v>8</v>
      </c>
    </row>
    <row r="11" spans="1:11" ht="15.75" thickBot="1" x14ac:dyDescent="0.3">
      <c r="A11" s="58" t="s">
        <v>11</v>
      </c>
      <c r="B11" s="58"/>
      <c r="C11" s="58"/>
      <c r="D11" s="58"/>
      <c r="E11" s="17">
        <f>SUM(E9:E10)</f>
        <v>10.088235294117649</v>
      </c>
      <c r="F11" s="6">
        <v>0.125</v>
      </c>
      <c r="G11" s="6">
        <v>60</v>
      </c>
      <c r="H11" s="3">
        <f>24*F11/G11</f>
        <v>0.05</v>
      </c>
      <c r="I11" s="3">
        <f>H11*E11</f>
        <v>0.50441176470588245</v>
      </c>
      <c r="J11" s="3">
        <f>I11*$E$3</f>
        <v>1.5132352941176475</v>
      </c>
      <c r="K11" s="29"/>
    </row>
    <row r="12" spans="1:11" ht="15.75" thickTop="1" x14ac:dyDescent="0.25">
      <c r="A12" s="12"/>
      <c r="B12" s="14"/>
      <c r="C12" s="14"/>
      <c r="D12" s="14"/>
      <c r="E12" s="22"/>
      <c r="F12" s="20"/>
      <c r="G12" s="20"/>
      <c r="H12" s="20"/>
      <c r="I12" s="20"/>
      <c r="J12" s="20"/>
      <c r="K12" s="29"/>
    </row>
    <row r="13" spans="1:11" x14ac:dyDescent="0.25">
      <c r="A13" s="58" t="s">
        <v>61</v>
      </c>
      <c r="B13" s="58"/>
      <c r="C13" s="58"/>
      <c r="D13" s="58"/>
      <c r="E13" s="18">
        <v>0.1</v>
      </c>
      <c r="F13" s="54"/>
      <c r="G13" s="55"/>
      <c r="H13" s="3">
        <f>24-H7-H11</f>
        <v>23.934000000000001</v>
      </c>
      <c r="I13" s="3">
        <f>H13*E13</f>
        <v>2.3934000000000002</v>
      </c>
      <c r="J13" s="3">
        <f>I13*$E$3</f>
        <v>7.180200000000001</v>
      </c>
      <c r="K13" s="29" t="s">
        <v>20</v>
      </c>
    </row>
    <row r="14" spans="1:11" x14ac:dyDescent="0.25">
      <c r="A14" s="12"/>
      <c r="B14" s="14"/>
      <c r="C14" s="14"/>
      <c r="D14" s="14"/>
      <c r="E14" s="22"/>
      <c r="F14" s="20"/>
      <c r="G14" s="20"/>
      <c r="H14" s="20"/>
      <c r="I14" s="20"/>
      <c r="J14" s="20"/>
      <c r="K14" s="29"/>
    </row>
    <row r="15" spans="1:11" x14ac:dyDescent="0.25">
      <c r="A15" s="58" t="s">
        <v>63</v>
      </c>
      <c r="B15" s="58"/>
      <c r="C15" s="58"/>
      <c r="D15" s="58"/>
      <c r="E15" s="18">
        <v>1E-3</v>
      </c>
      <c r="F15" s="56"/>
      <c r="G15" s="57"/>
      <c r="H15" s="3">
        <v>24</v>
      </c>
      <c r="I15" s="3">
        <f>H15*E15</f>
        <v>2.4E-2</v>
      </c>
      <c r="J15" s="3">
        <f>I15*$E$3</f>
        <v>7.2000000000000008E-2</v>
      </c>
      <c r="K15" s="29" t="s">
        <v>21</v>
      </c>
    </row>
    <row r="16" spans="1:11" x14ac:dyDescent="0.25">
      <c r="A16" s="13"/>
      <c r="B16" s="14"/>
      <c r="C16" s="14"/>
      <c r="D16" s="14"/>
      <c r="E16" s="14"/>
      <c r="F16" s="14"/>
      <c r="G16" s="20"/>
      <c r="H16" s="20"/>
      <c r="I16" s="20"/>
      <c r="J16" s="20"/>
    </row>
    <row r="17" spans="1:19" x14ac:dyDescent="0.25">
      <c r="A17" s="13"/>
      <c r="B17" s="38" t="s">
        <v>55</v>
      </c>
      <c r="C17" s="39"/>
      <c r="D17" s="39"/>
      <c r="E17" s="39"/>
      <c r="F17" s="39"/>
      <c r="G17" s="39"/>
      <c r="H17" s="40"/>
      <c r="I17" s="23">
        <f>SUM(I7:I15)</f>
        <v>3.5607795066413663</v>
      </c>
      <c r="J17" s="20" t="s">
        <v>19</v>
      </c>
    </row>
    <row r="18" spans="1:19" x14ac:dyDescent="0.25">
      <c r="A18" s="13"/>
      <c r="B18" s="37" t="s">
        <v>48</v>
      </c>
      <c r="C18" s="37"/>
      <c r="D18" s="37"/>
      <c r="E18" s="37"/>
      <c r="F18" s="37"/>
      <c r="G18" s="37"/>
      <c r="H18" s="37"/>
      <c r="I18" s="15">
        <v>2</v>
      </c>
      <c r="J18" s="20" t="s">
        <v>30</v>
      </c>
    </row>
    <row r="19" spans="1:19" ht="15.75" thickBot="1" x14ac:dyDescent="0.3">
      <c r="A19" s="13"/>
      <c r="B19" s="35" t="s">
        <v>50</v>
      </c>
      <c r="C19" s="35"/>
      <c r="D19" s="35"/>
      <c r="E19" s="35"/>
      <c r="F19" s="35"/>
      <c r="G19" s="35"/>
      <c r="H19" s="35"/>
      <c r="I19" s="7">
        <f>I17*I18</f>
        <v>7.1215590132827327</v>
      </c>
      <c r="J19" s="20" t="s">
        <v>0</v>
      </c>
    </row>
    <row r="20" spans="1:19" ht="15.75" thickTop="1" x14ac:dyDescent="0.25">
      <c r="A20" s="13"/>
      <c r="B20" s="42" t="s">
        <v>25</v>
      </c>
      <c r="C20" s="43"/>
      <c r="D20" s="43"/>
      <c r="E20" s="43"/>
      <c r="F20" s="43"/>
      <c r="G20" s="43"/>
      <c r="H20" s="44"/>
      <c r="I20" s="28"/>
      <c r="J20" s="20"/>
    </row>
    <row r="21" spans="1:19" x14ac:dyDescent="0.25">
      <c r="A21" s="13"/>
      <c r="B21" s="45" t="s">
        <v>41</v>
      </c>
      <c r="C21" s="46"/>
      <c r="D21" s="46"/>
      <c r="E21" s="46"/>
      <c r="F21" s="46"/>
      <c r="G21" s="46"/>
      <c r="H21" s="47"/>
      <c r="I21" s="19">
        <v>2.5</v>
      </c>
      <c r="J21" s="20" t="s">
        <v>9</v>
      </c>
      <c r="K21" s="33" t="s">
        <v>39</v>
      </c>
      <c r="N21" s="33"/>
      <c r="O21" s="33"/>
      <c r="P21" s="33"/>
      <c r="Q21" s="33"/>
      <c r="R21" s="33"/>
      <c r="S21" s="33"/>
    </row>
    <row r="22" spans="1:19" x14ac:dyDescent="0.25">
      <c r="A22" s="13"/>
      <c r="B22" s="45" t="s">
        <v>38</v>
      </c>
      <c r="C22" s="46"/>
      <c r="D22" s="46"/>
      <c r="E22" s="46"/>
      <c r="F22" s="46"/>
      <c r="G22" s="46"/>
      <c r="H22" s="47"/>
      <c r="I22" s="27">
        <v>4</v>
      </c>
      <c r="J22" s="20" t="s">
        <v>9</v>
      </c>
      <c r="K22" s="33" t="s">
        <v>40</v>
      </c>
      <c r="N22" s="33"/>
      <c r="O22" s="33"/>
      <c r="P22" s="33"/>
      <c r="Q22" s="33"/>
      <c r="R22" s="33"/>
      <c r="S22" s="33"/>
    </row>
    <row r="23" spans="1:19" ht="19.5" thickBot="1" x14ac:dyDescent="0.4">
      <c r="A23" s="13"/>
      <c r="B23" s="51" t="s">
        <v>35</v>
      </c>
      <c r="C23" s="52"/>
      <c r="D23" s="52"/>
      <c r="E23" s="52"/>
      <c r="F23" s="52"/>
      <c r="G23" s="52"/>
      <c r="H23" s="53"/>
      <c r="I23" s="26">
        <f>2*I19/1000*3600*E3/(I22^2-I21^2)</f>
        <v>15.776992275580206</v>
      </c>
      <c r="J23" s="20" t="s">
        <v>22</v>
      </c>
      <c r="K23" s="29" t="s">
        <v>26</v>
      </c>
    </row>
    <row r="24" spans="1:19" ht="15.75" thickTop="1" x14ac:dyDescent="0.25">
      <c r="A24" s="13"/>
      <c r="B24" s="21"/>
      <c r="C24" s="21"/>
      <c r="D24" s="21"/>
      <c r="E24" s="21"/>
      <c r="F24" s="21"/>
      <c r="G24" s="21"/>
      <c r="H24" s="21"/>
      <c r="I24" s="20"/>
      <c r="J24" s="20"/>
    </row>
    <row r="25" spans="1:19" x14ac:dyDescent="0.25">
      <c r="A25" s="13"/>
      <c r="C25" s="48" t="s">
        <v>54</v>
      </c>
      <c r="D25" s="49"/>
      <c r="E25" s="49"/>
      <c r="F25" s="49"/>
      <c r="G25" s="49"/>
      <c r="H25" s="49"/>
      <c r="I25" s="50"/>
      <c r="J25" s="3">
        <f>SUM(J7:J15)</f>
        <v>10.6823385199241</v>
      </c>
      <c r="K25" t="s">
        <v>18</v>
      </c>
    </row>
    <row r="26" spans="1:19" x14ac:dyDescent="0.25">
      <c r="A26" s="13"/>
      <c r="C26" s="45" t="s">
        <v>36</v>
      </c>
      <c r="D26" s="46"/>
      <c r="E26" s="46"/>
      <c r="F26" s="46"/>
      <c r="G26" s="46"/>
      <c r="H26" s="46"/>
      <c r="I26" s="47"/>
      <c r="J26" s="6">
        <v>7</v>
      </c>
      <c r="K26" t="s">
        <v>30</v>
      </c>
    </row>
    <row r="27" spans="1:19" x14ac:dyDescent="0.25">
      <c r="A27" s="13"/>
      <c r="C27" s="48" t="s">
        <v>49</v>
      </c>
      <c r="D27" s="49"/>
      <c r="E27" s="49"/>
      <c r="F27" s="49"/>
      <c r="G27" s="49"/>
      <c r="H27" s="49"/>
      <c r="I27" s="50"/>
      <c r="J27" s="3">
        <f>J25*J26</f>
        <v>74.776369639468697</v>
      </c>
      <c r="K27" t="s">
        <v>53</v>
      </c>
    </row>
    <row r="28" spans="1:19" x14ac:dyDescent="0.25">
      <c r="A28" s="13"/>
      <c r="C28" s="45" t="s">
        <v>37</v>
      </c>
      <c r="D28" s="46"/>
      <c r="E28" s="46"/>
      <c r="F28" s="46"/>
      <c r="G28" s="46"/>
      <c r="H28" s="46"/>
      <c r="I28" s="47"/>
      <c r="J28" s="3">
        <f>J26-I18</f>
        <v>5</v>
      </c>
      <c r="K28" t="s">
        <v>30</v>
      </c>
      <c r="M28" s="29" t="s">
        <v>52</v>
      </c>
    </row>
    <row r="29" spans="1:19" x14ac:dyDescent="0.25">
      <c r="A29" s="13"/>
      <c r="C29" s="48" t="s">
        <v>58</v>
      </c>
      <c r="D29" s="49"/>
      <c r="E29" s="49"/>
      <c r="F29" s="49"/>
      <c r="G29" s="49"/>
      <c r="H29" s="49"/>
      <c r="I29" s="50"/>
      <c r="J29" s="3">
        <f>J27/J28</f>
        <v>14.955273927893739</v>
      </c>
      <c r="K29" t="s">
        <v>18</v>
      </c>
      <c r="L29" s="34"/>
      <c r="M29" s="29" t="s">
        <v>59</v>
      </c>
    </row>
    <row r="30" spans="1:19" x14ac:dyDescent="0.25">
      <c r="A30" s="13"/>
      <c r="C30" s="45" t="s">
        <v>31</v>
      </c>
      <c r="D30" s="46"/>
      <c r="E30" s="46"/>
      <c r="F30" s="46"/>
      <c r="G30" s="46"/>
      <c r="H30" s="46"/>
      <c r="I30" s="47"/>
      <c r="J30" s="6">
        <v>8</v>
      </c>
      <c r="K30" t="s">
        <v>17</v>
      </c>
      <c r="M30" s="29" t="s">
        <v>60</v>
      </c>
    </row>
    <row r="31" spans="1:19" x14ac:dyDescent="0.25">
      <c r="A31" s="13"/>
      <c r="C31" s="51" t="s">
        <v>51</v>
      </c>
      <c r="D31" s="52"/>
      <c r="E31" s="52"/>
      <c r="F31" s="52"/>
      <c r="G31" s="52"/>
      <c r="H31" s="52"/>
      <c r="I31" s="53"/>
      <c r="J31" s="3">
        <f>J29/J30</f>
        <v>1.8694092409867173</v>
      </c>
      <c r="K31" t="s">
        <v>4</v>
      </c>
    </row>
    <row r="32" spans="1:19" x14ac:dyDescent="0.25">
      <c r="A32" s="13"/>
      <c r="B32" s="20"/>
      <c r="C32" s="21"/>
      <c r="D32" s="21"/>
      <c r="E32" s="21"/>
      <c r="F32" s="21"/>
      <c r="G32" s="21"/>
      <c r="H32" s="21"/>
      <c r="I32" s="20"/>
      <c r="J32" s="14"/>
    </row>
    <row r="33" spans="1:13" x14ac:dyDescent="0.25">
      <c r="A33" s="13"/>
      <c r="B33" s="20"/>
      <c r="D33" s="36" t="s">
        <v>47</v>
      </c>
      <c r="E33" s="36"/>
      <c r="F33" s="36"/>
      <c r="G33" s="36"/>
      <c r="H33" s="36"/>
      <c r="I33" s="36"/>
      <c r="J33" s="15">
        <v>0.8</v>
      </c>
    </row>
    <row r="34" spans="1:13" ht="15.75" thickBot="1" x14ac:dyDescent="0.3">
      <c r="A34" s="13"/>
      <c r="B34" s="20"/>
      <c r="C34" s="21"/>
      <c r="D34" s="35" t="s">
        <v>32</v>
      </c>
      <c r="E34" s="35"/>
      <c r="F34" s="35"/>
      <c r="G34" s="35"/>
      <c r="H34" s="35"/>
      <c r="I34" s="35"/>
      <c r="J34" s="7">
        <f>J31/J33</f>
        <v>2.3367615512333964</v>
      </c>
      <c r="K34" t="s">
        <v>4</v>
      </c>
    </row>
    <row r="35" spans="1:13" ht="15.75" thickTop="1" x14ac:dyDescent="0.25">
      <c r="A35" s="13"/>
      <c r="B35" s="20"/>
      <c r="C35" s="21"/>
      <c r="D35" s="21"/>
      <c r="E35" s="21"/>
      <c r="F35" s="21"/>
      <c r="G35" s="21"/>
      <c r="H35" s="21"/>
      <c r="I35" s="21"/>
      <c r="J35" s="14"/>
    </row>
    <row r="36" spans="1:13" ht="17.25" x14ac:dyDescent="0.25">
      <c r="A36" s="13"/>
      <c r="B36" s="20"/>
      <c r="C36" s="21"/>
      <c r="E36" s="36" t="s">
        <v>34</v>
      </c>
      <c r="F36" s="36"/>
      <c r="G36" s="36"/>
      <c r="H36" s="36"/>
      <c r="I36" s="36"/>
      <c r="J36" s="15">
        <v>8</v>
      </c>
      <c r="K36" t="s">
        <v>14</v>
      </c>
      <c r="M36" s="29" t="s">
        <v>62</v>
      </c>
    </row>
    <row r="37" spans="1:13" ht="18" thickBot="1" x14ac:dyDescent="0.3">
      <c r="A37" s="4"/>
      <c r="B37" s="20"/>
      <c r="C37" s="20"/>
      <c r="E37" s="41" t="s">
        <v>33</v>
      </c>
      <c r="F37" s="41"/>
      <c r="G37" s="41"/>
      <c r="H37" s="41"/>
      <c r="I37" s="41"/>
      <c r="J37" s="7">
        <f>J34/J36</f>
        <v>0.29209519390417454</v>
      </c>
      <c r="K37" t="s">
        <v>15</v>
      </c>
    </row>
    <row r="38" spans="1:13" ht="15.75" thickTop="1" x14ac:dyDescent="0.25"/>
  </sheetData>
  <mergeCells count="24">
    <mergeCell ref="C31:I31"/>
    <mergeCell ref="D33:I33"/>
    <mergeCell ref="F13:G13"/>
    <mergeCell ref="F15:G15"/>
    <mergeCell ref="A7:D7"/>
    <mergeCell ref="A11:D11"/>
    <mergeCell ref="A13:D13"/>
    <mergeCell ref="A15:D15"/>
    <mergeCell ref="D34:I34"/>
    <mergeCell ref="E36:I36"/>
    <mergeCell ref="B18:H18"/>
    <mergeCell ref="B17:H17"/>
    <mergeCell ref="E37:I37"/>
    <mergeCell ref="B19:H19"/>
    <mergeCell ref="B20:H20"/>
    <mergeCell ref="C26:I26"/>
    <mergeCell ref="C28:I28"/>
    <mergeCell ref="C25:I25"/>
    <mergeCell ref="B21:H21"/>
    <mergeCell ref="B22:H22"/>
    <mergeCell ref="B23:H23"/>
    <mergeCell ref="C27:I27"/>
    <mergeCell ref="C29:I29"/>
    <mergeCell ref="C30:I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Computation</vt:lpstr>
      <vt:lpstr>Block Diagram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a0216859</dc:creator>
  <cp:lastModifiedBy>a0216859</cp:lastModifiedBy>
  <dcterms:created xsi:type="dcterms:W3CDTF">2012-11-19T03:40:16Z</dcterms:created>
  <dcterms:modified xsi:type="dcterms:W3CDTF">2013-10-22T14:28:06Z</dcterms:modified>
</cp:coreProperties>
</file>