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0" firstSheet="0" activeTab="2"/>
  </bookViews>
  <sheets>
    <sheet name="monks" sheetId="1" state="visible" r:id="rId2"/>
    <sheet name="monks repeated" sheetId="2" state="visible" r:id="rId3"/>
    <sheet name="hypothyroid" sheetId="3" state="visible" r:id="rId4"/>
    <sheet name="opticalDigit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<sst xmlns="http://schemas.openxmlformats.org/spreadsheetml/2006/main" count="35" uniqueCount="11">
  <si>
    <t xml:space="preserve">ID3</t>
  </si>
  <si>
    <t xml:space="preserve">C4.5</t>
  </si>
  <si>
    <t xml:space="preserve">C4.5NP</t>
  </si>
  <si>
    <t xml:space="preserve">C4.5NSI</t>
  </si>
  <si>
    <t xml:space="preserve">Correct</t>
  </si>
  <si>
    <t xml:space="preserve">Total</t>
  </si>
  <si>
    <t xml:space="preserve">Accuracy</t>
  </si>
  <si>
    <t xml:space="preserve">Standard Error</t>
  </si>
  <si>
    <t xml:space="preserve">Lower bound</t>
  </si>
  <si>
    <t xml:space="preserve">Upper bound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</si>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</sst>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40" zoomScaleNormal="140" zoomScalePageLayoutView="100" workbookViewId="0">
      <selection pane="topLeft" activeCell="C3" activeCellId="0" sqref="C3"/>
    </sheetView>
  </sheetViews>
  <sheetFormatPr defaultRowHeight="12.8"/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</row>
    <row r="2" customFormat="false" ht="12.8" hidden="false" customHeight="false" outlineLevel="0" collapsed="false">
      <c r="A2" s="0" t="s">
        <v>4</v>
      </c>
      <c r="B2" s="0" t="n">
        <f aca="false">37+37</f>
        <v>74</v>
      </c>
      <c r="C2" s="0" t="n">
        <f aca="false">27+42</f>
        <v>69</v>
      </c>
      <c r="D2" s="0" t="n">
        <f aca="false">44+42</f>
        <v>86</v>
      </c>
      <c r="E2" s="0" t="n">
        <f aca="false">29+27</f>
        <v>56</v>
      </c>
    </row>
    <row r="3" customFormat="false" ht="12.8" hidden="false" customHeight="false" outlineLevel="0" collapsed="false">
      <c r="A3" s="0" t="s">
        <v>5</v>
      </c>
      <c r="B3" s="0" t="n">
        <f aca="false">B2+7</f>
        <v>81</v>
      </c>
      <c r="C3" s="0" t="n">
        <f aca="false">C2+17</f>
        <v>86</v>
      </c>
      <c r="D3" s="0" t="n">
        <f aca="false">D2</f>
        <v>86</v>
      </c>
      <c r="E3" s="0" t="n">
        <f aca="false">E2+15+15</f>
        <v>86</v>
      </c>
    </row>
    <row r="4" customFormat="false" ht="12.8" hidden="false" customHeight="false" outlineLevel="0" collapsed="false">
      <c r="A4" s="0" t="s">
        <v>6</v>
      </c>
      <c r="B4" s="0" t="n">
        <f aca="false">B2/B3</f>
        <v>0.91358024691358</v>
      </c>
      <c r="C4" s="0" t="n">
        <f aca="false">C2/C3</f>
        <v>0.802325581395349</v>
      </c>
      <c r="D4" s="0" t="n">
        <f aca="false">D2/D3</f>
        <v>1</v>
      </c>
      <c r="E4" s="0" t="n">
        <f aca="false">E2/E3</f>
        <v>0.651162790697674</v>
      </c>
    </row>
    <row r="5" customFormat="false" ht="12.8" hidden="false" customHeight="false" outlineLevel="0" collapsed="false">
      <c r="A5" s="0" t="s">
        <v>7</v>
      </c>
      <c r="B5" s="0" t="n">
        <f aca="false">SQRT(B4*(1-B4)/B3)</f>
        <v>0.0312203201007985</v>
      </c>
      <c r="C5" s="0" t="n">
        <f aca="false">SQRT(C4*(1-C4)/C3)</f>
        <v>0.0429438848062841</v>
      </c>
      <c r="D5" s="0" t="n">
        <f aca="false">SQRT(D4*(1-D4)/D3)</f>
        <v>0</v>
      </c>
      <c r="E5" s="0" t="n">
        <f aca="false">SQRT(E4*(1-E4)/E3)</f>
        <v>0.0513933543243033</v>
      </c>
    </row>
    <row r="6" customFormat="false" ht="12.8" hidden="false" customHeight="false" outlineLevel="0" collapsed="false">
      <c r="A6" s="0" t="s">
        <v>8</v>
      </c>
      <c r="B6" s="0" t="n">
        <f aca="false">B4-1.96*B5</f>
        <v>0.852388419516015</v>
      </c>
      <c r="C6" s="0" t="n">
        <f aca="false">C4-1.96*C5</f>
        <v>0.718155567175032</v>
      </c>
      <c r="D6" s="0" t="n">
        <f aca="false">D4-1.96*D5</f>
        <v>1</v>
      </c>
      <c r="E6" s="0" t="n">
        <f aca="false">E4-1.96*E5</f>
        <v>0.55043181622204</v>
      </c>
    </row>
    <row r="7" customFormat="false" ht="12.8" hidden="false" customHeight="false" outlineLevel="0" collapsed="false">
      <c r="A7" s="0" t="s">
        <v>9</v>
      </c>
      <c r="B7" s="0" t="n">
        <f aca="false">B4+1.96*B5</f>
        <v>0.974772074311145</v>
      </c>
      <c r="C7" s="0" t="n">
        <f aca="false">C4+1.96*C5</f>
        <v>0.886495595615666</v>
      </c>
      <c r="D7" s="0" t="n">
        <f aca="false">D4+1.96*D5</f>
        <v>1</v>
      </c>
      <c r="E7" s="0" t="n">
        <f aca="false">E4+1.96*E5</f>
        <v>0.751893765173309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32" activeCellId="0" sqref="A32"/>
    </sheetView>
  </sheetViews>
  <sheetFormatPr defaultRowHeight="12.8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f aca="false">(49+37)/(49+37)</f>
        <v>1</v>
      </c>
      <c r="B2" s="0" t="n">
        <f aca="false">(47+37)/(47+37+2)</f>
        <v>0.976744186046512</v>
      </c>
      <c r="C2" s="0" t="n">
        <f aca="false">(49+37)/(49+37)</f>
        <v>1</v>
      </c>
      <c r="D2" s="0" t="n">
        <f aca="false">(47+37)/(47+2+37)</f>
        <v>0.976744186046512</v>
      </c>
    </row>
    <row r="3" customFormat="false" ht="12.8" hidden="false" customHeight="false" outlineLevel="0" collapsed="false">
      <c r="A3" s="0" t="n">
        <f aca="false">(36+33)/(36+9+33)</f>
        <v>0.884615384615385</v>
      </c>
      <c r="B3" s="0" t="n">
        <f aca="false">(36+41)/(36+41+9)</f>
        <v>0.895348837209302</v>
      </c>
      <c r="C3" s="0" t="n">
        <f aca="false">(45+41)/(45+41)</f>
        <v>1</v>
      </c>
      <c r="D3" s="0" t="n">
        <f aca="false">(36+41)/(36+9+41)</f>
        <v>0.895348837209302</v>
      </c>
    </row>
    <row r="4" customFormat="false" ht="12.8" hidden="false" customHeight="false" outlineLevel="0" collapsed="false">
      <c r="A4" s="0" t="n">
        <f aca="false">(38+48)/(38+48)</f>
        <v>1</v>
      </c>
      <c r="B4" s="0" t="n">
        <f aca="false">(38+48)/(38+48)</f>
        <v>1</v>
      </c>
      <c r="C4" s="0" t="n">
        <f aca="false">(38+48)/(38+48)</f>
        <v>1</v>
      </c>
      <c r="D4" s="0" t="n">
        <f aca="false">(48+38)/(38+48)</f>
        <v>1</v>
      </c>
    </row>
    <row r="5" customFormat="false" ht="12.8" hidden="false" customHeight="false" outlineLevel="0" collapsed="false">
      <c r="A5" s="0" t="n">
        <f aca="false">(40+41)/(40+1+2+41)</f>
        <v>0.964285714285714</v>
      </c>
      <c r="B5" s="0" t="n">
        <f aca="false">(32+45)/(32+9+45)</f>
        <v>0.895348837209302</v>
      </c>
      <c r="C5" s="0" t="n">
        <f aca="false">(41+45)/(41+45)</f>
        <v>1</v>
      </c>
      <c r="D5" s="0" t="n">
        <f aca="false">(29+42)/(29+12+3+42)</f>
        <v>0.825581395348837</v>
      </c>
    </row>
    <row r="6" customFormat="false" ht="12.8" hidden="false" customHeight="false" outlineLevel="0" collapsed="false">
      <c r="A6" s="0" t="n">
        <f aca="false">(39+47)/(39+47)</f>
        <v>1</v>
      </c>
      <c r="B6" s="0" t="n">
        <f aca="false">(39+26)/(39+26+21)</f>
        <v>0.755813953488372</v>
      </c>
      <c r="C6" s="0" t="n">
        <f aca="false">(35+47)/(35+47)</f>
        <v>1</v>
      </c>
      <c r="D6" s="0" t="n">
        <f aca="false">(39+26)/(39+21+26)</f>
        <v>0.755813953488372</v>
      </c>
    </row>
    <row r="7" customFormat="false" ht="12.8" hidden="false" customHeight="false" outlineLevel="0" collapsed="false">
      <c r="A7" s="0" t="n">
        <f aca="false">(29+40)/(29+7+2+40)</f>
        <v>0.884615384615385</v>
      </c>
      <c r="B7" s="0" t="n">
        <f aca="false">(18+46)/(18+18+4+46)</f>
        <v>0.744186046511628</v>
      </c>
      <c r="C7" s="0" t="n">
        <f aca="false">(36+46)/(36+46)</f>
        <v>1</v>
      </c>
      <c r="D7" s="0" t="n">
        <f aca="false">(18+46)/(18+18+4+46)</f>
        <v>0.744186046511628</v>
      </c>
    </row>
    <row r="8" customFormat="false" ht="12.8" hidden="false" customHeight="false" outlineLevel="0" collapsed="false">
      <c r="A8" s="0" t="n">
        <f aca="false">(43+41)/(43+3+41)</f>
        <v>0.96551724137931</v>
      </c>
      <c r="B8" s="0" t="n">
        <f aca="false">(38+41)/(38+7+41)</f>
        <v>0.918604651162791</v>
      </c>
      <c r="C8" s="0" t="n">
        <f aca="false">(45+41)/(45+41)</f>
        <v>1</v>
      </c>
      <c r="D8" s="0" t="n">
        <f aca="false">(38+33)/(38+7+8+33)</f>
        <v>0.825581395348837</v>
      </c>
    </row>
    <row r="9" customFormat="false" ht="12.8" hidden="false" customHeight="false" outlineLevel="0" collapsed="false">
      <c r="A9" s="0" t="n">
        <f aca="false">(44+40)/(44+40)</f>
        <v>1</v>
      </c>
      <c r="B9" s="0" t="n">
        <f aca="false">(46+20)/(46+20+20)</f>
        <v>0.767441860465116</v>
      </c>
      <c r="C9" s="0" t="n">
        <f aca="false">(46+40)/(46+40)</f>
        <v>1</v>
      </c>
      <c r="D9" s="0" t="n">
        <f aca="false">(46+20)/(46+20+20)</f>
        <v>0.767441860465116</v>
      </c>
    </row>
    <row r="10" customFormat="false" ht="12.8" hidden="false" customHeight="false" outlineLevel="0" collapsed="false">
      <c r="A10" s="0" t="n">
        <f aca="false">(45+41)/(45+41)</f>
        <v>1</v>
      </c>
      <c r="B10" s="0" t="n">
        <f aca="false">(45+23)/(45+18+23)</f>
        <v>0.790697674418605</v>
      </c>
      <c r="C10" s="0" t="n">
        <f aca="false">(45+41)/(45+41)</f>
        <v>1</v>
      </c>
      <c r="D10" s="0" t="n">
        <f aca="false">(45+22)/(45+19+22)</f>
        <v>0.779069767441861</v>
      </c>
    </row>
    <row r="11" customFormat="false" ht="12.8" hidden="false" customHeight="false" outlineLevel="0" collapsed="false">
      <c r="A11" s="0" t="n">
        <f aca="false">(42+44)/(42+44)</f>
        <v>1</v>
      </c>
      <c r="B11" s="0" t="n">
        <f aca="false">(35+44)/(35+7+44)</f>
        <v>0.918604651162791</v>
      </c>
      <c r="C11" s="0" t="n">
        <f aca="false">(42+44)/(42+44)</f>
        <v>1</v>
      </c>
      <c r="D11" s="0" t="n">
        <f aca="false">(35+43)/(35+7+43+1)</f>
        <v>0.906976744186046</v>
      </c>
    </row>
    <row r="12" customFormat="false" ht="12.8" hidden="false" customHeight="false" outlineLevel="0" collapsed="false">
      <c r="A12" s="0" t="n">
        <f aca="false">(43+37)/(43+6+37)</f>
        <v>0.930232558139535</v>
      </c>
      <c r="B12" s="0" t="n">
        <f aca="false">(43+31)/(43+12+31)</f>
        <v>0.86046511627907</v>
      </c>
      <c r="C12" s="0" t="n">
        <f aca="false">(43+43)/(43+43)</f>
        <v>1</v>
      </c>
      <c r="D12" s="0" t="n">
        <f aca="false">(43+31)/(43+12+31)</f>
        <v>0.86046511627907</v>
      </c>
    </row>
    <row r="13" customFormat="false" ht="12.8" hidden="false" customHeight="false" outlineLevel="0" collapsed="false">
      <c r="A13" s="0" t="n">
        <f aca="false">(44+42)/(44+42)</f>
        <v>1</v>
      </c>
      <c r="B13" s="0" t="n">
        <f aca="false">(44+33)/(44+9+33)</f>
        <v>0.895348837209302</v>
      </c>
      <c r="C13" s="0" t="n">
        <f aca="false">(44+42)/(44+42)</f>
        <v>1</v>
      </c>
      <c r="D13" s="0" t="n">
        <f aca="false">(38+33)/(38+6+9+33)</f>
        <v>0.825581395348837</v>
      </c>
    </row>
    <row r="14" customFormat="false" ht="12.8" hidden="false" customHeight="false" outlineLevel="0" collapsed="false">
      <c r="A14" s="0" t="n">
        <f aca="false">(48+38)/(48+38)</f>
        <v>1</v>
      </c>
      <c r="B14" s="0" t="n">
        <f aca="false">(42+38)/(42+6+38)</f>
        <v>0.930232558139535</v>
      </c>
      <c r="C14" s="0" t="n">
        <f aca="false">(48+38)/(48+38)</f>
        <v>1</v>
      </c>
      <c r="D14" s="0" t="n">
        <f aca="false">(42+38)/(42+6+38)</f>
        <v>0.930232558139535</v>
      </c>
    </row>
    <row r="15" customFormat="false" ht="12.8" hidden="false" customHeight="false" outlineLevel="0" collapsed="false">
      <c r="A15" s="0" t="n">
        <f aca="false">(47+39)/(47+39)</f>
        <v>1</v>
      </c>
      <c r="B15" s="0" t="n">
        <f aca="false">(47+39)/(47+39)</f>
        <v>1</v>
      </c>
      <c r="C15" s="0" t="n">
        <f aca="false">(47+39)/(47+39)</f>
        <v>1</v>
      </c>
      <c r="D15" s="0" t="n">
        <f aca="false">(47+39)/(47+39)</f>
        <v>1</v>
      </c>
    </row>
    <row r="16" customFormat="false" ht="12.8" hidden="false" customHeight="false" outlineLevel="0" collapsed="false">
      <c r="A16" s="0" t="n">
        <f aca="false">(40+46)/(40+46)</f>
        <v>1</v>
      </c>
      <c r="B16" s="0" t="n">
        <f aca="false">(25+46)/(25+15+46)</f>
        <v>0.825581395348837</v>
      </c>
      <c r="C16" s="0" t="n">
        <f aca="false">(40+46)/(40+46)</f>
        <v>1</v>
      </c>
      <c r="D16" s="0" t="n">
        <f aca="false">(25+46)/(25+15+46)</f>
        <v>0.825581395348837</v>
      </c>
    </row>
    <row r="17" customFormat="false" ht="12.8" hidden="false" customHeight="false" outlineLevel="0" collapsed="false">
      <c r="A17" s="0" t="n">
        <f aca="false">(47+39)/(47+39)</f>
        <v>1</v>
      </c>
      <c r="B17" s="0" t="n">
        <f aca="false">(42+39)/(42+5+39)</f>
        <v>0.941860465116279</v>
      </c>
      <c r="C17" s="0" t="n">
        <f aca="false">(47+39)/(47+39)</f>
        <v>1</v>
      </c>
      <c r="D17" s="0" t="n">
        <f aca="false">(42+39)/(42+5+39)</f>
        <v>0.941860465116279</v>
      </c>
    </row>
    <row r="18" customFormat="false" ht="12.8" hidden="false" customHeight="false" outlineLevel="0" collapsed="false">
      <c r="A18" s="0" t="n">
        <f aca="false">(47+34)/(47+2+34)</f>
        <v>0.975903614457831</v>
      </c>
      <c r="B18" s="0" t="n">
        <f aca="false">(49+37)/(49+37)</f>
        <v>1</v>
      </c>
      <c r="C18" s="0" t="n">
        <f aca="false">(49+37)/(49+37)</f>
        <v>1</v>
      </c>
      <c r="D18" s="0" t="n">
        <f aca="false">(49+37)/(49+37)</f>
        <v>1</v>
      </c>
    </row>
    <row r="19" customFormat="false" ht="12.8" hidden="false" customHeight="false" outlineLevel="0" collapsed="false">
      <c r="A19" s="0" t="n">
        <f aca="false">(37+34)/(37+34+8)</f>
        <v>0.89873417721519</v>
      </c>
      <c r="B19" s="0" t="n">
        <f aca="false">(44+42)/(44+42)</f>
        <v>1</v>
      </c>
      <c r="C19" s="0" t="n">
        <f aca="false">(44+42)/(44+42)</f>
        <v>1</v>
      </c>
      <c r="D19" s="0" t="n">
        <f aca="false">(44+42)/(44+42)</f>
        <v>1</v>
      </c>
    </row>
    <row r="20" customFormat="false" ht="12.8" hidden="false" customHeight="false" outlineLevel="0" collapsed="false">
      <c r="A20" s="0" t="n">
        <f aca="false">(37+49)/(37+49)</f>
        <v>1</v>
      </c>
      <c r="B20" s="0" t="n">
        <f aca="false">(37+49)/(37+49)</f>
        <v>1</v>
      </c>
      <c r="C20" s="0" t="n">
        <f aca="false">(37+49)/(37+49)</f>
        <v>1</v>
      </c>
      <c r="D20" s="0" t="n">
        <f aca="false">(37+49)/(37+49)</f>
        <v>1</v>
      </c>
    </row>
    <row r="21" customFormat="false" ht="12.8" hidden="false" customHeight="false" outlineLevel="0" collapsed="false">
      <c r="A21" s="0" t="n">
        <f aca="false">(44+40)/(44+2+40)</f>
        <v>0.976744186046512</v>
      </c>
      <c r="B21" s="0" t="n">
        <f aca="false">(44+42)/(44+42)</f>
        <v>1</v>
      </c>
      <c r="C21" s="0" t="n">
        <f aca="false">(44+42)/(44+42)</f>
        <v>1</v>
      </c>
      <c r="D21" s="0" t="n">
        <f aca="false">(44+42)/(44+42)</f>
        <v>1</v>
      </c>
    </row>
    <row r="22" customFormat="false" ht="12.8" hidden="false" customHeight="false" outlineLevel="0" collapsed="false">
      <c r="A22" s="0" t="n">
        <f aca="false">(44+36)/(44+36+6)</f>
        <v>0.930232558139535</v>
      </c>
      <c r="B22" s="0" t="n">
        <f aca="false">(42+36)/(42+8+36)</f>
        <v>0.906976744186046</v>
      </c>
      <c r="C22" s="0" t="n">
        <f aca="false">(50+36)/(50+36)</f>
        <v>1</v>
      </c>
      <c r="D22" s="0" t="n">
        <f aca="false">(42+36)/(42+36+8)</f>
        <v>0.906976744186046</v>
      </c>
    </row>
    <row r="23" customFormat="false" ht="12.8" hidden="false" customHeight="false" outlineLevel="0" collapsed="false">
      <c r="A23" s="0" t="n">
        <f aca="false">(39+45)/(39+45)</f>
        <v>1</v>
      </c>
      <c r="B23" s="0" t="n">
        <f aca="false">(27+47)/(27+12+47)</f>
        <v>0.86046511627907</v>
      </c>
      <c r="C23" s="0" t="n">
        <f aca="false">(39+47)/(39+47)</f>
        <v>1</v>
      </c>
      <c r="D23" s="0" t="n">
        <f aca="false">(25+47)/(25+14+47)</f>
        <v>0.837209302325581</v>
      </c>
    </row>
    <row r="24" customFormat="false" ht="12.8" hidden="false" customHeight="false" outlineLevel="0" collapsed="false">
      <c r="A24" s="0" t="n">
        <f aca="false">(44+31)/(44+31+7)</f>
        <v>0.914634146341463</v>
      </c>
      <c r="B24" s="0" t="n">
        <f aca="false">(50+35)/(50+1+35)</f>
        <v>0.988372093023256</v>
      </c>
      <c r="C24" s="0" t="n">
        <f aca="false">(51+35)/(51+35)</f>
        <v>1</v>
      </c>
      <c r="D24" s="0" t="n">
        <f aca="false">(50+33)/(50+1+2+33)</f>
        <v>0.965116279069767</v>
      </c>
    </row>
    <row r="25" customFormat="false" ht="12.8" hidden="false" customHeight="false" outlineLevel="0" collapsed="false">
      <c r="A25" s="0" t="n">
        <f aca="false">(43+37)/(43+2+37)</f>
        <v>0.975609756097561</v>
      </c>
      <c r="B25" s="0" t="n">
        <f aca="false">(47+39)/(47+39)</f>
        <v>1</v>
      </c>
      <c r="C25" s="0" t="n">
        <f aca="false">(47+39)/(47+39)</f>
        <v>1</v>
      </c>
      <c r="D25" s="0" t="n">
        <f aca="false">(47+39)/(47+39)</f>
        <v>1</v>
      </c>
    </row>
    <row r="26" customFormat="false" ht="12.8" hidden="false" customHeight="false" outlineLevel="0" collapsed="false">
      <c r="A26" s="0" t="n">
        <f aca="false">(44+42)/(44+42)</f>
        <v>1</v>
      </c>
      <c r="B26" s="0" t="n">
        <f aca="false">(31+39)/(31+11+5+39)</f>
        <v>0.813953488372093</v>
      </c>
      <c r="C26" s="0" t="n">
        <f aca="false">(42+44)/(42+44)</f>
        <v>1</v>
      </c>
      <c r="D26" s="0" t="n">
        <f aca="false">(31+39)/(31+11+39+5)</f>
        <v>0.813953488372093</v>
      </c>
    </row>
    <row r="27" customFormat="false" ht="12.8" hidden="false" customHeight="false" outlineLevel="0" collapsed="false">
      <c r="A27" s="0" t="n">
        <f aca="false">(42+42)/(42+42+2)</f>
        <v>0.976744186046512</v>
      </c>
      <c r="B27" s="0" t="n">
        <f aca="false">(39+42)/(39+5+42)</f>
        <v>0.941860465116279</v>
      </c>
      <c r="C27" s="0" t="n">
        <f aca="false">(44+42)/(44+42)</f>
        <v>1</v>
      </c>
      <c r="D27" s="0" t="n">
        <f aca="false">(41+42)/(41+3+42)</f>
        <v>0.965116279069767</v>
      </c>
    </row>
    <row r="28" customFormat="false" ht="12.8" hidden="false" customHeight="false" outlineLevel="0" collapsed="false">
      <c r="A28" s="0" t="n">
        <f aca="false">(43+40)/(43+40+2)</f>
        <v>0.976470588235294</v>
      </c>
      <c r="B28" s="0" t="n">
        <f aca="false">(45+41)/(45+41)</f>
        <v>1</v>
      </c>
      <c r="C28" s="0" t="n">
        <f aca="false">(45+41)/(45+41)</f>
        <v>1</v>
      </c>
      <c r="D28" s="0" t="n">
        <f aca="false">(45+41)/(45+41)</f>
        <v>1</v>
      </c>
    </row>
    <row r="29" customFormat="false" ht="12.8" hidden="false" customHeight="false" outlineLevel="0" collapsed="false">
      <c r="A29" s="0" t="n">
        <f aca="false">(41+36)/(41+2+2+36)</f>
        <v>0.950617283950617</v>
      </c>
      <c r="B29" s="0" t="n">
        <f aca="false">(37+43)/(37+6+43)</f>
        <v>0.930232558139535</v>
      </c>
      <c r="C29" s="0" t="n">
        <f aca="false">(43+43)/(43+43)</f>
        <v>1</v>
      </c>
      <c r="D29" s="0" t="n">
        <f aca="false">(37+41)/(37+6+2+41)</f>
        <v>0.906976744186046</v>
      </c>
    </row>
    <row r="30" customFormat="false" ht="12.8" hidden="false" customHeight="false" outlineLevel="0" collapsed="false">
      <c r="A30" s="0" t="n">
        <f aca="false">(42+44)/(42+44)</f>
        <v>1</v>
      </c>
      <c r="B30" s="0" t="n">
        <f aca="false">(30+44)/(30+12+44)</f>
        <v>0.86046511627907</v>
      </c>
      <c r="C30" s="0" t="n">
        <f aca="false">(42+44)/(42+44)</f>
        <v>1</v>
      </c>
      <c r="D30" s="0" t="n">
        <f aca="false">(30+44)/(30+12+44)</f>
        <v>0.86046511627907</v>
      </c>
    </row>
    <row r="31" customFormat="false" ht="12.8" hidden="false" customHeight="false" outlineLevel="0" collapsed="false">
      <c r="A31" s="0" t="n">
        <f aca="false">(49+33)/(49+33)</f>
        <v>1</v>
      </c>
      <c r="B31" s="0" t="n">
        <f aca="false">(39+37)/(39+10+37)</f>
        <v>0.883720930232558</v>
      </c>
      <c r="C31" s="0" t="n">
        <f aca="false">(49+33)/(49+33)</f>
        <v>1</v>
      </c>
      <c r="D31" s="0" t="n">
        <f aca="false">(39+34)/(39+10+3+34)</f>
        <v>0.848837209302326</v>
      </c>
    </row>
    <row r="32" customFormat="false" ht="12.8" hidden="false" customHeight="false" outlineLevel="0" collapsed="false">
      <c r="A32" s="1" t="n">
        <f aca="false">AVERAGE(A2:A31)</f>
        <v>0.973498559318861</v>
      </c>
      <c r="B32" s="1" t="n">
        <f aca="false">AVERAGE(B2:B31)</f>
        <v>0.910077519379845</v>
      </c>
      <c r="C32" s="1" t="n">
        <f aca="false">AVERAGE(C2:C31)</f>
        <v>1</v>
      </c>
      <c r="D32" s="1" t="n">
        <f aca="false">AVERAGE(D2:D31)</f>
        <v>0.898837209302326</v>
      </c>
      <c r="E32" s="1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12" activeCellId="0" sqref="D12"/>
    </sheetView>
  </sheetViews>
  <sheetFormatPr defaultRowHeight="12.8"/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</row>
    <row r="2" customFormat="false" ht="12.8" hidden="false" customHeight="false" outlineLevel="0" collapsed="false">
      <c r="A2" s="0" t="s">
        <v>4</v>
      </c>
      <c r="B2" s="0" t="n">
        <f aca="false">682+11+1</f>
        <v>694</v>
      </c>
      <c r="C2" s="0" t="n">
        <f aca="false">517+13+12</f>
        <v>542</v>
      </c>
      <c r="D2" s="0" t="n">
        <f aca="false">699+33+18</f>
        <v>750</v>
      </c>
      <c r="E2" s="0" t="n">
        <v>697</v>
      </c>
    </row>
    <row r="3" customFormat="false" ht="12.8" hidden="false" customHeight="false" outlineLevel="0" collapsed="false">
      <c r="A3" s="0" t="s">
        <v>5</v>
      </c>
      <c r="B3" s="0" t="n">
        <f aca="false">B2+1+5+1+3</f>
        <v>704</v>
      </c>
      <c r="C3" s="0" t="n">
        <f aca="false">C2+124+18+38+9+3+19+1</f>
        <v>754</v>
      </c>
      <c r="D3" s="0" t="n">
        <f aca="false">D2+1+2+1</f>
        <v>754</v>
      </c>
      <c r="E3" s="0" t="n">
        <f aca="false">E2+44+13</f>
        <v>754</v>
      </c>
    </row>
    <row r="4" customFormat="false" ht="12.8" hidden="false" customHeight="false" outlineLevel="0" collapsed="false">
      <c r="A4" s="0" t="s">
        <v>6</v>
      </c>
      <c r="B4" s="0" t="n">
        <f aca="false">B2/B3</f>
        <v>0.985795454545455</v>
      </c>
      <c r="C4" s="0" t="n">
        <f aca="false">C2/C3</f>
        <v>0.718832891246684</v>
      </c>
      <c r="D4" s="0" t="n">
        <f aca="false">D2/D3</f>
        <v>0.994694960212202</v>
      </c>
      <c r="E4" s="0" t="n">
        <f aca="false">E2/E3</f>
        <v>0.924403183023873</v>
      </c>
    </row>
    <row r="5" customFormat="false" ht="12.8" hidden="false" customHeight="false" outlineLevel="0" collapsed="false">
      <c r="A5" s="0" t="s">
        <v>7</v>
      </c>
      <c r="B5" s="0" t="n">
        <f aca="false">SQRT(B4*(1-B4)/B3)</f>
        <v>0.00445985507672194</v>
      </c>
      <c r="C5" s="0" t="n">
        <f aca="false">SQRT(C4*(1-C4)/C3)</f>
        <v>0.0163723324596888</v>
      </c>
      <c r="D5" s="0" t="n">
        <f aca="false">SQRT(D4*(1-D4)/D3)</f>
        <v>0.00264547467589594</v>
      </c>
      <c r="E5" s="0" t="n">
        <f aca="false">SQRT(E4*(1-E4)/E3)</f>
        <v>0.00962712915161439</v>
      </c>
    </row>
    <row r="6" customFormat="false" ht="12.8" hidden="false" customHeight="false" outlineLevel="0" collapsed="false">
      <c r="A6" s="0" t="s">
        <v>8</v>
      </c>
      <c r="B6" s="0" t="n">
        <f aca="false">B4-1.96*B5</f>
        <v>0.97705413859508</v>
      </c>
      <c r="C6" s="0" t="n">
        <f aca="false">C4-1.96*C5</f>
        <v>0.686743119625694</v>
      </c>
      <c r="D6" s="0" t="n">
        <f aca="false">D4-1.96*D5</f>
        <v>0.989509829847446</v>
      </c>
      <c r="E6" s="0" t="n">
        <f aca="false">E4-1.96*E5</f>
        <v>0.905534009886708</v>
      </c>
    </row>
    <row r="7" customFormat="false" ht="12.8" hidden="false" customHeight="false" outlineLevel="0" collapsed="false">
      <c r="A7" s="0" t="s">
        <v>9</v>
      </c>
      <c r="B7" s="0" t="n">
        <f aca="false">B4+1.96*B5</f>
        <v>0.99453677049583</v>
      </c>
      <c r="C7" s="0" t="n">
        <f aca="false">C4+1.96*C5</f>
        <v>0.750922662867674</v>
      </c>
      <c r="D7" s="0" t="n">
        <f aca="false">D4+1.96*D5</f>
        <v>0.999880090576958</v>
      </c>
      <c r="E7" s="0" t="n">
        <f aca="false">E4+1.96*E5</f>
        <v>0.943272356161037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7" activeCellId="0" sqref="C17"/>
    </sheetView>
  </sheetViews>
  <sheetFormatPr defaultRowHeight="12.8"/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</row>
    <row r="2" customFormat="false" ht="12.8" hidden="false" customHeight="false" outlineLevel="0" collapsed="false">
      <c r="A2" s="0" t="s">
        <v>4</v>
      </c>
      <c r="B2" s="0" t="n">
        <f aca="false">16+78+48+14+56+21+48+30+31+30</f>
        <v>372</v>
      </c>
      <c r="C2" s="0" t="n">
        <f aca="false">71+61+97+76+86+107+103+78+109+74</f>
        <v>862</v>
      </c>
      <c r="D2" s="0" t="n">
        <f aca="false">7+79+79+75+91+70+76+63+72+2</f>
        <v>614</v>
      </c>
      <c r="E2" s="0" t="n">
        <f aca="false">71+61+97+76+86+107+103+78+109+74</f>
        <v>862</v>
      </c>
    </row>
    <row r="3" customFormat="false" ht="12.8" hidden="false" customHeight="false" outlineLevel="0" collapsed="false">
      <c r="A3" s="0" t="s">
        <v>5</v>
      </c>
      <c r="B3" s="0" t="n">
        <f aca="false">B2+4+5+4+9+3+12+2+9+3+2+3+1+1+4+1+5+3+8+1+5+4+5+2+4+6+4+11+1+1+20+3+3+3+7+5+2+2+3+2+9+9+3+5+5+6+2+6+1+8+3+5+5+2+1+8+10++1+5+4+2+3+45+1+5+1+8+7+2+7+4+10</f>
        <v>738</v>
      </c>
      <c r="C3" s="0" t="n">
        <f aca="false">C2+1+17+4+1+5+2+17+3+2+4+5+21+5+5+3+5+1+2+5+22+2+22+4+3+2+2+2+8+9+1+1+1+1+7+12+3+2+3+1+1+2+1+1+2+2+7+4+2+14+7+2</f>
        <v>1123</v>
      </c>
      <c r="D3" s="0" t="n">
        <f aca="false">D2+7+1+24+47+8+2+4+7+3+3+2+7+8+3+2+6+18+3+3+3+2+16+34+1+1+6+1+4+2+1+11+11+13+1+20+3+1+4+27+2+20+7+8+6</f>
        <v>977</v>
      </c>
      <c r="E3" s="0" t="n">
        <f aca="false">E2+1+17+4+1+5+2+17+3+2+4+5+21+5+5+3+5+1+2+5+22+2+22+4+3+2+2+2+8+9+1+1+1+1+7+12+3+2+3+1+1+2+1+1+2+2+7+4+2+14+7+2</f>
        <v>1123</v>
      </c>
    </row>
    <row r="4" customFormat="false" ht="12.8" hidden="false" customHeight="false" outlineLevel="0" collapsed="false">
      <c r="A4" s="0" t="s">
        <v>6</v>
      </c>
      <c r="B4" s="0" t="n">
        <f aca="false">B2/B3</f>
        <v>0.504065040650406</v>
      </c>
      <c r="C4" s="0" t="n">
        <f aca="false">C2/C3</f>
        <v>0.767586821015138</v>
      </c>
      <c r="D4" s="0" t="n">
        <f aca="false">D2/D3</f>
        <v>0.628454452405322</v>
      </c>
      <c r="E4" s="0" t="n">
        <f aca="false">E2/E3</f>
        <v>0.767586821015138</v>
      </c>
    </row>
    <row r="5" customFormat="false" ht="12.8" hidden="false" customHeight="false" outlineLevel="0" collapsed="false">
      <c r="A5" s="0" t="s">
        <v>7</v>
      </c>
      <c r="B5" s="0" t="n">
        <f aca="false">SQRT(B4*(1-B4)/B3)</f>
        <v>0.0184046460584624</v>
      </c>
      <c r="C5" s="0" t="n">
        <f aca="false">SQRT(C4*(1-C4)/C3)</f>
        <v>0.0126038797832764</v>
      </c>
      <c r="D5" s="0" t="n">
        <f aca="false">SQRT(D4*(1-D4)/D3)</f>
        <v>0.0154595074362408</v>
      </c>
      <c r="E5" s="0" t="n">
        <f aca="false">SQRT(E4*(1-E4)/E3)</f>
        <v>0.0126038797832764</v>
      </c>
    </row>
    <row r="6" customFormat="false" ht="12.8" hidden="false" customHeight="false" outlineLevel="0" collapsed="false">
      <c r="A6" s="0" t="s">
        <v>8</v>
      </c>
      <c r="B6" s="0" t="n">
        <f aca="false">B4-1.96*B5</f>
        <v>0.46799193437582</v>
      </c>
      <c r="C6" s="0" t="n">
        <f aca="false">C4-1.96*C5</f>
        <v>0.742883216639916</v>
      </c>
      <c r="D6" s="0" t="n">
        <f aca="false">D4-1.96*D5</f>
        <v>0.59815381783029</v>
      </c>
      <c r="E6" s="0" t="n">
        <f aca="false">E4-1.96*E5</f>
        <v>0.742883216639916</v>
      </c>
    </row>
    <row r="7" customFormat="false" ht="12.8" hidden="false" customHeight="false" outlineLevel="0" collapsed="false">
      <c r="A7" s="0" t="s">
        <v>9</v>
      </c>
      <c r="B7" s="0" t="n">
        <f aca="false">B4+1.96*B5</f>
        <v>0.540138146924993</v>
      </c>
      <c r="C7" s="0" t="n">
        <f aca="false">C4+1.96*C5</f>
        <v>0.79229042539036</v>
      </c>
      <c r="D7" s="0" t="n">
        <f aca="false">D4+1.96*D5</f>
        <v>0.658755086980354</v>
      </c>
      <c r="E7" s="0" t="n">
        <f aca="false">E4+1.96*E5</f>
        <v>0.79229042539036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2016-10-10T19:18:40Z</dcterms:created>
  <dc:creator/>
  <dc:description/>
  <dc:language>en-US</dc:language>
  <cp:lastModifiedBy/>
  <dcterms:modified xsi:type="dcterms:W3CDTF">2016-10-13T21:32:44Z</dcterms:modified>
  <cp:revision>8</cp:revision>
  <dc:subject/>
  <dc:title/>
</cp:coreProperties>
</file>