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.Abdullah\Desktop\Data Science\Excel Basics(Bohubrihi)\Excel Basics\"/>
    </mc:Choice>
  </mc:AlternateContent>
  <xr:revisionPtr revIDLastSave="0" documentId="13_ncr:1_{811F262C-8D33-4254-9527-BB3AFE73FF8F}" xr6:coauthVersionLast="45" xr6:coauthVersionMax="45" xr10:uidLastSave="{00000000-0000-0000-0000-000000000000}"/>
  <bookViews>
    <workbookView xWindow="-120" yWindow="-120" windowWidth="29040" windowHeight="15840" activeTab="2" xr2:uid="{01251D68-86B3-4B28-8531-DFE2373D654E}"/>
  </bookViews>
  <sheets>
    <sheet name="Data" sheetId="1" r:id="rId1"/>
    <sheet name="Vlookup" sheetId="2" r:id="rId2"/>
    <sheet name="Vlookup2" sheetId="3" r:id="rId3"/>
    <sheet name="Hlookup" sheetId="4" r:id="rId4"/>
  </sheets>
  <externalReferences>
    <externalReference r:id="rId5"/>
    <externalReference r:id="rId6"/>
  </externalReferences>
  <definedNames>
    <definedName name="_xlnm._FilterDatabase" localSheetId="0" hidden="1">Data!$C$14:$L$121</definedName>
    <definedName name="Contry">Vlookup!$D$2:$D$6</definedName>
    <definedName name="Country">'[1]Data Set'!$F$9:$F$32</definedName>
    <definedName name="D1_Percent_Quantity">Data!$N$19:$N$121</definedName>
    <definedName name="D1_Percent_Revenue">Data!$O$19:$O$121</definedName>
    <definedName name="D1_Quantity_Sold">Data!$J$19:$J$121</definedName>
    <definedName name="D1_Revenue">Data!$L$19:$L$121</definedName>
    <definedName name="Distribute" localSheetId="1">Vlookup!$E$2:$E$6</definedName>
    <definedName name="ID">Vlookup!$C$2:$C$6</definedName>
    <definedName name="Name">'[2]Data Set'!$B$38:$I$38</definedName>
    <definedName name="Personal_Info">'[2]Data Set'!$B$38:$B$44</definedName>
    <definedName name="Revenue">'[2]Data Set'!$C$9:$C$32</definedName>
    <definedName name="sale_dat" localSheetId="1">Vlookup!$C$2:$E$6</definedName>
    <definedName name="SALES_DATA">Data!$C$14:$L$121</definedName>
  </definedName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3" l="1"/>
  <c r="E11" i="4"/>
  <c r="E10" i="4"/>
  <c r="E6" i="3"/>
  <c r="E5" i="3"/>
  <c r="D12" i="2"/>
  <c r="D11" i="2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3" i="1"/>
  <c r="Q124" i="1"/>
  <c r="L8" i="1"/>
  <c r="L124" i="1"/>
  <c r="R123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3" i="1"/>
  <c r="J123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3" i="1"/>
  <c r="K123" i="1"/>
  <c r="R121" i="1"/>
  <c r="I121" i="1"/>
  <c r="R120" i="1"/>
  <c r="I120" i="1"/>
  <c r="R119" i="1"/>
  <c r="I119" i="1"/>
  <c r="R118" i="1"/>
  <c r="I118" i="1"/>
  <c r="R117" i="1"/>
  <c r="I117" i="1"/>
  <c r="R116" i="1"/>
  <c r="I116" i="1"/>
  <c r="R115" i="1"/>
  <c r="I115" i="1"/>
  <c r="R114" i="1"/>
  <c r="I114" i="1"/>
  <c r="R113" i="1"/>
  <c r="I113" i="1"/>
  <c r="R112" i="1"/>
  <c r="I112" i="1"/>
  <c r="R111" i="1"/>
  <c r="I111" i="1"/>
  <c r="R110" i="1"/>
  <c r="I110" i="1"/>
  <c r="R109" i="1"/>
  <c r="I109" i="1"/>
  <c r="R108" i="1"/>
  <c r="I108" i="1"/>
  <c r="R107" i="1"/>
  <c r="I107" i="1"/>
  <c r="R106" i="1"/>
  <c r="I106" i="1"/>
  <c r="R105" i="1"/>
  <c r="I105" i="1"/>
  <c r="R104" i="1"/>
  <c r="I104" i="1"/>
  <c r="R103" i="1"/>
  <c r="I103" i="1"/>
  <c r="R102" i="1"/>
  <c r="I102" i="1"/>
  <c r="R101" i="1"/>
  <c r="I101" i="1"/>
  <c r="R100" i="1"/>
  <c r="I100" i="1"/>
  <c r="R99" i="1"/>
  <c r="I99" i="1"/>
  <c r="R98" i="1"/>
  <c r="I98" i="1"/>
  <c r="R97" i="1"/>
  <c r="I97" i="1"/>
  <c r="R96" i="1"/>
  <c r="I96" i="1"/>
  <c r="R95" i="1"/>
  <c r="I95" i="1"/>
  <c r="R94" i="1"/>
  <c r="I94" i="1"/>
  <c r="R93" i="1"/>
  <c r="I93" i="1"/>
  <c r="R92" i="1"/>
  <c r="I92" i="1"/>
  <c r="R91" i="1"/>
  <c r="I91" i="1"/>
  <c r="R90" i="1"/>
  <c r="I90" i="1"/>
  <c r="R89" i="1"/>
  <c r="I89" i="1"/>
  <c r="R88" i="1"/>
  <c r="I88" i="1"/>
  <c r="R87" i="1"/>
  <c r="I87" i="1"/>
  <c r="R86" i="1"/>
  <c r="I86" i="1"/>
  <c r="R85" i="1"/>
  <c r="I85" i="1"/>
  <c r="R84" i="1"/>
  <c r="I84" i="1"/>
  <c r="R83" i="1"/>
  <c r="I83" i="1"/>
  <c r="R82" i="1"/>
  <c r="I82" i="1"/>
  <c r="R81" i="1"/>
  <c r="I81" i="1"/>
  <c r="R80" i="1"/>
  <c r="I80" i="1"/>
  <c r="R79" i="1"/>
  <c r="I79" i="1"/>
  <c r="R78" i="1"/>
  <c r="I78" i="1"/>
  <c r="R77" i="1"/>
  <c r="I77" i="1"/>
  <c r="R76" i="1"/>
  <c r="I76" i="1"/>
  <c r="R75" i="1"/>
  <c r="I75" i="1"/>
  <c r="R74" i="1"/>
  <c r="I74" i="1"/>
  <c r="R73" i="1"/>
  <c r="I73" i="1"/>
  <c r="R72" i="1"/>
  <c r="I72" i="1"/>
  <c r="R71" i="1"/>
  <c r="I71" i="1"/>
  <c r="R70" i="1"/>
  <c r="I70" i="1"/>
  <c r="R69" i="1"/>
  <c r="I69" i="1"/>
  <c r="R68" i="1"/>
  <c r="I68" i="1"/>
  <c r="R67" i="1"/>
  <c r="I67" i="1"/>
  <c r="R66" i="1"/>
  <c r="I66" i="1"/>
  <c r="R65" i="1"/>
  <c r="I65" i="1"/>
  <c r="R64" i="1"/>
  <c r="I64" i="1"/>
  <c r="R63" i="1"/>
  <c r="I63" i="1"/>
  <c r="R62" i="1"/>
  <c r="I62" i="1"/>
  <c r="R61" i="1"/>
  <c r="I61" i="1"/>
  <c r="R60" i="1"/>
  <c r="I60" i="1"/>
  <c r="R59" i="1"/>
  <c r="I59" i="1"/>
  <c r="R58" i="1"/>
  <c r="I58" i="1"/>
  <c r="R57" i="1"/>
  <c r="I57" i="1"/>
  <c r="R56" i="1"/>
  <c r="I56" i="1"/>
  <c r="R55" i="1"/>
  <c r="I55" i="1"/>
  <c r="R54" i="1"/>
  <c r="I54" i="1"/>
  <c r="R53" i="1"/>
  <c r="I53" i="1"/>
  <c r="R52" i="1"/>
  <c r="I52" i="1"/>
  <c r="R51" i="1"/>
  <c r="I51" i="1"/>
  <c r="R50" i="1"/>
  <c r="I50" i="1"/>
  <c r="R49" i="1"/>
  <c r="I49" i="1"/>
  <c r="R48" i="1"/>
  <c r="I48" i="1"/>
  <c r="R47" i="1"/>
  <c r="I47" i="1"/>
  <c r="R46" i="1"/>
  <c r="I46" i="1"/>
  <c r="R45" i="1"/>
  <c r="I45" i="1"/>
  <c r="R44" i="1"/>
  <c r="I44" i="1"/>
  <c r="R43" i="1"/>
  <c r="I43" i="1"/>
  <c r="R42" i="1"/>
  <c r="I42" i="1"/>
  <c r="R41" i="1"/>
  <c r="I41" i="1"/>
  <c r="R40" i="1"/>
  <c r="I40" i="1"/>
  <c r="R39" i="1"/>
  <c r="I39" i="1"/>
  <c r="R38" i="1"/>
  <c r="I38" i="1"/>
  <c r="R37" i="1"/>
  <c r="I37" i="1"/>
  <c r="R36" i="1"/>
  <c r="I36" i="1"/>
  <c r="R35" i="1"/>
  <c r="I35" i="1"/>
  <c r="R34" i="1"/>
  <c r="I34" i="1"/>
  <c r="R33" i="1"/>
  <c r="I33" i="1"/>
  <c r="R32" i="1"/>
  <c r="I32" i="1"/>
  <c r="R31" i="1"/>
  <c r="I31" i="1"/>
  <c r="R30" i="1"/>
  <c r="I30" i="1"/>
  <c r="R29" i="1"/>
  <c r="I29" i="1"/>
  <c r="R28" i="1"/>
  <c r="I28" i="1"/>
  <c r="R27" i="1"/>
  <c r="I27" i="1"/>
  <c r="R26" i="1"/>
  <c r="I26" i="1"/>
  <c r="R25" i="1"/>
  <c r="I25" i="1"/>
  <c r="R24" i="1"/>
  <c r="I24" i="1"/>
  <c r="R23" i="1"/>
  <c r="I23" i="1"/>
  <c r="R22" i="1"/>
  <c r="I22" i="1"/>
  <c r="R21" i="1"/>
  <c r="I21" i="1"/>
  <c r="R20" i="1"/>
  <c r="I20" i="1"/>
  <c r="R19" i="1"/>
  <c r="I19" i="1"/>
  <c r="L18" i="1"/>
  <c r="R18" i="1"/>
  <c r="O18" i="1"/>
  <c r="N18" i="1"/>
  <c r="I18" i="1"/>
  <c r="L17" i="1"/>
  <c r="R17" i="1"/>
  <c r="O17" i="1"/>
  <c r="N17" i="1"/>
  <c r="I17" i="1"/>
  <c r="L16" i="1"/>
  <c r="R16" i="1"/>
  <c r="O16" i="1"/>
  <c r="N16" i="1"/>
  <c r="I16" i="1"/>
  <c r="L15" i="1"/>
  <c r="R15" i="1"/>
  <c r="O15" i="1"/>
  <c r="N15" i="1"/>
  <c r="I15" i="1"/>
  <c r="L9" i="1"/>
  <c r="J9" i="1"/>
  <c r="K9" i="1"/>
  <c r="J8" i="1"/>
  <c r="K8" i="1"/>
</calcChain>
</file>

<file path=xl/sharedStrings.xml><?xml version="1.0" encoding="utf-8"?>
<sst xmlns="http://schemas.openxmlformats.org/spreadsheetml/2006/main" count="475" uniqueCount="240">
  <si>
    <t>Quantity Sold</t>
  </si>
  <si>
    <t>Average Price</t>
  </si>
  <si>
    <t>Total Revenue</t>
  </si>
  <si>
    <t>Grand Total</t>
  </si>
  <si>
    <t>Sub-Total</t>
  </si>
  <si>
    <t>Distributor ID</t>
  </si>
  <si>
    <t>Distributor Name</t>
  </si>
  <si>
    <t>Country</t>
  </si>
  <si>
    <t>Product Code</t>
  </si>
  <si>
    <t>Sales Channel</t>
  </si>
  <si>
    <t>Date Sold</t>
  </si>
  <si>
    <t>Month Sold</t>
  </si>
  <si>
    <t>Quantity</t>
  </si>
  <si>
    <t>Unit Price</t>
  </si>
  <si>
    <t>Revenue</t>
  </si>
  <si>
    <t>% of Qty</t>
  </si>
  <si>
    <t>% of Rev</t>
  </si>
  <si>
    <t>Original Revenue</t>
  </si>
  <si>
    <t>Check</t>
  </si>
  <si>
    <t>Devin Abbott</t>
  </si>
  <si>
    <t>France</t>
  </si>
  <si>
    <t>SUPA105</t>
  </si>
  <si>
    <t>Online</t>
  </si>
  <si>
    <t>Aphrodite Brennan</t>
  </si>
  <si>
    <t>Malawi</t>
  </si>
  <si>
    <t>Direct</t>
  </si>
  <si>
    <t>Guinevere Key</t>
  </si>
  <si>
    <t>Colombia</t>
  </si>
  <si>
    <t>Retail</t>
  </si>
  <si>
    <t>Zahir Fields</t>
  </si>
  <si>
    <t>Canada</t>
  </si>
  <si>
    <t>Deacon Craig</t>
  </si>
  <si>
    <t>Mongolia</t>
  </si>
  <si>
    <t>Brynne Mcgowan</t>
  </si>
  <si>
    <t>Finland</t>
  </si>
  <si>
    <t>Lani Sweet</t>
  </si>
  <si>
    <t>Vanuatu</t>
  </si>
  <si>
    <t>Noble Warner</t>
  </si>
  <si>
    <t>Burkina Faso</t>
  </si>
  <si>
    <t>SUPA104</t>
  </si>
  <si>
    <t>Levi Douglas</t>
  </si>
  <si>
    <t>Tanzania, United Republic of</t>
  </si>
  <si>
    <t>DETA800</t>
  </si>
  <si>
    <t>Jelani Odonnell</t>
  </si>
  <si>
    <t>Albania</t>
  </si>
  <si>
    <t>Jared Sandoval</t>
  </si>
  <si>
    <t>Botswana</t>
  </si>
  <si>
    <t>Hiroko Acevedo</t>
  </si>
  <si>
    <t>Burundi</t>
  </si>
  <si>
    <t>Rhona Clarke</t>
  </si>
  <si>
    <t>Zimbabwe</t>
  </si>
  <si>
    <t>Tad Mack</t>
  </si>
  <si>
    <t>Iceland</t>
  </si>
  <si>
    <t>Rama Goodwin</t>
  </si>
  <si>
    <t>Tunisia</t>
  </si>
  <si>
    <t>Keaton Wolfe</t>
  </si>
  <si>
    <t>French Southern Territories</t>
  </si>
  <si>
    <t>Samuel Ayala</t>
  </si>
  <si>
    <t>Brazil</t>
  </si>
  <si>
    <t>Doris Williams</t>
  </si>
  <si>
    <t>Trinidad and Tobago</t>
  </si>
  <si>
    <t>SUPA103</t>
  </si>
  <si>
    <t>Ingrid Bush</t>
  </si>
  <si>
    <t>Montserrat</t>
  </si>
  <si>
    <t>Nell Maddox</t>
  </si>
  <si>
    <t>Azerbaijan</t>
  </si>
  <si>
    <t>Benedict Byrd</t>
  </si>
  <si>
    <t>Mauritania</t>
  </si>
  <si>
    <t>Ethan Gregory</t>
  </si>
  <si>
    <t>Tuvalu</t>
  </si>
  <si>
    <t>Ursula Mcconnell</t>
  </si>
  <si>
    <t>Hungary</t>
  </si>
  <si>
    <t>Fletcher Jimenez</t>
  </si>
  <si>
    <t>Chad</t>
  </si>
  <si>
    <t>DETA200</t>
  </si>
  <si>
    <t>Isadora Mcclure</t>
  </si>
  <si>
    <t>Indonesia</t>
  </si>
  <si>
    <t>DETA100</t>
  </si>
  <si>
    <t>Liberty Mcbride</t>
  </si>
  <si>
    <t>Fiji</t>
  </si>
  <si>
    <t>Noble Gilbert</t>
  </si>
  <si>
    <t>United States</t>
  </si>
  <si>
    <t>Maxine Gentry</t>
  </si>
  <si>
    <t>Panama</t>
  </si>
  <si>
    <t>Melinda Cobb</t>
  </si>
  <si>
    <t>Uruguay</t>
  </si>
  <si>
    <t>PURA250</t>
  </si>
  <si>
    <t>Yael Carter</t>
  </si>
  <si>
    <t>Malaysia</t>
  </si>
  <si>
    <t>Kay Buckley</t>
  </si>
  <si>
    <t>Malta</t>
  </si>
  <si>
    <t>Athena Fitzpatrick</t>
  </si>
  <si>
    <t>Reunion</t>
  </si>
  <si>
    <t>Joy Vazquez</t>
  </si>
  <si>
    <t>Korea</t>
  </si>
  <si>
    <t>Amery Frazier</t>
  </si>
  <si>
    <t>Georgia</t>
  </si>
  <si>
    <t>Buckminster Hopkins</t>
  </si>
  <si>
    <t>Sierra Leone</t>
  </si>
  <si>
    <t>PURA200</t>
  </si>
  <si>
    <t>George Best</t>
  </si>
  <si>
    <t>Western Sahara</t>
  </si>
  <si>
    <t>Maxwell Parker</t>
  </si>
  <si>
    <t>Falkland Islands (Malvinas)</t>
  </si>
  <si>
    <t>Lance Little</t>
  </si>
  <si>
    <t>Croatia</t>
  </si>
  <si>
    <t>Gwendolyn Walton</t>
  </si>
  <si>
    <t>Cuba</t>
  </si>
  <si>
    <t>SUPA102</t>
  </si>
  <si>
    <t>Isaac Wolf</t>
  </si>
  <si>
    <t>PURA500</t>
  </si>
  <si>
    <t>Celeste Pugh</t>
  </si>
  <si>
    <t>Gabon</t>
  </si>
  <si>
    <t>Oprah Ellis</t>
  </si>
  <si>
    <t>Dominican Republic</t>
  </si>
  <si>
    <t>Emerson Beard</t>
  </si>
  <si>
    <t>Niue</t>
  </si>
  <si>
    <t>Renee Padilla</t>
  </si>
  <si>
    <t>Yemen</t>
  </si>
  <si>
    <t>Maite Henson</t>
  </si>
  <si>
    <t>Bangladesh</t>
  </si>
  <si>
    <t>Ivory Chang</t>
  </si>
  <si>
    <t>Tonga</t>
  </si>
  <si>
    <t>Clark Weaver</t>
  </si>
  <si>
    <t>Palau</t>
  </si>
  <si>
    <t>Ima Cummings</t>
  </si>
  <si>
    <t>Philippines</t>
  </si>
  <si>
    <t>Adria Kaufman</t>
  </si>
  <si>
    <t>Bouvet Island</t>
  </si>
  <si>
    <t>Nyssa Quinn</t>
  </si>
  <si>
    <t>Cocos (Keeling) Islands</t>
  </si>
  <si>
    <t>Amir Alexander</t>
  </si>
  <si>
    <t>Liberia</t>
  </si>
  <si>
    <t>Imogene Bradshaw</t>
  </si>
  <si>
    <t>Niger</t>
  </si>
  <si>
    <t>Gwendolyn Mccarty</t>
  </si>
  <si>
    <t>Madagascar</t>
  </si>
  <si>
    <t>Bell Prince</t>
  </si>
  <si>
    <t>Guinea</t>
  </si>
  <si>
    <t>Katelyn Joseph</t>
  </si>
  <si>
    <t>Slovenia</t>
  </si>
  <si>
    <t>Robert Juarez</t>
  </si>
  <si>
    <t>Svalbard and Jan Mayen</t>
  </si>
  <si>
    <t>Jerry Alvarado</t>
  </si>
  <si>
    <t>Korea, Republic of</t>
  </si>
  <si>
    <t>PURA100</t>
  </si>
  <si>
    <t>India Gilbert</t>
  </si>
  <si>
    <t>Denmark</t>
  </si>
  <si>
    <t>Iliana Porter</t>
  </si>
  <si>
    <t>Poland</t>
  </si>
  <si>
    <t>Deanna Santana</t>
  </si>
  <si>
    <t>Solomon Islands</t>
  </si>
  <si>
    <t>Ivor Mclaughlin</t>
  </si>
  <si>
    <t>United States Minor Outlying Islands</t>
  </si>
  <si>
    <t>Latifah Wall</t>
  </si>
  <si>
    <t>Guadeloupe</t>
  </si>
  <si>
    <t>Anika Tillman</t>
  </si>
  <si>
    <t>Paul Duke</t>
  </si>
  <si>
    <t>Puerto Rico</t>
  </si>
  <si>
    <t>Sawyer Stokes</t>
  </si>
  <si>
    <t>Xerxes Smith</t>
  </si>
  <si>
    <t>Wanda Garza</t>
  </si>
  <si>
    <t>Kyrgyzstan</t>
  </si>
  <si>
    <t>Anjolie Hicks</t>
  </si>
  <si>
    <t>Turks and Caicos Islands</t>
  </si>
  <si>
    <t>Asher Weber</t>
  </si>
  <si>
    <t>Macedonia</t>
  </si>
  <si>
    <t>Mercedes Humphrey</t>
  </si>
  <si>
    <t>Turkey</t>
  </si>
  <si>
    <t>Hayes Rollins</t>
  </si>
  <si>
    <t>Nepal</t>
  </si>
  <si>
    <t>Josiah Yates</t>
  </si>
  <si>
    <t>Winifred Cantu</t>
  </si>
  <si>
    <t>Kazakhstan</t>
  </si>
  <si>
    <t>Germaine Kidd</t>
  </si>
  <si>
    <t>Kenyon Joyce</t>
  </si>
  <si>
    <t>Joel Rivers</t>
  </si>
  <si>
    <t>Australia</t>
  </si>
  <si>
    <t>Colby Knapp</t>
  </si>
  <si>
    <t>Pakistan</t>
  </si>
  <si>
    <t>Vance Campos</t>
  </si>
  <si>
    <t>Syrian Arab Republic</t>
  </si>
  <si>
    <t>Lael Gould</t>
  </si>
  <si>
    <t>El Salvador</t>
  </si>
  <si>
    <t>Jane Hernandez</t>
  </si>
  <si>
    <t>Dara Cunningham</t>
  </si>
  <si>
    <t>Saint Helena</t>
  </si>
  <si>
    <t>Colette Sargent</t>
  </si>
  <si>
    <t>Norfolk Island</t>
  </si>
  <si>
    <t>Shea Cortez</t>
  </si>
  <si>
    <t>India</t>
  </si>
  <si>
    <t>Cyrus Whitley</t>
  </si>
  <si>
    <t>Eleanor Hopper</t>
  </si>
  <si>
    <t>Forrest Macdonald</t>
  </si>
  <si>
    <t>New Caledonia</t>
  </si>
  <si>
    <t>Desirae Perkins</t>
  </si>
  <si>
    <t>Chile</t>
  </si>
  <si>
    <t>Barrett Mckinney</t>
  </si>
  <si>
    <t>Basil Vang</t>
  </si>
  <si>
    <t>Moldova</t>
  </si>
  <si>
    <t>Noel Key</t>
  </si>
  <si>
    <t>Gambia</t>
  </si>
  <si>
    <t>Ebony Mercer</t>
  </si>
  <si>
    <t>Cape Verde</t>
  </si>
  <si>
    <t>Isaac Cooper</t>
  </si>
  <si>
    <t>Netherlands Antilles</t>
  </si>
  <si>
    <t>James Spencer</t>
  </si>
  <si>
    <t>Clark Orr</t>
  </si>
  <si>
    <t>Phillip Perkins</t>
  </si>
  <si>
    <t>Nigeria</t>
  </si>
  <si>
    <t>Uriel Benton</t>
  </si>
  <si>
    <t>South Africa</t>
  </si>
  <si>
    <t>Aretha Patton</t>
  </si>
  <si>
    <t>Thomas Barnes</t>
  </si>
  <si>
    <t>Mayotte</t>
  </si>
  <si>
    <t>Victoria Solis</t>
  </si>
  <si>
    <t>Arsenio Knowles</t>
  </si>
  <si>
    <t>Ryder Conner</t>
  </si>
  <si>
    <t>Virgin Islands, British</t>
  </si>
  <si>
    <t>Roary Dixon</t>
  </si>
  <si>
    <t>Saudi Arabia</t>
  </si>
  <si>
    <t>Silas Battle</t>
  </si>
  <si>
    <t>Leonard Cardenas</t>
  </si>
  <si>
    <t>Brittany Burris</t>
  </si>
  <si>
    <t>Petra Mckenzie</t>
  </si>
  <si>
    <t>Morocco</t>
  </si>
  <si>
    <t>Angela Wise</t>
  </si>
  <si>
    <t>ID</t>
  </si>
  <si>
    <t>Name</t>
  </si>
  <si>
    <t>Distributor</t>
  </si>
  <si>
    <t>China</t>
  </si>
  <si>
    <t>Hongkong</t>
  </si>
  <si>
    <t>Height</t>
  </si>
  <si>
    <t>Weight</t>
  </si>
  <si>
    <t>Age</t>
  </si>
  <si>
    <t>Health</t>
  </si>
  <si>
    <t>James</t>
  </si>
  <si>
    <t>175 cm</t>
  </si>
  <si>
    <t>85 kg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</si>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</sst>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_(* #,##0_);_(* \(#,##0\);_(* &quot;-&quot;_);@_)"/>
    <numFmt numFmtId="165" formatCode="_(&quot;$&quot;* #,##0_);_(&quot;$&quot;* \(#,##0\);_(&quot;$&quot;* &quot;-&quot;??_);_(@_)"/>
    <numFmt numFmtId="166" formatCode="0.0%"/>
  </numFmts>
  <fonts count="20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b/>
      <sz val="10"/>
      <color theme="6" tint="-0.249977111117893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E0301E"/>
      <name val="Arial"/>
      <family val="2"/>
    </font>
    <font>
      <b/>
      <i/>
      <sz val="10"/>
      <color theme="0"/>
      <name val="Arial"/>
      <family val="2"/>
    </font>
    <font>
      <sz val="10"/>
      <color theme="3"/>
      <name val="Arial"/>
      <family val="2"/>
    </font>
    <font>
      <i/>
      <sz val="10"/>
      <color rgb="FFE0301E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</borders>
  <cellStyleXfs count="7">
    <xf numFmtId="164" fontId="0" fillId="0" borderId="0"/>
    <xf numFmtId="44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/>
  </cellStyleXfs>
  <cellXfs count="59">
    <xf numFmtId="164" fontId="0" fillId="0" borderId="0" xfId="0"/>
    <xf numFmtId="0" fontId="6" fillId="0" borderId="0" xfId="6" applyFont="1"/>
    <xf numFmtId="0" fontId="5" fillId="0" borderId="0" xfId="6"/>
    <xf numFmtId="0" fontId="8" fillId="5" borderId="0" xfId="0" applyNumberFormat="1" applyFont="1" applyFill="1" applyBorder="1"/>
    <xf numFmtId="0" fontId="9" fillId="5" borderId="0" xfId="0" applyNumberFormat="1" applyFont="1" applyFill="1" applyBorder="1"/>
    <xf numFmtId="164" fontId="10" fillId="6" borderId="0" xfId="0" applyFont="1" applyFill="1" applyBorder="1" applyAlignment="1">
      <alignment vertical="center"/>
    </xf>
    <xf numFmtId="164" fontId="8" fillId="0" borderId="0" xfId="0" applyFont="1"/>
    <xf numFmtId="0" fontId="11" fillId="5" borderId="2" xfId="0" applyNumberFormat="1" applyFont="1" applyFill="1" applyBorder="1"/>
    <xf numFmtId="3" fontId="5" fillId="5" borderId="3" xfId="0" applyNumberFormat="1" applyFont="1" applyFill="1" applyBorder="1"/>
    <xf numFmtId="8" fontId="5" fillId="5" borderId="3" xfId="1" applyNumberFormat="1" applyFont="1" applyFill="1" applyBorder="1"/>
    <xf numFmtId="165" fontId="5" fillId="5" borderId="3" xfId="0" applyNumberFormat="1" applyFont="1" applyFill="1" applyBorder="1"/>
    <xf numFmtId="0" fontId="11" fillId="5" borderId="3" xfId="0" applyNumberFormat="1" applyFont="1" applyFill="1" applyBorder="1"/>
    <xf numFmtId="0" fontId="12" fillId="5" borderId="0" xfId="0" applyNumberFormat="1" applyFont="1" applyFill="1" applyBorder="1" applyAlignment="1">
      <alignment vertical="center"/>
    </xf>
    <xf numFmtId="0" fontId="8" fillId="5" borderId="0" xfId="0" applyNumberFormat="1" applyFont="1" applyFill="1" applyBorder="1" applyAlignment="1">
      <alignment vertical="center"/>
    </xf>
    <xf numFmtId="0" fontId="13" fillId="5" borderId="0" xfId="0" applyNumberFormat="1" applyFont="1" applyFill="1" applyBorder="1"/>
    <xf numFmtId="0" fontId="9" fillId="5" borderId="0" xfId="0" applyNumberFormat="1" applyFont="1" applyFill="1" applyBorder="1" applyAlignment="1">
      <alignment horizontal="center"/>
    </xf>
    <xf numFmtId="0" fontId="10" fillId="6" borderId="3" xfId="0" applyNumberFormat="1" applyFont="1" applyFill="1" applyBorder="1" applyAlignment="1">
      <alignment horizontal="left" wrapText="1"/>
    </xf>
    <xf numFmtId="0" fontId="10" fillId="6" borderId="0" xfId="0" applyNumberFormat="1" applyFont="1" applyFill="1" applyBorder="1" applyAlignment="1">
      <alignment horizontal="left" wrapText="1"/>
    </xf>
    <xf numFmtId="0" fontId="10" fillId="6" borderId="0" xfId="0" applyNumberFormat="1" applyFont="1" applyFill="1" applyBorder="1" applyAlignment="1">
      <alignment wrapText="1"/>
    </xf>
    <xf numFmtId="3" fontId="10" fillId="6" borderId="0" xfId="0" applyNumberFormat="1" applyFont="1" applyFill="1" applyBorder="1" applyAlignment="1">
      <alignment wrapText="1"/>
    </xf>
    <xf numFmtId="0" fontId="10" fillId="6" borderId="0" xfId="1" applyNumberFormat="1" applyFont="1" applyFill="1" applyBorder="1" applyAlignment="1">
      <alignment wrapText="1"/>
    </xf>
    <xf numFmtId="164" fontId="10" fillId="6" borderId="0" xfId="0" applyFont="1" applyFill="1" applyBorder="1" applyAlignment="1">
      <alignment horizontal="right"/>
    </xf>
    <xf numFmtId="0" fontId="14" fillId="6" borderId="0" xfId="1" applyNumberFormat="1" applyFont="1" applyFill="1" applyBorder="1" applyAlignment="1">
      <alignment horizontal="right"/>
    </xf>
    <xf numFmtId="0" fontId="15" fillId="0" borderId="3" xfId="0" applyNumberFormat="1" applyFont="1" applyBorder="1" applyAlignment="1">
      <alignment horizontal="left"/>
    </xf>
    <xf numFmtId="14" fontId="15" fillId="0" borderId="3" xfId="0" applyNumberFormat="1" applyFont="1" applyBorder="1" applyAlignment="1">
      <alignment horizontal="left"/>
    </xf>
    <xf numFmtId="1" fontId="15" fillId="0" borderId="3" xfId="0" applyNumberFormat="1" applyFont="1" applyBorder="1" applyAlignment="1">
      <alignment horizontal="center"/>
    </xf>
    <xf numFmtId="3" fontId="15" fillId="0" borderId="3" xfId="0" applyNumberFormat="1" applyFont="1" applyBorder="1"/>
    <xf numFmtId="8" fontId="15" fillId="0" borderId="3" xfId="1" applyNumberFormat="1" applyFont="1" applyBorder="1" applyAlignment="1">
      <alignment horizontal="right"/>
    </xf>
    <xf numFmtId="165" fontId="5" fillId="0" borderId="3" xfId="0" applyNumberFormat="1" applyFont="1" applyFill="1" applyBorder="1" applyAlignment="1">
      <alignment horizontal="right"/>
    </xf>
    <xf numFmtId="164" fontId="8" fillId="0" borderId="0" xfId="0" applyFont="1" applyAlignment="1">
      <alignment horizontal="right"/>
    </xf>
    <xf numFmtId="166" fontId="8" fillId="0" borderId="3" xfId="2" applyNumberFormat="1" applyFont="1" applyBorder="1" applyAlignment="1">
      <alignment horizontal="right"/>
    </xf>
    <xf numFmtId="0" fontId="8" fillId="5" borderId="0" xfId="0" applyNumberFormat="1" applyFont="1" applyFill="1" applyAlignment="1">
      <alignment horizontal="right"/>
    </xf>
    <xf numFmtId="165" fontId="15" fillId="0" borderId="3" xfId="0" applyNumberFormat="1" applyFont="1" applyFill="1" applyBorder="1" applyAlignment="1">
      <alignment horizontal="right"/>
    </xf>
    <xf numFmtId="0" fontId="16" fillId="5" borderId="3" xfId="0" applyNumberFormat="1" applyFont="1" applyFill="1" applyBorder="1" applyAlignment="1">
      <alignment horizontal="right"/>
    </xf>
    <xf numFmtId="0" fontId="15" fillId="0" borderId="3" xfId="0" applyNumberFormat="1" applyFont="1" applyFill="1" applyBorder="1" applyAlignment="1">
      <alignment horizontal="left"/>
    </xf>
    <xf numFmtId="0" fontId="15" fillId="0" borderId="2" xfId="0" applyNumberFormat="1" applyFont="1" applyBorder="1" applyAlignment="1">
      <alignment horizontal="left"/>
    </xf>
    <xf numFmtId="0" fontId="15" fillId="0" borderId="2" xfId="0" applyNumberFormat="1" applyFont="1" applyFill="1" applyBorder="1" applyAlignment="1">
      <alignment horizontal="left"/>
    </xf>
    <xf numFmtId="0" fontId="15" fillId="5" borderId="3" xfId="0" applyNumberFormat="1" applyFont="1" applyFill="1" applyBorder="1" applyAlignment="1">
      <alignment horizontal="left"/>
    </xf>
    <xf numFmtId="164" fontId="8" fillId="0" borderId="3" xfId="0" applyFont="1" applyBorder="1"/>
    <xf numFmtId="3" fontId="8" fillId="0" borderId="3" xfId="0" applyNumberFormat="1" applyFont="1" applyBorder="1"/>
    <xf numFmtId="164" fontId="16" fillId="0" borderId="0" xfId="0" applyFont="1" applyBorder="1" applyAlignment="1">
      <alignment horizontal="right"/>
    </xf>
    <xf numFmtId="0" fontId="11" fillId="0" borderId="4" xfId="0" applyNumberFormat="1" applyFont="1" applyBorder="1"/>
    <xf numFmtId="3" fontId="11" fillId="0" borderId="4" xfId="0" applyNumberFormat="1" applyFont="1" applyBorder="1"/>
    <xf numFmtId="44" fontId="11" fillId="0" borderId="4" xfId="1" applyFont="1" applyBorder="1"/>
    <xf numFmtId="165" fontId="11" fillId="0" borderId="4" xfId="0" applyNumberFormat="1" applyFont="1" applyFill="1" applyBorder="1"/>
    <xf numFmtId="9" fontId="11" fillId="0" borderId="4" xfId="2" applyFont="1" applyFill="1" applyBorder="1"/>
    <xf numFmtId="0" fontId="16" fillId="5" borderId="0" xfId="0" applyNumberFormat="1" applyFont="1" applyFill="1" applyBorder="1" applyAlignment="1">
      <alignment horizontal="right"/>
    </xf>
    <xf numFmtId="0" fontId="16" fillId="0" borderId="0" xfId="0" applyNumberFormat="1" applyFont="1"/>
    <xf numFmtId="0" fontId="13" fillId="0" borderId="0" xfId="0" applyNumberFormat="1" applyFont="1"/>
    <xf numFmtId="0" fontId="16" fillId="0" borderId="0" xfId="0" applyNumberFormat="1" applyFont="1" applyAlignment="1">
      <alignment horizontal="right"/>
    </xf>
    <xf numFmtId="164" fontId="13" fillId="0" borderId="0" xfId="0" applyFont="1"/>
    <xf numFmtId="164" fontId="1" fillId="0" borderId="0" xfId="0" applyFont="1"/>
    <xf numFmtId="164" fontId="18" fillId="0" borderId="0" xfId="0" applyFont="1"/>
    <xf numFmtId="0" fontId="18" fillId="0" borderId="0" xfId="0" applyNumberFormat="1" applyFont="1"/>
    <xf numFmtId="164" fontId="17" fillId="2" borderId="0" xfId="3" applyNumberFormat="1" applyFont="1"/>
    <xf numFmtId="164" fontId="17" fillId="3" borderId="0" xfId="4" applyNumberFormat="1" applyFont="1"/>
    <xf numFmtId="0" fontId="19" fillId="2" borderId="0" xfId="3" applyFont="1" applyBorder="1" applyAlignment="1">
      <alignment horizontal="left" vertical="center"/>
    </xf>
    <xf numFmtId="0" fontId="18" fillId="0" borderId="0" xfId="0" applyNumberFormat="1" applyFont="1" applyAlignment="1">
      <alignment horizontal="left"/>
    </xf>
    <xf numFmtId="164" fontId="17" fillId="4" borderId="1" xfId="5" applyNumberFormat="1" applyFont="1"/>
  </cellXfs>
  <cellStyles count="7">
    <cellStyle name="Currency" xfId="1" builtinId="4"/>
    <cellStyle name="Good" xfId="3" builtinId="26"/>
    <cellStyle name="Input" xfId="5" builtinId="20"/>
    <cellStyle name="Neutral" xfId="4" builtinId="28"/>
    <cellStyle name="Normal" xfId="0" builtinId="0"/>
    <cellStyle name="Normal 2" xfId="6" xr:uid="{ECDA3CB5-B599-4CAF-B4F5-49A21813A761}"/>
    <cellStyle name="Percent" xfId="2" builtinId="5"/>
  </cellStyles>
  <dxfs count="3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361949</xdr:colOff>
      <xdr:row>1</xdr:row>
      <xdr:rowOff>123826</xdr:rowOff>
    </xdr:from>
    <xdr:to>
      <xdr:col>17</xdr:col>
      <xdr:colOff>390524</xdr:colOff>
      <xdr:row>3</xdr:row>
      <xdr:rowOff>47626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58F73D-62AD-4616-9F4F-A7CB3A2D5920}"/>
            </a:ext>
          </a:extLst>
        </xdr:cNvPr>
        <xdr:cNvSpPr/>
      </xdr:nvSpPr>
      <xdr:spPr>
        <a:xfrm>
          <a:off x="4676774" y="323851"/>
          <a:ext cx="5895975" cy="32385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</a:rPr>
            <a:t>VLOOKUP </a:t>
          </a:r>
          <a:r>
            <a:rPr lang="en-US" sz="1400">
              <a:solidFill>
                <a:schemeClr val="tx1"/>
              </a:solidFill>
            </a:rPr>
            <a:t>(lookup_value, table_array, col_index_number, [range_lookup])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an003/Downloads/Index%20Match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thiede001/Desktop/Course%202%20student%20exercises/Problem%20Solving%20With%20Excel%20_Week%204_Index%20Match_Student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Section 1 - Instruction"/>
      <sheetName val="Section 1 - Instruction (ANS)"/>
      <sheetName val="Section 1 - Student Ex."/>
      <sheetName val="Section 1 - Student Ex (ANS)"/>
      <sheetName val="Culminating Exersise"/>
      <sheetName val="Culminating Exersise (ANS)"/>
      <sheetName val="Data S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F9" t="str">
            <v>Country</v>
          </cell>
        </row>
        <row r="10">
          <cell r="F10" t="str">
            <v>Panama</v>
          </cell>
        </row>
        <row r="11">
          <cell r="F11" t="str">
            <v>Tanzania, United Republic of</v>
          </cell>
        </row>
        <row r="12">
          <cell r="F12" t="str">
            <v>South Africa</v>
          </cell>
        </row>
        <row r="13">
          <cell r="F13" t="str">
            <v>Gabon</v>
          </cell>
        </row>
        <row r="14">
          <cell r="F14" t="str">
            <v>Syrian Arab Republic</v>
          </cell>
        </row>
        <row r="15">
          <cell r="F15" t="str">
            <v>Guadeloupe</v>
          </cell>
        </row>
        <row r="16">
          <cell r="F16" t="str">
            <v>Macedonia</v>
          </cell>
        </row>
        <row r="17">
          <cell r="F17" t="str">
            <v>Kyrgyzstan</v>
          </cell>
        </row>
        <row r="18">
          <cell r="F18" t="str">
            <v>Reunion</v>
          </cell>
        </row>
        <row r="19">
          <cell r="F19" t="str">
            <v>Turks and Caicos Islands</v>
          </cell>
        </row>
        <row r="20">
          <cell r="F20" t="str">
            <v>Netherlands Antilles</v>
          </cell>
        </row>
        <row r="21">
          <cell r="F21" t="str">
            <v>Macedonia</v>
          </cell>
        </row>
        <row r="22">
          <cell r="F22" t="str">
            <v>Tuvalu</v>
          </cell>
        </row>
        <row r="23">
          <cell r="F23" t="str">
            <v>Nepal</v>
          </cell>
        </row>
        <row r="24">
          <cell r="F24" t="str">
            <v>Malawi</v>
          </cell>
        </row>
        <row r="25">
          <cell r="F25" t="str">
            <v>Moldova</v>
          </cell>
        </row>
        <row r="26">
          <cell r="F26" t="str">
            <v>Burkina Faso</v>
          </cell>
        </row>
        <row r="27">
          <cell r="F27" t="str">
            <v>Bouvet Island</v>
          </cell>
        </row>
        <row r="28">
          <cell r="F28" t="str">
            <v>Liberia</v>
          </cell>
        </row>
        <row r="29">
          <cell r="F29" t="str">
            <v>Vanuatu</v>
          </cell>
        </row>
        <row r="30">
          <cell r="F30" t="str">
            <v>Palau</v>
          </cell>
        </row>
        <row r="31">
          <cell r="F31" t="str">
            <v>Madagascar</v>
          </cell>
        </row>
        <row r="32">
          <cell r="F32" t="str">
            <v>Yemen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Summary"/>
      <sheetName val="Data Set"/>
      <sheetName val="Section 1 - Instruction"/>
      <sheetName val="Section 1 - ANS"/>
    </sheetNames>
    <sheetDataSet>
      <sheetData sheetId="0"/>
      <sheetData sheetId="1"/>
      <sheetData sheetId="2">
        <row r="9">
          <cell r="C9" t="str">
            <v>Revenue</v>
          </cell>
        </row>
        <row r="10">
          <cell r="C10">
            <v>474.5</v>
          </cell>
        </row>
        <row r="11">
          <cell r="C11">
            <v>1845</v>
          </cell>
        </row>
        <row r="12">
          <cell r="C12">
            <v>139.86000000000001</v>
          </cell>
        </row>
        <row r="13">
          <cell r="C13">
            <v>678.30000000000007</v>
          </cell>
        </row>
        <row r="14">
          <cell r="C14">
            <v>387</v>
          </cell>
        </row>
        <row r="15">
          <cell r="C15">
            <v>492</v>
          </cell>
        </row>
        <row r="16">
          <cell r="C16">
            <v>348</v>
          </cell>
        </row>
        <row r="17">
          <cell r="C17">
            <v>468.33000000000004</v>
          </cell>
        </row>
        <row r="18">
          <cell r="C18">
            <v>873.75</v>
          </cell>
        </row>
        <row r="19">
          <cell r="C19">
            <v>461.5</v>
          </cell>
        </row>
        <row r="20">
          <cell r="C20">
            <v>219.78</v>
          </cell>
        </row>
        <row r="21">
          <cell r="C21">
            <v>459</v>
          </cell>
        </row>
        <row r="22">
          <cell r="C22">
            <v>1269</v>
          </cell>
        </row>
        <row r="23">
          <cell r="C23">
            <v>422.5</v>
          </cell>
        </row>
        <row r="24">
          <cell r="C24">
            <v>2856.5</v>
          </cell>
        </row>
        <row r="25">
          <cell r="C25">
            <v>30</v>
          </cell>
        </row>
        <row r="26">
          <cell r="C26">
            <v>209.70000000000002</v>
          </cell>
        </row>
        <row r="27">
          <cell r="C27">
            <v>603</v>
          </cell>
        </row>
        <row r="28">
          <cell r="C28">
            <v>600</v>
          </cell>
        </row>
        <row r="29">
          <cell r="C29">
            <v>2059</v>
          </cell>
        </row>
        <row r="30">
          <cell r="C30">
            <v>607.5</v>
          </cell>
        </row>
        <row r="31">
          <cell r="C31">
            <v>40.5</v>
          </cell>
        </row>
        <row r="32">
          <cell r="C32">
            <v>621</v>
          </cell>
        </row>
        <row r="38">
          <cell r="B38" t="str">
            <v>Personal Info</v>
          </cell>
          <cell r="C38" t="str">
            <v>Bill Rider</v>
          </cell>
          <cell r="D38" t="str">
            <v>Scott Davenport</v>
          </cell>
          <cell r="E38" t="str">
            <v>Rod Filmore</v>
          </cell>
          <cell r="F38" t="str">
            <v>Sara Martin</v>
          </cell>
          <cell r="G38" t="str">
            <v>Jose Smith</v>
          </cell>
          <cell r="H38" t="str">
            <v>Jill Trainor</v>
          </cell>
          <cell r="I38" t="str">
            <v>Liam Su</v>
          </cell>
        </row>
        <row r="39">
          <cell r="B39" t="str">
            <v>Height</v>
          </cell>
        </row>
        <row r="40">
          <cell r="B40" t="str">
            <v>Weight</v>
          </cell>
        </row>
        <row r="41">
          <cell r="B41" t="str">
            <v>Sex</v>
          </cell>
        </row>
        <row r="42">
          <cell r="B42" t="str">
            <v>City</v>
          </cell>
        </row>
        <row r="43">
          <cell r="B43" t="str">
            <v>Hair Color</v>
          </cell>
        </row>
        <row r="44">
          <cell r="B44" t="str">
            <v>Eye Color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A70C-764F-4110-88BA-DB390AAA130E}">
  <sheetPr codeName="Sheet3"/>
  <dimension ref="A1:R124"/>
  <sheetViews>
    <sheetView showGridLines="0" zoomScale="80" workbookViewId="0">
      <selection activeCell="O6" sqref="O6"/>
    </sheetView>
  </sheetViews>
  <sheetFormatPr defaultColWidth="9.33203125" defaultRowHeight="12.75" x14ac:dyDescent="0.2"/>
  <cols>
    <col min="1" max="2" width="5.33203125" style="2" customWidth="1"/>
    <col min="3" max="3" width="16.5" style="2" customWidth="1"/>
    <col min="4" max="4" width="34" style="2" customWidth="1"/>
    <col min="5" max="5" width="23.6640625" style="2" customWidth="1"/>
    <col min="6" max="6" width="16" style="2" customWidth="1"/>
    <col min="7" max="7" width="29.1640625" style="2" customWidth="1"/>
    <col min="8" max="8" width="19.1640625" style="2" customWidth="1"/>
    <col min="9" max="9" width="14.6640625" style="2" customWidth="1"/>
    <col min="10" max="10" width="22.83203125" style="2" customWidth="1"/>
    <col min="11" max="11" width="24.1640625" style="2" customWidth="1"/>
    <col min="12" max="12" width="23" style="2" customWidth="1"/>
    <col min="13" max="13" width="9.33203125" style="2"/>
    <col min="14" max="14" width="11.5" style="2" bestFit="1" customWidth="1"/>
    <col min="15" max="16" width="9.33203125" style="2"/>
    <col min="17" max="17" width="11.5" style="2" bestFit="1" customWidth="1"/>
    <col min="18" max="16384" width="9.33203125" style="2"/>
  </cols>
  <sheetData>
    <row r="1" spans="1:18" x14ac:dyDescent="0.2">
      <c r="A1" s="1"/>
    </row>
    <row r="2" spans="1:18" x14ac:dyDescent="0.2">
      <c r="A2" s="1"/>
    </row>
    <row r="3" spans="1:18" x14ac:dyDescent="0.2">
      <c r="A3" s="1"/>
    </row>
    <row r="4" spans="1:18" x14ac:dyDescent="0.2">
      <c r="A4" s="1"/>
    </row>
    <row r="7" spans="1:18" x14ac:dyDescent="0.2">
      <c r="C7" s="3"/>
      <c r="D7" s="3"/>
      <c r="E7" s="3"/>
      <c r="F7" s="3"/>
      <c r="G7" s="3"/>
      <c r="H7" s="3"/>
      <c r="I7" s="4"/>
      <c r="J7" s="5" t="s">
        <v>0</v>
      </c>
      <c r="K7" s="5" t="s">
        <v>1</v>
      </c>
      <c r="L7" s="5" t="s">
        <v>2</v>
      </c>
      <c r="M7" s="6"/>
      <c r="N7" s="3"/>
      <c r="O7" s="3"/>
      <c r="P7" s="3"/>
      <c r="Q7" s="3"/>
      <c r="R7" s="3"/>
    </row>
    <row r="8" spans="1:18" x14ac:dyDescent="0.2">
      <c r="C8" s="3"/>
      <c r="D8" s="3"/>
      <c r="E8" s="3"/>
      <c r="F8" s="3"/>
      <c r="G8" s="3"/>
      <c r="H8" s="3"/>
      <c r="I8" s="7" t="s">
        <v>3</v>
      </c>
      <c r="J8" s="8">
        <f>SUM(D1_Quantity_Sold)</f>
        <v>10627</v>
      </c>
      <c r="K8" s="9">
        <f>L8/J8</f>
        <v>6.745328879269783</v>
      </c>
      <c r="L8" s="10">
        <f>SUM(D1_Revenue)</f>
        <v>71682.609999999986</v>
      </c>
      <c r="M8" s="6"/>
      <c r="N8" s="3"/>
      <c r="O8" s="3"/>
      <c r="P8" s="3"/>
      <c r="Q8" s="3"/>
      <c r="R8" s="3"/>
    </row>
    <row r="9" spans="1:18" x14ac:dyDescent="0.2">
      <c r="C9" s="3"/>
      <c r="D9" s="3"/>
      <c r="E9" s="3"/>
      <c r="F9" s="3"/>
      <c r="G9" s="3"/>
      <c r="H9" s="3"/>
      <c r="I9" s="11" t="s">
        <v>4</v>
      </c>
      <c r="J9" s="8">
        <f>SUBTOTAL(9,D1_Quantity_Sold)</f>
        <v>10627</v>
      </c>
      <c r="K9" s="9">
        <f>L9/J9</f>
        <v>6.745328879269783</v>
      </c>
      <c r="L9" s="10">
        <f>SUBTOTAL(9,D1_Revenue)</f>
        <v>71682.609999999986</v>
      </c>
      <c r="M9" s="6"/>
      <c r="N9" s="3"/>
      <c r="O9" s="3"/>
      <c r="P9" s="3"/>
      <c r="Q9" s="3"/>
      <c r="R9" s="3"/>
    </row>
    <row r="10" spans="1:18" x14ac:dyDescent="0.2">
      <c r="C10" s="12"/>
      <c r="D10" s="12"/>
      <c r="E10" s="12"/>
      <c r="F10" s="12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B12"/>
      <c r="C12"/>
      <c r="D12"/>
      <c r="E12"/>
      <c r="F12"/>
      <c r="G12"/>
      <c r="H12"/>
      <c r="I12"/>
      <c r="J12"/>
      <c r="K12"/>
      <c r="L12"/>
      <c r="M12"/>
      <c r="N12"/>
      <c r="O12" s="14"/>
      <c r="P12" s="14"/>
      <c r="Q12" s="14"/>
      <c r="R12" s="14"/>
    </row>
    <row r="13" spans="1:18" x14ac:dyDescent="0.2">
      <c r="B13"/>
      <c r="C13"/>
      <c r="D13"/>
      <c r="E13"/>
      <c r="F13"/>
      <c r="G13"/>
      <c r="H13"/>
      <c r="I13"/>
      <c r="J13"/>
      <c r="K13"/>
      <c r="L13" s="15"/>
      <c r="M13" s="6"/>
      <c r="N13" s="3"/>
      <c r="O13" s="3"/>
      <c r="P13" s="3"/>
      <c r="Q13" s="3"/>
      <c r="R13" s="3"/>
    </row>
    <row r="14" spans="1:18" ht="25.5" x14ac:dyDescent="0.2">
      <c r="C14" s="16" t="s">
        <v>5</v>
      </c>
      <c r="D14" s="16" t="s">
        <v>6</v>
      </c>
      <c r="E14" s="16" t="s">
        <v>7</v>
      </c>
      <c r="F14" s="16" t="s">
        <v>8</v>
      </c>
      <c r="G14" s="17" t="s">
        <v>9</v>
      </c>
      <c r="H14" s="17" t="s">
        <v>10</v>
      </c>
      <c r="I14" s="18" t="s">
        <v>11</v>
      </c>
      <c r="J14" s="19" t="s">
        <v>12</v>
      </c>
      <c r="K14" s="20" t="s">
        <v>13</v>
      </c>
      <c r="L14" s="20" t="s">
        <v>14</v>
      </c>
      <c r="M14" s="6"/>
      <c r="N14" s="21" t="s">
        <v>15</v>
      </c>
      <c r="O14" s="21" t="s">
        <v>16</v>
      </c>
      <c r="P14" s="3"/>
      <c r="Q14" s="20" t="s">
        <v>17</v>
      </c>
      <c r="R14" s="22" t="s">
        <v>18</v>
      </c>
    </row>
    <row r="15" spans="1:18" x14ac:dyDescent="0.2">
      <c r="C15" s="23">
        <v>23345</v>
      </c>
      <c r="D15" s="23" t="s">
        <v>19</v>
      </c>
      <c r="E15" s="23" t="s">
        <v>20</v>
      </c>
      <c r="F15" s="23" t="s">
        <v>21</v>
      </c>
      <c r="G15" s="23" t="s">
        <v>22</v>
      </c>
      <c r="H15" s="24">
        <v>41150</v>
      </c>
      <c r="I15" s="25">
        <f t="shared" ref="I15:I78" si="0">VALUE(MONTH(H15))</f>
        <v>8</v>
      </c>
      <c r="J15" s="26">
        <v>208</v>
      </c>
      <c r="K15" s="27">
        <v>14.5</v>
      </c>
      <c r="L15" s="28">
        <f t="shared" ref="L15:L78" si="1">K15*J15</f>
        <v>3016</v>
      </c>
      <c r="M15" s="29"/>
      <c r="N15" s="30">
        <f>J15/$J$123</f>
        <v>1.9572786299049592E-2</v>
      </c>
      <c r="O15" s="30">
        <f>L15/$L$123</f>
        <v>4.2074360852653113E-2</v>
      </c>
      <c r="P15" s="31"/>
      <c r="Q15" s="32">
        <v>3016</v>
      </c>
      <c r="R15" s="33">
        <f>IF(Q15=L15,0,1)</f>
        <v>0</v>
      </c>
    </row>
    <row r="16" spans="1:18" x14ac:dyDescent="0.2">
      <c r="C16" s="23">
        <v>23278</v>
      </c>
      <c r="D16" s="23" t="s">
        <v>23</v>
      </c>
      <c r="E16" s="23" t="s">
        <v>24</v>
      </c>
      <c r="F16" s="23" t="s">
        <v>21</v>
      </c>
      <c r="G16" s="23" t="s">
        <v>25</v>
      </c>
      <c r="H16" s="24">
        <v>41145</v>
      </c>
      <c r="I16" s="25">
        <f t="shared" si="0"/>
        <v>8</v>
      </c>
      <c r="J16" s="26">
        <v>197</v>
      </c>
      <c r="K16" s="27">
        <v>14.5</v>
      </c>
      <c r="L16" s="28">
        <f t="shared" si="1"/>
        <v>2856.5</v>
      </c>
      <c r="M16" s="29"/>
      <c r="N16" s="30">
        <f t="shared" ref="N16:N79" si="2">J16/$J$123</f>
        <v>1.8537687023619083E-2</v>
      </c>
      <c r="O16" s="30">
        <f t="shared" ref="O16:O79" si="3">L16/$L$123</f>
        <v>3.9849274461407035E-2</v>
      </c>
      <c r="P16" s="31"/>
      <c r="Q16" s="32">
        <v>2856.5</v>
      </c>
      <c r="R16" s="33">
        <f t="shared" ref="R16:R79" si="4">IF(Q16=L16,0,1)</f>
        <v>0</v>
      </c>
    </row>
    <row r="17" spans="3:18" x14ac:dyDescent="0.2">
      <c r="C17" s="23">
        <v>23303</v>
      </c>
      <c r="D17" s="23" t="s">
        <v>26</v>
      </c>
      <c r="E17" s="34" t="s">
        <v>27</v>
      </c>
      <c r="F17" s="34" t="s">
        <v>21</v>
      </c>
      <c r="G17" s="23" t="s">
        <v>28</v>
      </c>
      <c r="H17" s="24">
        <v>41138</v>
      </c>
      <c r="I17" s="25">
        <f t="shared" si="0"/>
        <v>8</v>
      </c>
      <c r="J17" s="26">
        <v>176</v>
      </c>
      <c r="K17" s="27">
        <v>14.5</v>
      </c>
      <c r="L17" s="28">
        <f t="shared" si="1"/>
        <v>2552</v>
      </c>
      <c r="M17" s="29"/>
      <c r="N17" s="30">
        <f t="shared" si="2"/>
        <v>1.6561588406888116E-2</v>
      </c>
      <c r="O17" s="30">
        <f t="shared" si="3"/>
        <v>3.5601382259937253E-2</v>
      </c>
      <c r="P17" s="31"/>
      <c r="Q17" s="32">
        <v>2552</v>
      </c>
      <c r="R17" s="33">
        <f t="shared" si="4"/>
        <v>0</v>
      </c>
    </row>
    <row r="18" spans="3:18" x14ac:dyDescent="0.2">
      <c r="C18" s="35">
        <v>23353</v>
      </c>
      <c r="D18" s="35" t="s">
        <v>29</v>
      </c>
      <c r="E18" s="36" t="s">
        <v>30</v>
      </c>
      <c r="F18" s="36" t="s">
        <v>21</v>
      </c>
      <c r="G18" s="23" t="s">
        <v>25</v>
      </c>
      <c r="H18" s="24">
        <v>41070</v>
      </c>
      <c r="I18" s="25">
        <f t="shared" si="0"/>
        <v>6</v>
      </c>
      <c r="J18" s="26">
        <v>168</v>
      </c>
      <c r="K18" s="27">
        <v>14.5</v>
      </c>
      <c r="L18" s="28">
        <f t="shared" si="1"/>
        <v>2436</v>
      </c>
      <c r="M18" s="29"/>
      <c r="N18" s="30">
        <f t="shared" si="2"/>
        <v>1.5808788933847746E-2</v>
      </c>
      <c r="O18" s="30">
        <f t="shared" si="3"/>
        <v>3.3983137611758286E-2</v>
      </c>
      <c r="P18" s="31"/>
      <c r="Q18" s="32">
        <v>2436</v>
      </c>
      <c r="R18" s="33">
        <f t="shared" si="4"/>
        <v>0</v>
      </c>
    </row>
    <row r="19" spans="3:18" x14ac:dyDescent="0.2">
      <c r="C19" s="23">
        <v>23289</v>
      </c>
      <c r="D19" s="23" t="s">
        <v>31</v>
      </c>
      <c r="E19" s="34" t="s">
        <v>32</v>
      </c>
      <c r="F19" s="34" t="s">
        <v>21</v>
      </c>
      <c r="G19" s="23" t="s">
        <v>28</v>
      </c>
      <c r="H19" s="24">
        <v>41123</v>
      </c>
      <c r="I19" s="25">
        <f t="shared" si="0"/>
        <v>8</v>
      </c>
      <c r="J19" s="26">
        <v>166</v>
      </c>
      <c r="K19" s="27">
        <v>14.5</v>
      </c>
      <c r="L19" s="28">
        <f t="shared" si="1"/>
        <v>2407</v>
      </c>
      <c r="M19" s="29"/>
      <c r="N19" s="30">
        <f t="shared" si="2"/>
        <v>1.5620589065587654E-2</v>
      </c>
      <c r="O19" s="30">
        <f t="shared" si="3"/>
        <v>3.3578576449713543E-2</v>
      </c>
      <c r="P19" s="31"/>
      <c r="Q19" s="32">
        <v>2407</v>
      </c>
      <c r="R19" s="33">
        <f t="shared" si="4"/>
        <v>0</v>
      </c>
    </row>
    <row r="20" spans="3:18" x14ac:dyDescent="0.2">
      <c r="C20" s="23">
        <v>23378</v>
      </c>
      <c r="D20" s="23" t="s">
        <v>33</v>
      </c>
      <c r="E20" s="34" t="s">
        <v>34</v>
      </c>
      <c r="F20" s="34" t="s">
        <v>21</v>
      </c>
      <c r="G20" s="23" t="s">
        <v>22</v>
      </c>
      <c r="H20" s="24">
        <v>41078</v>
      </c>
      <c r="I20" s="25">
        <f t="shared" si="0"/>
        <v>6</v>
      </c>
      <c r="J20" s="26">
        <v>157</v>
      </c>
      <c r="K20" s="27">
        <v>14.5</v>
      </c>
      <c r="L20" s="28">
        <f t="shared" si="1"/>
        <v>2276.5</v>
      </c>
      <c r="M20" s="29"/>
      <c r="N20" s="30">
        <f t="shared" si="2"/>
        <v>1.4773689658417239E-2</v>
      </c>
      <c r="O20" s="30">
        <f t="shared" si="3"/>
        <v>3.1758051220512208E-2</v>
      </c>
      <c r="P20" s="31"/>
      <c r="Q20" s="32">
        <v>2276.5</v>
      </c>
      <c r="R20" s="33">
        <f t="shared" si="4"/>
        <v>0</v>
      </c>
    </row>
    <row r="21" spans="3:18" x14ac:dyDescent="0.2">
      <c r="C21" s="23">
        <v>23283</v>
      </c>
      <c r="D21" s="23" t="s">
        <v>35</v>
      </c>
      <c r="E21" s="34" t="s">
        <v>36</v>
      </c>
      <c r="F21" s="34" t="s">
        <v>21</v>
      </c>
      <c r="G21" s="23" t="s">
        <v>22</v>
      </c>
      <c r="H21" s="24">
        <v>41084</v>
      </c>
      <c r="I21" s="25">
        <f t="shared" si="0"/>
        <v>6</v>
      </c>
      <c r="J21" s="26">
        <v>142</v>
      </c>
      <c r="K21" s="27">
        <v>14.5</v>
      </c>
      <c r="L21" s="28">
        <f t="shared" si="1"/>
        <v>2059</v>
      </c>
      <c r="M21" s="29"/>
      <c r="N21" s="30">
        <f t="shared" si="2"/>
        <v>1.3362190646466548E-2</v>
      </c>
      <c r="O21" s="30">
        <f t="shared" si="3"/>
        <v>2.8723842505176643E-2</v>
      </c>
      <c r="P21" s="31"/>
      <c r="Q21" s="32">
        <v>2059</v>
      </c>
      <c r="R21" s="33">
        <f t="shared" si="4"/>
        <v>0</v>
      </c>
    </row>
    <row r="22" spans="3:18" x14ac:dyDescent="0.2">
      <c r="C22" s="37">
        <v>23324</v>
      </c>
      <c r="D22" s="37" t="s">
        <v>37</v>
      </c>
      <c r="E22" s="37" t="s">
        <v>38</v>
      </c>
      <c r="F22" s="37" t="s">
        <v>39</v>
      </c>
      <c r="G22" s="23" t="s">
        <v>28</v>
      </c>
      <c r="H22" s="24">
        <v>41134</v>
      </c>
      <c r="I22" s="25">
        <f t="shared" si="0"/>
        <v>8</v>
      </c>
      <c r="J22" s="26">
        <v>193</v>
      </c>
      <c r="K22" s="27">
        <v>9.99</v>
      </c>
      <c r="L22" s="28">
        <f t="shared" si="1"/>
        <v>1928.07</v>
      </c>
      <c r="M22" s="29"/>
      <c r="N22" s="30">
        <f t="shared" si="2"/>
        <v>1.8161287287098898E-2</v>
      </c>
      <c r="O22" s="30">
        <f t="shared" si="3"/>
        <v>2.6897318610469127E-2</v>
      </c>
      <c r="P22" s="31"/>
      <c r="Q22" s="32">
        <v>1928.07</v>
      </c>
      <c r="R22" s="33">
        <f t="shared" si="4"/>
        <v>0</v>
      </c>
    </row>
    <row r="23" spans="3:18" x14ac:dyDescent="0.2">
      <c r="C23" s="23">
        <v>23264</v>
      </c>
      <c r="D23" s="23" t="s">
        <v>40</v>
      </c>
      <c r="E23" s="34" t="s">
        <v>41</v>
      </c>
      <c r="F23" s="34" t="s">
        <v>42</v>
      </c>
      <c r="G23" s="23" t="s">
        <v>22</v>
      </c>
      <c r="H23" s="24">
        <v>41139</v>
      </c>
      <c r="I23" s="25">
        <f t="shared" si="0"/>
        <v>8</v>
      </c>
      <c r="J23" s="26">
        <v>205</v>
      </c>
      <c r="K23" s="27">
        <v>9</v>
      </c>
      <c r="L23" s="28">
        <f t="shared" si="1"/>
        <v>1845</v>
      </c>
      <c r="M23" s="29"/>
      <c r="N23" s="30">
        <f t="shared" si="2"/>
        <v>1.9290486496659452E-2</v>
      </c>
      <c r="O23" s="30">
        <f t="shared" si="3"/>
        <v>2.5738460136984415E-2</v>
      </c>
      <c r="P23" s="31"/>
      <c r="Q23" s="32">
        <v>1845</v>
      </c>
      <c r="R23" s="33">
        <f t="shared" si="4"/>
        <v>0</v>
      </c>
    </row>
    <row r="24" spans="3:18" x14ac:dyDescent="0.2">
      <c r="C24" s="23">
        <v>23291</v>
      </c>
      <c r="D24" s="23" t="s">
        <v>43</v>
      </c>
      <c r="E24" s="34" t="s">
        <v>44</v>
      </c>
      <c r="F24" s="34" t="s">
        <v>42</v>
      </c>
      <c r="G24" s="23" t="s">
        <v>28</v>
      </c>
      <c r="H24" s="24">
        <v>41139</v>
      </c>
      <c r="I24" s="25">
        <f t="shared" si="0"/>
        <v>8</v>
      </c>
      <c r="J24" s="26">
        <v>199</v>
      </c>
      <c r="K24" s="27">
        <v>9</v>
      </c>
      <c r="L24" s="28">
        <f t="shared" si="1"/>
        <v>1791</v>
      </c>
      <c r="M24" s="29"/>
      <c r="N24" s="30">
        <f t="shared" si="2"/>
        <v>1.8725886891879175E-2</v>
      </c>
      <c r="O24" s="30">
        <f t="shared" si="3"/>
        <v>2.498513935248731E-2</v>
      </c>
      <c r="P24" s="31"/>
      <c r="Q24" s="32">
        <v>1791</v>
      </c>
      <c r="R24" s="33">
        <f t="shared" si="4"/>
        <v>0</v>
      </c>
    </row>
    <row r="25" spans="3:18" x14ac:dyDescent="0.2">
      <c r="C25" s="23">
        <v>23305</v>
      </c>
      <c r="D25" s="23" t="s">
        <v>45</v>
      </c>
      <c r="E25" s="23" t="s">
        <v>46</v>
      </c>
      <c r="F25" s="23" t="s">
        <v>42</v>
      </c>
      <c r="G25" s="23" t="s">
        <v>22</v>
      </c>
      <c r="H25" s="24">
        <v>41147</v>
      </c>
      <c r="I25" s="25">
        <f t="shared" si="0"/>
        <v>8</v>
      </c>
      <c r="J25" s="26">
        <v>188</v>
      </c>
      <c r="K25" s="27">
        <v>9</v>
      </c>
      <c r="L25" s="28">
        <f t="shared" si="1"/>
        <v>1692</v>
      </c>
      <c r="M25" s="29"/>
      <c r="N25" s="30">
        <f t="shared" si="2"/>
        <v>1.7690787616448669E-2</v>
      </c>
      <c r="O25" s="30">
        <f t="shared" si="3"/>
        <v>2.360405124757595E-2</v>
      </c>
      <c r="P25" s="31"/>
      <c r="Q25" s="32">
        <v>1692</v>
      </c>
      <c r="R25" s="33">
        <f t="shared" si="4"/>
        <v>0</v>
      </c>
    </row>
    <row r="26" spans="3:18" x14ac:dyDescent="0.2">
      <c r="C26" s="23">
        <v>23350</v>
      </c>
      <c r="D26" s="23" t="s">
        <v>47</v>
      </c>
      <c r="E26" s="23" t="s">
        <v>48</v>
      </c>
      <c r="F26" s="23" t="s">
        <v>42</v>
      </c>
      <c r="G26" s="23" t="s">
        <v>22</v>
      </c>
      <c r="H26" s="24">
        <v>41085</v>
      </c>
      <c r="I26" s="25">
        <f t="shared" si="0"/>
        <v>6</v>
      </c>
      <c r="J26" s="26">
        <v>188</v>
      </c>
      <c r="K26" s="27">
        <v>9</v>
      </c>
      <c r="L26" s="28">
        <f t="shared" si="1"/>
        <v>1692</v>
      </c>
      <c r="M26" s="29"/>
      <c r="N26" s="30">
        <f t="shared" si="2"/>
        <v>1.7690787616448669E-2</v>
      </c>
      <c r="O26" s="30">
        <f t="shared" si="3"/>
        <v>2.360405124757595E-2</v>
      </c>
      <c r="P26" s="31"/>
      <c r="Q26" s="32">
        <v>1692</v>
      </c>
      <c r="R26" s="33">
        <f t="shared" si="4"/>
        <v>0</v>
      </c>
    </row>
    <row r="27" spans="3:18" x14ac:dyDescent="0.2">
      <c r="C27" s="23">
        <v>23300</v>
      </c>
      <c r="D27" s="23" t="s">
        <v>49</v>
      </c>
      <c r="E27" s="23" t="s">
        <v>50</v>
      </c>
      <c r="F27" s="23" t="s">
        <v>39</v>
      </c>
      <c r="G27" s="23" t="s">
        <v>22</v>
      </c>
      <c r="H27" s="24">
        <v>40915</v>
      </c>
      <c r="I27" s="25">
        <f t="shared" si="0"/>
        <v>1</v>
      </c>
      <c r="J27" s="26">
        <v>167</v>
      </c>
      <c r="K27" s="27">
        <v>9.99</v>
      </c>
      <c r="L27" s="28">
        <f t="shared" si="1"/>
        <v>1668.33</v>
      </c>
      <c r="M27" s="29"/>
      <c r="N27" s="30">
        <f t="shared" si="2"/>
        <v>1.5714688999717698E-2</v>
      </c>
      <c r="O27" s="30">
        <f t="shared" si="3"/>
        <v>2.3273845637038052E-2</v>
      </c>
      <c r="P27" s="31"/>
      <c r="Q27" s="32">
        <v>1668.33</v>
      </c>
      <c r="R27" s="33">
        <f t="shared" si="4"/>
        <v>0</v>
      </c>
    </row>
    <row r="28" spans="3:18" x14ac:dyDescent="0.2">
      <c r="C28" s="23">
        <v>23348</v>
      </c>
      <c r="D28" s="23" t="s">
        <v>51</v>
      </c>
      <c r="E28" s="23" t="s">
        <v>52</v>
      </c>
      <c r="F28" s="23" t="s">
        <v>39</v>
      </c>
      <c r="G28" s="23" t="s">
        <v>28</v>
      </c>
      <c r="H28" s="24">
        <v>41146</v>
      </c>
      <c r="I28" s="25">
        <f t="shared" si="0"/>
        <v>8</v>
      </c>
      <c r="J28" s="26">
        <v>163</v>
      </c>
      <c r="K28" s="27">
        <v>9.99</v>
      </c>
      <c r="L28" s="28">
        <f t="shared" si="1"/>
        <v>1628.3700000000001</v>
      </c>
      <c r="M28" s="29"/>
      <c r="N28" s="30">
        <f t="shared" si="2"/>
        <v>1.5338289263197516E-2</v>
      </c>
      <c r="O28" s="30">
        <f t="shared" si="3"/>
        <v>2.2716388256510199E-2</v>
      </c>
      <c r="P28" s="31"/>
      <c r="Q28" s="32">
        <v>1628.3700000000001</v>
      </c>
      <c r="R28" s="33">
        <f t="shared" si="4"/>
        <v>0</v>
      </c>
    </row>
    <row r="29" spans="3:18" x14ac:dyDescent="0.2">
      <c r="C29" s="23">
        <v>23290</v>
      </c>
      <c r="D29" s="23" t="s">
        <v>53</v>
      </c>
      <c r="E29" s="23" t="s">
        <v>54</v>
      </c>
      <c r="F29" s="23" t="s">
        <v>42</v>
      </c>
      <c r="G29" s="23" t="s">
        <v>22</v>
      </c>
      <c r="H29" s="24">
        <v>41132</v>
      </c>
      <c r="I29" s="25">
        <f t="shared" si="0"/>
        <v>8</v>
      </c>
      <c r="J29" s="26">
        <v>170</v>
      </c>
      <c r="K29" s="27">
        <v>9</v>
      </c>
      <c r="L29" s="28">
        <f t="shared" si="1"/>
        <v>1530</v>
      </c>
      <c r="M29" s="29"/>
      <c r="N29" s="30">
        <f t="shared" si="2"/>
        <v>1.5996988802107839E-2</v>
      </c>
      <c r="O29" s="30">
        <f t="shared" si="3"/>
        <v>2.1344088894084637E-2</v>
      </c>
      <c r="P29" s="31"/>
      <c r="Q29" s="32">
        <v>1530</v>
      </c>
      <c r="R29" s="33">
        <f t="shared" si="4"/>
        <v>0</v>
      </c>
    </row>
    <row r="30" spans="3:18" x14ac:dyDescent="0.2">
      <c r="C30" s="23">
        <v>23328</v>
      </c>
      <c r="D30" s="23" t="s">
        <v>55</v>
      </c>
      <c r="E30" s="23" t="s">
        <v>56</v>
      </c>
      <c r="F30" s="23" t="s">
        <v>21</v>
      </c>
      <c r="G30" s="23" t="s">
        <v>28</v>
      </c>
      <c r="H30" s="24">
        <v>40923</v>
      </c>
      <c r="I30" s="25">
        <f t="shared" si="0"/>
        <v>1</v>
      </c>
      <c r="J30" s="26">
        <v>102</v>
      </c>
      <c r="K30" s="27">
        <v>14.5</v>
      </c>
      <c r="L30" s="28">
        <f t="shared" si="1"/>
        <v>1479</v>
      </c>
      <c r="M30" s="29"/>
      <c r="N30" s="30">
        <f t="shared" si="2"/>
        <v>9.5981932812647039E-3</v>
      </c>
      <c r="O30" s="30">
        <f t="shared" si="3"/>
        <v>2.0632619264281817E-2</v>
      </c>
      <c r="P30" s="31"/>
      <c r="Q30" s="32">
        <v>1479</v>
      </c>
      <c r="R30" s="33">
        <f t="shared" si="4"/>
        <v>0</v>
      </c>
    </row>
    <row r="31" spans="3:18" x14ac:dyDescent="0.2">
      <c r="C31" s="23">
        <v>23294</v>
      </c>
      <c r="D31" s="23" t="s">
        <v>57</v>
      </c>
      <c r="E31" s="23" t="s">
        <v>58</v>
      </c>
      <c r="F31" s="23" t="s">
        <v>42</v>
      </c>
      <c r="G31" s="23" t="s">
        <v>28</v>
      </c>
      <c r="H31" s="24">
        <v>41082</v>
      </c>
      <c r="I31" s="25">
        <f t="shared" si="0"/>
        <v>6</v>
      </c>
      <c r="J31" s="26">
        <v>160</v>
      </c>
      <c r="K31" s="27">
        <v>9</v>
      </c>
      <c r="L31" s="28">
        <f t="shared" si="1"/>
        <v>1440</v>
      </c>
      <c r="M31" s="29"/>
      <c r="N31" s="30">
        <f t="shared" si="2"/>
        <v>1.5055989460807377E-2</v>
      </c>
      <c r="O31" s="30">
        <f t="shared" si="3"/>
        <v>2.0088554253256129E-2</v>
      </c>
      <c r="P31" s="31"/>
      <c r="Q31" s="32">
        <v>1440</v>
      </c>
      <c r="R31" s="33">
        <f t="shared" si="4"/>
        <v>0</v>
      </c>
    </row>
    <row r="32" spans="3:18" x14ac:dyDescent="0.2">
      <c r="C32" s="23">
        <v>23371</v>
      </c>
      <c r="D32" s="23" t="s">
        <v>59</v>
      </c>
      <c r="E32" s="23" t="s">
        <v>60</v>
      </c>
      <c r="F32" s="23" t="s">
        <v>61</v>
      </c>
      <c r="G32" s="23" t="s">
        <v>22</v>
      </c>
      <c r="H32" s="24">
        <v>41136</v>
      </c>
      <c r="I32" s="25">
        <f t="shared" si="0"/>
        <v>8</v>
      </c>
      <c r="J32" s="26">
        <v>204</v>
      </c>
      <c r="K32" s="27">
        <v>6.99</v>
      </c>
      <c r="L32" s="28">
        <f t="shared" si="1"/>
        <v>1425.96</v>
      </c>
      <c r="M32" s="29"/>
      <c r="N32" s="30">
        <f t="shared" si="2"/>
        <v>1.9196386562529408E-2</v>
      </c>
      <c r="O32" s="30">
        <f t="shared" si="3"/>
        <v>1.9892690849286881E-2</v>
      </c>
      <c r="P32" s="31"/>
      <c r="Q32" s="32">
        <v>1425.96</v>
      </c>
      <c r="R32" s="33">
        <f t="shared" si="4"/>
        <v>0</v>
      </c>
    </row>
    <row r="33" spans="3:18" x14ac:dyDescent="0.2">
      <c r="C33" s="23">
        <v>23288</v>
      </c>
      <c r="D33" s="23" t="s">
        <v>62</v>
      </c>
      <c r="E33" s="23" t="s">
        <v>63</v>
      </c>
      <c r="F33" s="23" t="s">
        <v>39</v>
      </c>
      <c r="G33" s="23" t="s">
        <v>25</v>
      </c>
      <c r="H33" s="24">
        <v>41074</v>
      </c>
      <c r="I33" s="25">
        <f t="shared" si="0"/>
        <v>6</v>
      </c>
      <c r="J33" s="26">
        <v>141</v>
      </c>
      <c r="K33" s="27">
        <v>9.99</v>
      </c>
      <c r="L33" s="28">
        <f t="shared" si="1"/>
        <v>1408.59</v>
      </c>
      <c r="M33" s="29"/>
      <c r="N33" s="30">
        <f t="shared" si="2"/>
        <v>1.3268090712336502E-2</v>
      </c>
      <c r="O33" s="30">
        <f t="shared" si="3"/>
        <v>1.9650372663606978E-2</v>
      </c>
      <c r="P33" s="31"/>
      <c r="Q33" s="32">
        <v>1408.59</v>
      </c>
      <c r="R33" s="33">
        <f t="shared" si="4"/>
        <v>0</v>
      </c>
    </row>
    <row r="34" spans="3:18" x14ac:dyDescent="0.2">
      <c r="C34" s="23">
        <v>23347</v>
      </c>
      <c r="D34" s="23" t="s">
        <v>64</v>
      </c>
      <c r="E34" s="23" t="s">
        <v>65</v>
      </c>
      <c r="F34" s="23" t="s">
        <v>42</v>
      </c>
      <c r="G34" s="23" t="s">
        <v>22</v>
      </c>
      <c r="H34" s="24">
        <v>41088</v>
      </c>
      <c r="I34" s="25">
        <f t="shared" si="0"/>
        <v>6</v>
      </c>
      <c r="J34" s="26">
        <v>147</v>
      </c>
      <c r="K34" s="27">
        <v>9</v>
      </c>
      <c r="L34" s="28">
        <f t="shared" si="1"/>
        <v>1323</v>
      </c>
      <c r="M34" s="29"/>
      <c r="N34" s="30">
        <f t="shared" si="2"/>
        <v>1.3832690317116777E-2</v>
      </c>
      <c r="O34" s="30">
        <f t="shared" si="3"/>
        <v>1.8456359220179068E-2</v>
      </c>
      <c r="P34" s="31"/>
      <c r="Q34" s="32">
        <v>1323</v>
      </c>
      <c r="R34" s="33">
        <f t="shared" si="4"/>
        <v>0</v>
      </c>
    </row>
    <row r="35" spans="3:18" x14ac:dyDescent="0.2">
      <c r="C35" s="23">
        <v>23361</v>
      </c>
      <c r="D35" s="23" t="s">
        <v>66</v>
      </c>
      <c r="E35" s="23" t="s">
        <v>67</v>
      </c>
      <c r="F35" s="23" t="s">
        <v>61</v>
      </c>
      <c r="G35" s="23" t="s">
        <v>22</v>
      </c>
      <c r="H35" s="24">
        <v>40915</v>
      </c>
      <c r="I35" s="25">
        <f t="shared" si="0"/>
        <v>1</v>
      </c>
      <c r="J35" s="26">
        <v>184</v>
      </c>
      <c r="K35" s="27">
        <v>6.99</v>
      </c>
      <c r="L35" s="28">
        <f t="shared" si="1"/>
        <v>1286.1600000000001</v>
      </c>
      <c r="M35" s="29"/>
      <c r="N35" s="30">
        <f t="shared" si="2"/>
        <v>1.7314387879928485E-2</v>
      </c>
      <c r="O35" s="30">
        <f t="shared" si="3"/>
        <v>1.7942427040533268E-2</v>
      </c>
      <c r="P35" s="31"/>
      <c r="Q35" s="32">
        <v>1286.1600000000001</v>
      </c>
      <c r="R35" s="33">
        <f t="shared" si="4"/>
        <v>0</v>
      </c>
    </row>
    <row r="36" spans="3:18" x14ac:dyDescent="0.2">
      <c r="C36" s="23">
        <v>23275</v>
      </c>
      <c r="D36" s="23" t="s">
        <v>68</v>
      </c>
      <c r="E36" s="23" t="s">
        <v>69</v>
      </c>
      <c r="F36" s="23" t="s">
        <v>42</v>
      </c>
      <c r="G36" s="23" t="s">
        <v>28</v>
      </c>
      <c r="H36" s="24">
        <v>40912</v>
      </c>
      <c r="I36" s="25">
        <f t="shared" si="0"/>
        <v>1</v>
      </c>
      <c r="J36" s="26">
        <v>141</v>
      </c>
      <c r="K36" s="27">
        <v>9</v>
      </c>
      <c r="L36" s="28">
        <f t="shared" si="1"/>
        <v>1269</v>
      </c>
      <c r="M36" s="29"/>
      <c r="N36" s="30">
        <f t="shared" si="2"/>
        <v>1.3268090712336502E-2</v>
      </c>
      <c r="O36" s="30">
        <f t="shared" si="3"/>
        <v>1.7703038435681964E-2</v>
      </c>
      <c r="P36" s="31"/>
      <c r="Q36" s="32">
        <v>1269</v>
      </c>
      <c r="R36" s="33">
        <f t="shared" si="4"/>
        <v>0</v>
      </c>
    </row>
    <row r="37" spans="3:18" x14ac:dyDescent="0.2">
      <c r="C37" s="23">
        <v>23297</v>
      </c>
      <c r="D37" s="23" t="s">
        <v>70</v>
      </c>
      <c r="E37" s="23" t="s">
        <v>71</v>
      </c>
      <c r="F37" s="23" t="s">
        <v>42</v>
      </c>
      <c r="G37" s="23" t="s">
        <v>22</v>
      </c>
      <c r="H37" s="24">
        <v>41133</v>
      </c>
      <c r="I37" s="25">
        <f t="shared" si="0"/>
        <v>8</v>
      </c>
      <c r="J37" s="26">
        <v>135</v>
      </c>
      <c r="K37" s="27">
        <v>9</v>
      </c>
      <c r="L37" s="28">
        <f t="shared" si="1"/>
        <v>1215</v>
      </c>
      <c r="M37" s="29"/>
      <c r="N37" s="30">
        <f t="shared" si="2"/>
        <v>1.2703491107556225E-2</v>
      </c>
      <c r="O37" s="30">
        <f t="shared" si="3"/>
        <v>1.6949717651184859E-2</v>
      </c>
      <c r="P37" s="31"/>
      <c r="Q37" s="32">
        <v>1215</v>
      </c>
      <c r="R37" s="33">
        <f t="shared" si="4"/>
        <v>0</v>
      </c>
    </row>
    <row r="38" spans="3:18" x14ac:dyDescent="0.2">
      <c r="C38" s="23">
        <v>23327</v>
      </c>
      <c r="D38" s="23" t="s">
        <v>72</v>
      </c>
      <c r="E38" s="23" t="s">
        <v>73</v>
      </c>
      <c r="F38" s="23" t="s">
        <v>74</v>
      </c>
      <c r="G38" s="23" t="s">
        <v>28</v>
      </c>
      <c r="H38" s="24">
        <v>40939</v>
      </c>
      <c r="I38" s="25">
        <f t="shared" si="0"/>
        <v>1</v>
      </c>
      <c r="J38" s="26">
        <v>176</v>
      </c>
      <c r="K38" s="27">
        <v>6.5</v>
      </c>
      <c r="L38" s="28">
        <f t="shared" si="1"/>
        <v>1144</v>
      </c>
      <c r="M38" s="29"/>
      <c r="N38" s="30">
        <f t="shared" si="2"/>
        <v>1.6561588406888116E-2</v>
      </c>
      <c r="O38" s="30">
        <f t="shared" si="3"/>
        <v>1.5959240323420148E-2</v>
      </c>
      <c r="P38" s="31"/>
      <c r="Q38" s="32">
        <v>1144</v>
      </c>
      <c r="R38" s="33">
        <f t="shared" si="4"/>
        <v>0</v>
      </c>
    </row>
    <row r="39" spans="3:18" x14ac:dyDescent="0.2">
      <c r="C39" s="23">
        <v>23325</v>
      </c>
      <c r="D39" s="23" t="s">
        <v>75</v>
      </c>
      <c r="E39" s="23" t="s">
        <v>76</v>
      </c>
      <c r="F39" s="23" t="s">
        <v>77</v>
      </c>
      <c r="G39" s="23" t="s">
        <v>28</v>
      </c>
      <c r="H39" s="24">
        <v>41082</v>
      </c>
      <c r="I39" s="25">
        <f t="shared" si="0"/>
        <v>6</v>
      </c>
      <c r="J39" s="26">
        <v>184</v>
      </c>
      <c r="K39" s="27">
        <v>6</v>
      </c>
      <c r="L39" s="28">
        <f t="shared" si="1"/>
        <v>1104</v>
      </c>
      <c r="M39" s="29"/>
      <c r="N39" s="30">
        <f t="shared" si="2"/>
        <v>1.7314387879928485E-2</v>
      </c>
      <c r="O39" s="30">
        <f t="shared" si="3"/>
        <v>1.5401224927496364E-2</v>
      </c>
      <c r="P39" s="31"/>
      <c r="Q39" s="32">
        <v>1104</v>
      </c>
      <c r="R39" s="33">
        <f t="shared" si="4"/>
        <v>0</v>
      </c>
    </row>
    <row r="40" spans="3:18" x14ac:dyDescent="0.2">
      <c r="C40" s="23">
        <v>23292</v>
      </c>
      <c r="D40" s="23" t="s">
        <v>78</v>
      </c>
      <c r="E40" s="23" t="s">
        <v>79</v>
      </c>
      <c r="F40" s="23" t="s">
        <v>21</v>
      </c>
      <c r="G40" s="23" t="s">
        <v>22</v>
      </c>
      <c r="H40" s="24">
        <v>40911</v>
      </c>
      <c r="I40" s="25">
        <f t="shared" si="0"/>
        <v>1</v>
      </c>
      <c r="J40" s="26">
        <v>73</v>
      </c>
      <c r="K40" s="27">
        <v>14.5</v>
      </c>
      <c r="L40" s="28">
        <f t="shared" si="1"/>
        <v>1058.5</v>
      </c>
      <c r="M40" s="29"/>
      <c r="N40" s="30">
        <f t="shared" si="2"/>
        <v>6.8692951914933655E-3</v>
      </c>
      <c r="O40" s="30">
        <f t="shared" si="3"/>
        <v>1.4766482414633063E-2</v>
      </c>
      <c r="P40" s="31"/>
      <c r="Q40" s="32">
        <v>1058.5</v>
      </c>
      <c r="R40" s="33">
        <f t="shared" si="4"/>
        <v>0</v>
      </c>
    </row>
    <row r="41" spans="3:18" x14ac:dyDescent="0.2">
      <c r="C41" s="23">
        <v>23335</v>
      </c>
      <c r="D41" s="23" t="s">
        <v>80</v>
      </c>
      <c r="E41" s="23" t="s">
        <v>81</v>
      </c>
      <c r="F41" s="23" t="s">
        <v>42</v>
      </c>
      <c r="G41" s="23" t="s">
        <v>22</v>
      </c>
      <c r="H41" s="24">
        <v>41134</v>
      </c>
      <c r="I41" s="25">
        <f t="shared" si="0"/>
        <v>8</v>
      </c>
      <c r="J41" s="26">
        <v>116</v>
      </c>
      <c r="K41" s="27">
        <v>9</v>
      </c>
      <c r="L41" s="28">
        <f t="shared" si="1"/>
        <v>1044</v>
      </c>
      <c r="M41" s="29"/>
      <c r="N41" s="30">
        <f t="shared" si="2"/>
        <v>1.0915592359085348E-2</v>
      </c>
      <c r="O41" s="30">
        <f t="shared" si="3"/>
        <v>1.4564201833610693E-2</v>
      </c>
      <c r="P41" s="31"/>
      <c r="Q41" s="32">
        <v>1044</v>
      </c>
      <c r="R41" s="33">
        <f t="shared" si="4"/>
        <v>0</v>
      </c>
    </row>
    <row r="42" spans="3:18" x14ac:dyDescent="0.2">
      <c r="C42" s="23">
        <v>23314</v>
      </c>
      <c r="D42" s="23" t="s">
        <v>82</v>
      </c>
      <c r="E42" s="23" t="s">
        <v>83</v>
      </c>
      <c r="F42" s="23" t="s">
        <v>39</v>
      </c>
      <c r="G42" s="23" t="s">
        <v>28</v>
      </c>
      <c r="H42" s="24">
        <v>41131</v>
      </c>
      <c r="I42" s="25">
        <f t="shared" si="0"/>
        <v>8</v>
      </c>
      <c r="J42" s="26">
        <v>95</v>
      </c>
      <c r="K42" s="27">
        <v>9.99</v>
      </c>
      <c r="L42" s="28">
        <f t="shared" si="1"/>
        <v>949.05000000000007</v>
      </c>
      <c r="M42" s="29"/>
      <c r="N42" s="30">
        <f t="shared" si="2"/>
        <v>8.9394937423543808E-3</v>
      </c>
      <c r="O42" s="30">
        <f t="shared" si="3"/>
        <v>1.3239612787536619E-2</v>
      </c>
      <c r="P42" s="31"/>
      <c r="Q42" s="32">
        <v>949.05000000000007</v>
      </c>
      <c r="R42" s="33">
        <f t="shared" si="4"/>
        <v>0</v>
      </c>
    </row>
    <row r="43" spans="3:18" x14ac:dyDescent="0.2">
      <c r="C43" s="23">
        <v>23329</v>
      </c>
      <c r="D43" s="23" t="s">
        <v>84</v>
      </c>
      <c r="E43" s="23" t="s">
        <v>85</v>
      </c>
      <c r="F43" s="23" t="s">
        <v>86</v>
      </c>
      <c r="G43" s="23" t="s">
        <v>28</v>
      </c>
      <c r="H43" s="24">
        <v>40931</v>
      </c>
      <c r="I43" s="25">
        <f t="shared" si="0"/>
        <v>1</v>
      </c>
      <c r="J43" s="26">
        <v>203</v>
      </c>
      <c r="K43" s="27">
        <v>4.5</v>
      </c>
      <c r="L43" s="28">
        <f t="shared" si="1"/>
        <v>913.5</v>
      </c>
      <c r="M43" s="29"/>
      <c r="N43" s="30">
        <f t="shared" si="2"/>
        <v>1.910228662839936E-2</v>
      </c>
      <c r="O43" s="30">
        <f t="shared" si="3"/>
        <v>1.2743676604409357E-2</v>
      </c>
      <c r="P43" s="31"/>
      <c r="Q43" s="32">
        <v>913.5</v>
      </c>
      <c r="R43" s="33">
        <f t="shared" si="4"/>
        <v>0</v>
      </c>
    </row>
    <row r="44" spans="3:18" x14ac:dyDescent="0.2">
      <c r="C44" s="23">
        <v>23332</v>
      </c>
      <c r="D44" s="23" t="s">
        <v>87</v>
      </c>
      <c r="E44" s="23" t="s">
        <v>88</v>
      </c>
      <c r="F44" s="23" t="s">
        <v>86</v>
      </c>
      <c r="G44" s="23" t="s">
        <v>25</v>
      </c>
      <c r="H44" s="24">
        <v>40950</v>
      </c>
      <c r="I44" s="25">
        <f t="shared" si="0"/>
        <v>2</v>
      </c>
      <c r="J44" s="26">
        <v>203</v>
      </c>
      <c r="K44" s="27">
        <v>4.5</v>
      </c>
      <c r="L44" s="28">
        <f t="shared" si="1"/>
        <v>913.5</v>
      </c>
      <c r="M44" s="29"/>
      <c r="N44" s="30">
        <f t="shared" si="2"/>
        <v>1.910228662839936E-2</v>
      </c>
      <c r="O44" s="30">
        <f t="shared" si="3"/>
        <v>1.2743676604409357E-2</v>
      </c>
      <c r="P44" s="31"/>
      <c r="Q44" s="32">
        <v>913.5</v>
      </c>
      <c r="R44" s="33">
        <f t="shared" si="4"/>
        <v>0</v>
      </c>
    </row>
    <row r="45" spans="3:18" x14ac:dyDescent="0.2">
      <c r="C45" s="23">
        <v>23317</v>
      </c>
      <c r="D45" s="23" t="s">
        <v>89</v>
      </c>
      <c r="E45" s="23" t="s">
        <v>90</v>
      </c>
      <c r="F45" s="23" t="s">
        <v>86</v>
      </c>
      <c r="G45" s="23" t="s">
        <v>25</v>
      </c>
      <c r="H45" s="24">
        <v>40956</v>
      </c>
      <c r="I45" s="25">
        <f t="shared" si="0"/>
        <v>2</v>
      </c>
      <c r="J45" s="26">
        <v>196</v>
      </c>
      <c r="K45" s="27">
        <v>4.5</v>
      </c>
      <c r="L45" s="28">
        <f t="shared" si="1"/>
        <v>882</v>
      </c>
      <c r="M45" s="29"/>
      <c r="N45" s="30">
        <f t="shared" si="2"/>
        <v>1.8443587089489039E-2</v>
      </c>
      <c r="O45" s="30">
        <f t="shared" si="3"/>
        <v>1.2304239480119378E-2</v>
      </c>
      <c r="P45" s="31"/>
      <c r="Q45" s="32">
        <v>882</v>
      </c>
      <c r="R45" s="33">
        <f t="shared" si="4"/>
        <v>0</v>
      </c>
    </row>
    <row r="46" spans="3:18" x14ac:dyDescent="0.2">
      <c r="C46" s="23">
        <v>23271</v>
      </c>
      <c r="D46" s="23" t="s">
        <v>91</v>
      </c>
      <c r="E46" s="23" t="s">
        <v>92</v>
      </c>
      <c r="F46" s="23" t="s">
        <v>61</v>
      </c>
      <c r="G46" s="23" t="s">
        <v>28</v>
      </c>
      <c r="H46" s="24">
        <v>40966</v>
      </c>
      <c r="I46" s="25">
        <f t="shared" si="0"/>
        <v>2</v>
      </c>
      <c r="J46" s="26">
        <v>125</v>
      </c>
      <c r="K46" s="27">
        <v>6.99</v>
      </c>
      <c r="L46" s="28">
        <f t="shared" si="1"/>
        <v>873.75</v>
      </c>
      <c r="M46" s="29"/>
      <c r="N46" s="30">
        <f t="shared" si="2"/>
        <v>1.1762491766255764E-2</v>
      </c>
      <c r="O46" s="30">
        <f t="shared" si="3"/>
        <v>1.2189148804710099E-2</v>
      </c>
      <c r="P46" s="31"/>
      <c r="Q46" s="32">
        <v>873.75</v>
      </c>
      <c r="R46" s="33">
        <f t="shared" si="4"/>
        <v>0</v>
      </c>
    </row>
    <row r="47" spans="3:18" x14ac:dyDescent="0.2">
      <c r="C47" s="23">
        <v>23287</v>
      </c>
      <c r="D47" s="23" t="s">
        <v>93</v>
      </c>
      <c r="E47" s="23" t="s">
        <v>94</v>
      </c>
      <c r="F47" s="23" t="s">
        <v>86</v>
      </c>
      <c r="G47" s="23" t="s">
        <v>28</v>
      </c>
      <c r="H47" s="24">
        <v>41077</v>
      </c>
      <c r="I47" s="25">
        <f t="shared" si="0"/>
        <v>6</v>
      </c>
      <c r="J47" s="26">
        <v>189</v>
      </c>
      <c r="K47" s="27">
        <v>4.5</v>
      </c>
      <c r="L47" s="28">
        <f t="shared" si="1"/>
        <v>850.5</v>
      </c>
      <c r="M47" s="29"/>
      <c r="N47" s="30">
        <f t="shared" si="2"/>
        <v>1.7784887550578714E-2</v>
      </c>
      <c r="O47" s="30">
        <f t="shared" si="3"/>
        <v>1.1864802355829401E-2</v>
      </c>
      <c r="P47" s="31"/>
      <c r="Q47" s="32">
        <v>850.5</v>
      </c>
      <c r="R47" s="33">
        <f t="shared" si="4"/>
        <v>0</v>
      </c>
    </row>
    <row r="48" spans="3:18" x14ac:dyDescent="0.2">
      <c r="C48" s="23">
        <v>23349</v>
      </c>
      <c r="D48" s="23" t="s">
        <v>95</v>
      </c>
      <c r="E48" s="23" t="s">
        <v>96</v>
      </c>
      <c r="F48" s="23" t="s">
        <v>74</v>
      </c>
      <c r="G48" s="23" t="s">
        <v>28</v>
      </c>
      <c r="H48" s="24">
        <v>41112</v>
      </c>
      <c r="I48" s="25">
        <f t="shared" si="0"/>
        <v>7</v>
      </c>
      <c r="J48" s="26">
        <v>126</v>
      </c>
      <c r="K48" s="27">
        <v>6.5</v>
      </c>
      <c r="L48" s="28">
        <f t="shared" si="1"/>
        <v>819</v>
      </c>
      <c r="M48" s="29"/>
      <c r="N48" s="30">
        <f t="shared" si="2"/>
        <v>1.185659170038581E-2</v>
      </c>
      <c r="O48" s="30">
        <f t="shared" si="3"/>
        <v>1.1425365231539423E-2</v>
      </c>
      <c r="P48" s="31"/>
      <c r="Q48" s="32">
        <v>819</v>
      </c>
      <c r="R48" s="33">
        <f t="shared" si="4"/>
        <v>0</v>
      </c>
    </row>
    <row r="49" spans="3:18" x14ac:dyDescent="0.2">
      <c r="C49" s="23">
        <v>23309</v>
      </c>
      <c r="D49" s="23" t="s">
        <v>97</v>
      </c>
      <c r="E49" s="23" t="s">
        <v>98</v>
      </c>
      <c r="F49" s="23" t="s">
        <v>99</v>
      </c>
      <c r="G49" s="23" t="s">
        <v>22</v>
      </c>
      <c r="H49" s="24">
        <v>41083</v>
      </c>
      <c r="I49" s="25">
        <f t="shared" si="0"/>
        <v>6</v>
      </c>
      <c r="J49" s="26">
        <v>201</v>
      </c>
      <c r="K49" s="27">
        <v>3.99</v>
      </c>
      <c r="L49" s="28">
        <f t="shared" si="1"/>
        <v>801.99</v>
      </c>
      <c r="M49" s="29"/>
      <c r="N49" s="30">
        <f t="shared" si="2"/>
        <v>1.8914086760139268E-2</v>
      </c>
      <c r="O49" s="30">
        <f t="shared" si="3"/>
        <v>1.1188069184422835E-2</v>
      </c>
      <c r="P49" s="31"/>
      <c r="Q49" s="32">
        <v>801.99</v>
      </c>
      <c r="R49" s="33">
        <f t="shared" si="4"/>
        <v>0</v>
      </c>
    </row>
    <row r="50" spans="3:18" x14ac:dyDescent="0.2">
      <c r="C50" s="23">
        <v>23338</v>
      </c>
      <c r="D50" s="23" t="s">
        <v>100</v>
      </c>
      <c r="E50" s="23" t="s">
        <v>101</v>
      </c>
      <c r="F50" s="23" t="s">
        <v>86</v>
      </c>
      <c r="G50" s="23" t="s">
        <v>28</v>
      </c>
      <c r="H50" s="24">
        <v>41133</v>
      </c>
      <c r="I50" s="25">
        <f t="shared" si="0"/>
        <v>8</v>
      </c>
      <c r="J50" s="26">
        <v>178</v>
      </c>
      <c r="K50" s="27">
        <v>4.5</v>
      </c>
      <c r="L50" s="28">
        <f t="shared" si="1"/>
        <v>801</v>
      </c>
      <c r="M50" s="29"/>
      <c r="N50" s="30">
        <f t="shared" si="2"/>
        <v>1.6749788275148208E-2</v>
      </c>
      <c r="O50" s="30">
        <f t="shared" si="3"/>
        <v>1.1174258303373721E-2</v>
      </c>
      <c r="P50" s="31"/>
      <c r="Q50" s="32">
        <v>801</v>
      </c>
      <c r="R50" s="33">
        <f t="shared" si="4"/>
        <v>0</v>
      </c>
    </row>
    <row r="51" spans="3:18" x14ac:dyDescent="0.2">
      <c r="C51" s="23">
        <v>23301</v>
      </c>
      <c r="D51" s="23" t="s">
        <v>102</v>
      </c>
      <c r="E51" s="23" t="s">
        <v>103</v>
      </c>
      <c r="F51" s="23" t="s">
        <v>61</v>
      </c>
      <c r="G51" s="23" t="s">
        <v>28</v>
      </c>
      <c r="H51" s="24">
        <v>41109</v>
      </c>
      <c r="I51" s="25">
        <f t="shared" si="0"/>
        <v>7</v>
      </c>
      <c r="J51" s="26">
        <v>108</v>
      </c>
      <c r="K51" s="27">
        <v>6.99</v>
      </c>
      <c r="L51" s="28">
        <f t="shared" si="1"/>
        <v>754.92000000000007</v>
      </c>
      <c r="M51" s="29"/>
      <c r="N51" s="30">
        <f t="shared" si="2"/>
        <v>1.0162792886044979E-2</v>
      </c>
      <c r="O51" s="30">
        <f t="shared" si="3"/>
        <v>1.0531424567269526E-2</v>
      </c>
      <c r="P51" s="31"/>
      <c r="Q51" s="32">
        <v>754.92000000000007</v>
      </c>
      <c r="R51" s="33">
        <f t="shared" si="4"/>
        <v>0</v>
      </c>
    </row>
    <row r="52" spans="3:18" x14ac:dyDescent="0.2">
      <c r="C52" s="23">
        <v>23320</v>
      </c>
      <c r="D52" s="23" t="s">
        <v>104</v>
      </c>
      <c r="E52" s="23" t="s">
        <v>105</v>
      </c>
      <c r="F52" s="23" t="s">
        <v>77</v>
      </c>
      <c r="G52" s="23" t="s">
        <v>25</v>
      </c>
      <c r="H52" s="24">
        <v>41075</v>
      </c>
      <c r="I52" s="25">
        <f t="shared" si="0"/>
        <v>6</v>
      </c>
      <c r="J52" s="26">
        <v>125</v>
      </c>
      <c r="K52" s="27">
        <v>6</v>
      </c>
      <c r="L52" s="28">
        <f t="shared" si="1"/>
        <v>750</v>
      </c>
      <c r="M52" s="29"/>
      <c r="N52" s="30">
        <f t="shared" si="2"/>
        <v>1.1762491766255764E-2</v>
      </c>
      <c r="O52" s="30">
        <f t="shared" si="3"/>
        <v>1.0462788673570899E-2</v>
      </c>
      <c r="P52" s="31"/>
      <c r="Q52" s="32">
        <v>750</v>
      </c>
      <c r="R52" s="33">
        <f t="shared" si="4"/>
        <v>0</v>
      </c>
    </row>
    <row r="53" spans="3:18" x14ac:dyDescent="0.2">
      <c r="C53" s="23">
        <v>23365</v>
      </c>
      <c r="D53" s="23" t="s">
        <v>106</v>
      </c>
      <c r="E53" s="23" t="s">
        <v>107</v>
      </c>
      <c r="F53" s="23" t="s">
        <v>108</v>
      </c>
      <c r="G53" s="23" t="s">
        <v>28</v>
      </c>
      <c r="H53" s="24">
        <v>41099</v>
      </c>
      <c r="I53" s="25">
        <f t="shared" si="0"/>
        <v>7</v>
      </c>
      <c r="J53" s="26">
        <v>165</v>
      </c>
      <c r="K53" s="27">
        <v>4.5</v>
      </c>
      <c r="L53" s="28">
        <f t="shared" si="1"/>
        <v>742.5</v>
      </c>
      <c r="M53" s="29"/>
      <c r="N53" s="30">
        <f t="shared" si="2"/>
        <v>1.5526489131457608E-2</v>
      </c>
      <c r="O53" s="30">
        <f t="shared" si="3"/>
        <v>1.0358160786835191E-2</v>
      </c>
      <c r="P53" s="31"/>
      <c r="Q53" s="32">
        <v>742.5</v>
      </c>
      <c r="R53" s="33">
        <f t="shared" si="4"/>
        <v>0</v>
      </c>
    </row>
    <row r="54" spans="3:18" x14ac:dyDescent="0.2">
      <c r="C54" s="23">
        <v>23302</v>
      </c>
      <c r="D54" s="23" t="s">
        <v>109</v>
      </c>
      <c r="E54" s="23" t="s">
        <v>83</v>
      </c>
      <c r="F54" s="23" t="s">
        <v>110</v>
      </c>
      <c r="G54" s="23" t="s">
        <v>22</v>
      </c>
      <c r="H54" s="24">
        <v>41117</v>
      </c>
      <c r="I54" s="25">
        <f t="shared" si="0"/>
        <v>7</v>
      </c>
      <c r="J54" s="26">
        <v>105</v>
      </c>
      <c r="K54" s="27">
        <v>6.5</v>
      </c>
      <c r="L54" s="28">
        <f t="shared" si="1"/>
        <v>682.5</v>
      </c>
      <c r="M54" s="29"/>
      <c r="N54" s="30">
        <f t="shared" si="2"/>
        <v>9.8804930836548406E-3</v>
      </c>
      <c r="O54" s="30">
        <f t="shared" si="3"/>
        <v>9.5211376929495196E-3</v>
      </c>
      <c r="P54" s="31"/>
      <c r="Q54" s="32">
        <v>682.5</v>
      </c>
      <c r="R54" s="33">
        <f t="shared" si="4"/>
        <v>0</v>
      </c>
    </row>
    <row r="55" spans="3:18" x14ac:dyDescent="0.2">
      <c r="C55" s="23">
        <v>23266</v>
      </c>
      <c r="D55" s="23" t="s">
        <v>111</v>
      </c>
      <c r="E55" s="23" t="s">
        <v>112</v>
      </c>
      <c r="F55" s="23" t="s">
        <v>99</v>
      </c>
      <c r="G55" s="23" t="s">
        <v>22</v>
      </c>
      <c r="H55" s="24">
        <v>41132</v>
      </c>
      <c r="I55" s="25">
        <f t="shared" si="0"/>
        <v>8</v>
      </c>
      <c r="J55" s="26">
        <v>170</v>
      </c>
      <c r="K55" s="27">
        <v>3.99</v>
      </c>
      <c r="L55" s="28">
        <f t="shared" si="1"/>
        <v>678.30000000000007</v>
      </c>
      <c r="M55" s="29"/>
      <c r="N55" s="30">
        <f t="shared" si="2"/>
        <v>1.5996988802107839E-2</v>
      </c>
      <c r="O55" s="30">
        <f t="shared" si="3"/>
        <v>9.4625460763775229E-3</v>
      </c>
      <c r="P55" s="31"/>
      <c r="Q55" s="32">
        <v>678.30000000000007</v>
      </c>
      <c r="R55" s="33">
        <f t="shared" si="4"/>
        <v>0</v>
      </c>
    </row>
    <row r="56" spans="3:18" x14ac:dyDescent="0.2">
      <c r="C56" s="23">
        <v>23307</v>
      </c>
      <c r="D56" s="23" t="s">
        <v>113</v>
      </c>
      <c r="E56" s="23" t="s">
        <v>114</v>
      </c>
      <c r="F56" s="23" t="s">
        <v>77</v>
      </c>
      <c r="G56" s="23" t="s">
        <v>28</v>
      </c>
      <c r="H56" s="24">
        <v>41094</v>
      </c>
      <c r="I56" s="25">
        <f t="shared" si="0"/>
        <v>7</v>
      </c>
      <c r="J56" s="26">
        <v>113</v>
      </c>
      <c r="K56" s="27">
        <v>6</v>
      </c>
      <c r="L56" s="28">
        <f t="shared" si="1"/>
        <v>678</v>
      </c>
      <c r="M56" s="29"/>
      <c r="N56" s="30">
        <f t="shared" si="2"/>
        <v>1.063329255669521E-2</v>
      </c>
      <c r="O56" s="30">
        <f t="shared" si="3"/>
        <v>9.4583609609080934E-3</v>
      </c>
      <c r="P56" s="31"/>
      <c r="Q56" s="32">
        <v>678</v>
      </c>
      <c r="R56" s="33">
        <f t="shared" si="4"/>
        <v>0</v>
      </c>
    </row>
    <row r="57" spans="3:18" x14ac:dyDescent="0.2">
      <c r="C57" s="23">
        <v>23368</v>
      </c>
      <c r="D57" s="23" t="s">
        <v>115</v>
      </c>
      <c r="E57" s="23" t="s">
        <v>116</v>
      </c>
      <c r="F57" s="23" t="s">
        <v>108</v>
      </c>
      <c r="G57" s="23" t="s">
        <v>28</v>
      </c>
      <c r="H57" s="24">
        <v>41146</v>
      </c>
      <c r="I57" s="25">
        <f t="shared" si="0"/>
        <v>8</v>
      </c>
      <c r="J57" s="26">
        <v>150</v>
      </c>
      <c r="K57" s="27">
        <v>4.5</v>
      </c>
      <c r="L57" s="28">
        <f t="shared" si="1"/>
        <v>675</v>
      </c>
      <c r="M57" s="29"/>
      <c r="N57" s="30">
        <f t="shared" si="2"/>
        <v>1.4114990119506916E-2</v>
      </c>
      <c r="O57" s="30">
        <f t="shared" si="3"/>
        <v>9.416509806213811E-3</v>
      </c>
      <c r="P57" s="31"/>
      <c r="Q57" s="32">
        <v>675</v>
      </c>
      <c r="R57" s="33">
        <f t="shared" si="4"/>
        <v>0</v>
      </c>
    </row>
    <row r="58" spans="3:18" x14ac:dyDescent="0.2">
      <c r="C58" s="23">
        <v>23286</v>
      </c>
      <c r="D58" s="23" t="s">
        <v>117</v>
      </c>
      <c r="E58" s="23" t="s">
        <v>118</v>
      </c>
      <c r="F58" s="23" t="s">
        <v>42</v>
      </c>
      <c r="G58" s="23" t="s">
        <v>22</v>
      </c>
      <c r="H58" s="24">
        <v>41129</v>
      </c>
      <c r="I58" s="25">
        <f t="shared" si="0"/>
        <v>8</v>
      </c>
      <c r="J58" s="26">
        <v>69</v>
      </c>
      <c r="K58" s="27">
        <v>9</v>
      </c>
      <c r="L58" s="28">
        <f t="shared" si="1"/>
        <v>621</v>
      </c>
      <c r="M58" s="29"/>
      <c r="N58" s="30">
        <f t="shared" si="2"/>
        <v>6.4928954549731818E-3</v>
      </c>
      <c r="O58" s="30">
        <f t="shared" si="3"/>
        <v>8.6631890217167048E-3</v>
      </c>
      <c r="P58" s="31"/>
      <c r="Q58" s="32">
        <v>621</v>
      </c>
      <c r="R58" s="33">
        <f t="shared" si="4"/>
        <v>0</v>
      </c>
    </row>
    <row r="59" spans="3:18" x14ac:dyDescent="0.2">
      <c r="C59" s="23">
        <v>23373</v>
      </c>
      <c r="D59" s="23" t="s">
        <v>119</v>
      </c>
      <c r="E59" s="23" t="s">
        <v>120</v>
      </c>
      <c r="F59" s="23" t="s">
        <v>74</v>
      </c>
      <c r="G59" s="23" t="s">
        <v>22</v>
      </c>
      <c r="H59" s="24">
        <v>41114</v>
      </c>
      <c r="I59" s="25">
        <f t="shared" si="0"/>
        <v>7</v>
      </c>
      <c r="J59" s="26">
        <v>95</v>
      </c>
      <c r="K59" s="27">
        <v>6.5</v>
      </c>
      <c r="L59" s="28">
        <f t="shared" si="1"/>
        <v>617.5</v>
      </c>
      <c r="M59" s="29"/>
      <c r="N59" s="30">
        <f t="shared" si="2"/>
        <v>8.9394937423543808E-3</v>
      </c>
      <c r="O59" s="30">
        <f t="shared" si="3"/>
        <v>8.614362674573375E-3</v>
      </c>
      <c r="P59" s="31"/>
      <c r="Q59" s="32">
        <v>617.5</v>
      </c>
      <c r="R59" s="33">
        <f t="shared" si="4"/>
        <v>0</v>
      </c>
    </row>
    <row r="60" spans="3:18" x14ac:dyDescent="0.2">
      <c r="C60" s="23">
        <v>23380</v>
      </c>
      <c r="D60" s="23" t="s">
        <v>121</v>
      </c>
      <c r="E60" s="23" t="s">
        <v>122</v>
      </c>
      <c r="F60" s="23" t="s">
        <v>110</v>
      </c>
      <c r="G60" s="23" t="s">
        <v>28</v>
      </c>
      <c r="H60" s="24">
        <v>41112</v>
      </c>
      <c r="I60" s="25">
        <f t="shared" si="0"/>
        <v>7</v>
      </c>
      <c r="J60" s="26">
        <v>95</v>
      </c>
      <c r="K60" s="27">
        <v>6.5</v>
      </c>
      <c r="L60" s="28">
        <f t="shared" si="1"/>
        <v>617.5</v>
      </c>
      <c r="M60" s="29"/>
      <c r="N60" s="30">
        <f t="shared" si="2"/>
        <v>8.9394937423543808E-3</v>
      </c>
      <c r="O60" s="30">
        <f t="shared" si="3"/>
        <v>8.614362674573375E-3</v>
      </c>
      <c r="P60" s="31"/>
      <c r="Q60" s="32">
        <v>617.5</v>
      </c>
      <c r="R60" s="33">
        <f t="shared" si="4"/>
        <v>0</v>
      </c>
    </row>
    <row r="61" spans="3:18" x14ac:dyDescent="0.2">
      <c r="C61" s="23">
        <v>23284</v>
      </c>
      <c r="D61" s="23" t="s">
        <v>123</v>
      </c>
      <c r="E61" s="23" t="s">
        <v>124</v>
      </c>
      <c r="F61" s="23" t="s">
        <v>86</v>
      </c>
      <c r="G61" s="23" t="s">
        <v>28</v>
      </c>
      <c r="H61" s="24">
        <v>41077</v>
      </c>
      <c r="I61" s="25">
        <f t="shared" si="0"/>
        <v>6</v>
      </c>
      <c r="J61" s="26">
        <v>135</v>
      </c>
      <c r="K61" s="27">
        <v>4.5</v>
      </c>
      <c r="L61" s="28">
        <f t="shared" si="1"/>
        <v>607.5</v>
      </c>
      <c r="M61" s="29"/>
      <c r="N61" s="30">
        <f t="shared" si="2"/>
        <v>1.2703491107556225E-2</v>
      </c>
      <c r="O61" s="30">
        <f t="shared" si="3"/>
        <v>8.4748588255924295E-3</v>
      </c>
      <c r="P61" s="31"/>
      <c r="Q61" s="32">
        <v>607.5</v>
      </c>
      <c r="R61" s="33">
        <f t="shared" si="4"/>
        <v>0</v>
      </c>
    </row>
    <row r="62" spans="3:18" x14ac:dyDescent="0.2">
      <c r="C62" s="23">
        <v>23306</v>
      </c>
      <c r="D62" s="23" t="s">
        <v>125</v>
      </c>
      <c r="E62" s="23" t="s">
        <v>126</v>
      </c>
      <c r="F62" s="23" t="s">
        <v>74</v>
      </c>
      <c r="G62" s="23" t="s">
        <v>22</v>
      </c>
      <c r="H62" s="24">
        <v>41068</v>
      </c>
      <c r="I62" s="25">
        <f t="shared" si="0"/>
        <v>6</v>
      </c>
      <c r="J62" s="26">
        <v>93</v>
      </c>
      <c r="K62" s="27">
        <v>6.5</v>
      </c>
      <c r="L62" s="28">
        <f t="shared" si="1"/>
        <v>604.5</v>
      </c>
      <c r="M62" s="29"/>
      <c r="N62" s="30">
        <f t="shared" si="2"/>
        <v>8.7512938740942885E-3</v>
      </c>
      <c r="O62" s="30">
        <f t="shared" si="3"/>
        <v>8.4330076708981454E-3</v>
      </c>
      <c r="P62" s="31"/>
      <c r="Q62" s="32">
        <v>604.5</v>
      </c>
      <c r="R62" s="33">
        <f t="shared" si="4"/>
        <v>0</v>
      </c>
    </row>
    <row r="63" spans="3:18" x14ac:dyDescent="0.2">
      <c r="C63" s="23">
        <v>23281</v>
      </c>
      <c r="D63" s="23" t="s">
        <v>127</v>
      </c>
      <c r="E63" s="23" t="s">
        <v>128</v>
      </c>
      <c r="F63" s="23" t="s">
        <v>108</v>
      </c>
      <c r="G63" s="23" t="s">
        <v>28</v>
      </c>
      <c r="H63" s="24">
        <v>41103</v>
      </c>
      <c r="I63" s="25">
        <f t="shared" si="0"/>
        <v>7</v>
      </c>
      <c r="J63" s="26">
        <v>134</v>
      </c>
      <c r="K63" s="27">
        <v>4.5</v>
      </c>
      <c r="L63" s="28">
        <f t="shared" si="1"/>
        <v>603</v>
      </c>
      <c r="M63" s="29"/>
      <c r="N63" s="30">
        <f t="shared" si="2"/>
        <v>1.2609391173426179E-2</v>
      </c>
      <c r="O63" s="30">
        <f t="shared" si="3"/>
        <v>8.4120820935510033E-3</v>
      </c>
      <c r="P63" s="31"/>
      <c r="Q63" s="32">
        <v>603</v>
      </c>
      <c r="R63" s="33">
        <f t="shared" si="4"/>
        <v>0</v>
      </c>
    </row>
    <row r="64" spans="3:18" x14ac:dyDescent="0.2">
      <c r="C64" s="23">
        <v>23351</v>
      </c>
      <c r="D64" s="23" t="s">
        <v>129</v>
      </c>
      <c r="E64" s="23" t="s">
        <v>130</v>
      </c>
      <c r="F64" s="23" t="s">
        <v>99</v>
      </c>
      <c r="G64" s="23" t="s">
        <v>22</v>
      </c>
      <c r="H64" s="24">
        <v>41124</v>
      </c>
      <c r="I64" s="25">
        <f t="shared" si="0"/>
        <v>8</v>
      </c>
      <c r="J64" s="26">
        <v>151</v>
      </c>
      <c r="K64" s="27">
        <v>3.99</v>
      </c>
      <c r="L64" s="28">
        <f t="shared" si="1"/>
        <v>602.49</v>
      </c>
      <c r="M64" s="29"/>
      <c r="N64" s="30">
        <f t="shared" si="2"/>
        <v>1.4209090053636962E-2</v>
      </c>
      <c r="O64" s="30">
        <f t="shared" si="3"/>
        <v>8.4049673972529763E-3</v>
      </c>
      <c r="P64" s="31"/>
      <c r="Q64" s="32">
        <v>602.49</v>
      </c>
      <c r="R64" s="33">
        <f t="shared" si="4"/>
        <v>0</v>
      </c>
    </row>
    <row r="65" spans="3:18" x14ac:dyDescent="0.2">
      <c r="C65" s="23">
        <v>23282</v>
      </c>
      <c r="D65" s="23" t="s">
        <v>131</v>
      </c>
      <c r="E65" s="23" t="s">
        <v>132</v>
      </c>
      <c r="F65" s="23" t="s">
        <v>77</v>
      </c>
      <c r="G65" s="23" t="s">
        <v>28</v>
      </c>
      <c r="H65" s="24">
        <v>41142</v>
      </c>
      <c r="I65" s="25">
        <f t="shared" si="0"/>
        <v>8</v>
      </c>
      <c r="J65" s="26">
        <v>100</v>
      </c>
      <c r="K65" s="27">
        <v>6</v>
      </c>
      <c r="L65" s="28">
        <f t="shared" si="1"/>
        <v>600</v>
      </c>
      <c r="M65" s="29"/>
      <c r="N65" s="30">
        <f t="shared" si="2"/>
        <v>9.4099934130046116E-3</v>
      </c>
      <c r="O65" s="30">
        <f t="shared" si="3"/>
        <v>8.3702309388567209E-3</v>
      </c>
      <c r="P65" s="31"/>
      <c r="Q65" s="32">
        <v>600</v>
      </c>
      <c r="R65" s="33">
        <f t="shared" si="4"/>
        <v>0</v>
      </c>
    </row>
    <row r="66" spans="3:18" x14ac:dyDescent="0.2">
      <c r="C66" s="23">
        <v>23376</v>
      </c>
      <c r="D66" s="23" t="s">
        <v>133</v>
      </c>
      <c r="E66" s="23" t="s">
        <v>134</v>
      </c>
      <c r="F66" s="23" t="s">
        <v>61</v>
      </c>
      <c r="G66" s="23" t="s">
        <v>25</v>
      </c>
      <c r="H66" s="24">
        <v>41113</v>
      </c>
      <c r="I66" s="25">
        <f t="shared" si="0"/>
        <v>7</v>
      </c>
      <c r="J66" s="26">
        <v>85</v>
      </c>
      <c r="K66" s="27">
        <v>6.99</v>
      </c>
      <c r="L66" s="28">
        <f t="shared" si="1"/>
        <v>594.15</v>
      </c>
      <c r="M66" s="29"/>
      <c r="N66" s="30">
        <f t="shared" si="2"/>
        <v>7.9984944010539193E-3</v>
      </c>
      <c r="O66" s="30">
        <f t="shared" si="3"/>
        <v>8.2886211872028673E-3</v>
      </c>
      <c r="P66" s="31"/>
      <c r="Q66" s="32">
        <v>594.15</v>
      </c>
      <c r="R66" s="33">
        <f t="shared" si="4"/>
        <v>0</v>
      </c>
    </row>
    <row r="67" spans="3:18" x14ac:dyDescent="0.2">
      <c r="C67" s="23">
        <v>23354</v>
      </c>
      <c r="D67" s="23" t="s">
        <v>135</v>
      </c>
      <c r="E67" s="23" t="s">
        <v>136</v>
      </c>
      <c r="F67" s="23" t="s">
        <v>61</v>
      </c>
      <c r="G67" s="23" t="s">
        <v>22</v>
      </c>
      <c r="H67" s="24">
        <v>41124</v>
      </c>
      <c r="I67" s="25">
        <f t="shared" si="0"/>
        <v>8</v>
      </c>
      <c r="J67" s="26">
        <v>84</v>
      </c>
      <c r="K67" s="27">
        <v>6.99</v>
      </c>
      <c r="L67" s="28">
        <f t="shared" si="1"/>
        <v>587.16</v>
      </c>
      <c r="M67" s="29"/>
      <c r="N67" s="30">
        <f t="shared" si="2"/>
        <v>7.9043944669238732E-3</v>
      </c>
      <c r="O67" s="30">
        <f t="shared" si="3"/>
        <v>8.1911079967651856E-3</v>
      </c>
      <c r="P67" s="31"/>
      <c r="Q67" s="32">
        <v>587.16</v>
      </c>
      <c r="R67" s="33">
        <f t="shared" si="4"/>
        <v>0</v>
      </c>
    </row>
    <row r="68" spans="3:18" x14ac:dyDescent="0.2">
      <c r="C68" s="23">
        <v>23337</v>
      </c>
      <c r="D68" s="23" t="s">
        <v>137</v>
      </c>
      <c r="E68" s="23" t="s">
        <v>138</v>
      </c>
      <c r="F68" s="23" t="s">
        <v>61</v>
      </c>
      <c r="G68" s="23" t="s">
        <v>28</v>
      </c>
      <c r="H68" s="24">
        <v>41097</v>
      </c>
      <c r="I68" s="25">
        <f t="shared" si="0"/>
        <v>7</v>
      </c>
      <c r="J68" s="26">
        <v>82</v>
      </c>
      <c r="K68" s="27">
        <v>6.99</v>
      </c>
      <c r="L68" s="28">
        <f t="shared" si="1"/>
        <v>573.18000000000006</v>
      </c>
      <c r="M68" s="29"/>
      <c r="N68" s="30">
        <f t="shared" si="2"/>
        <v>7.7161945986637809E-3</v>
      </c>
      <c r="O68" s="30">
        <f t="shared" si="3"/>
        <v>7.9960816158898256E-3</v>
      </c>
      <c r="P68" s="31"/>
      <c r="Q68" s="32">
        <v>573.18000000000006</v>
      </c>
      <c r="R68" s="33">
        <f t="shared" si="4"/>
        <v>0</v>
      </c>
    </row>
    <row r="69" spans="3:18" x14ac:dyDescent="0.2">
      <c r="C69" s="23">
        <v>23326</v>
      </c>
      <c r="D69" s="23" t="s">
        <v>139</v>
      </c>
      <c r="E69" s="23" t="s">
        <v>140</v>
      </c>
      <c r="F69" s="23" t="s">
        <v>108</v>
      </c>
      <c r="G69" s="23" t="s">
        <v>28</v>
      </c>
      <c r="H69" s="24">
        <v>41142</v>
      </c>
      <c r="I69" s="25">
        <f t="shared" si="0"/>
        <v>8</v>
      </c>
      <c r="J69" s="26">
        <v>126</v>
      </c>
      <c r="K69" s="27">
        <v>4.5</v>
      </c>
      <c r="L69" s="28">
        <f t="shared" si="1"/>
        <v>567</v>
      </c>
      <c r="M69" s="29"/>
      <c r="N69" s="30">
        <f t="shared" si="2"/>
        <v>1.185659170038581E-2</v>
      </c>
      <c r="O69" s="30">
        <f t="shared" si="3"/>
        <v>7.9098682372196003E-3</v>
      </c>
      <c r="P69" s="31"/>
      <c r="Q69" s="32">
        <v>567</v>
      </c>
      <c r="R69" s="33">
        <f t="shared" si="4"/>
        <v>0</v>
      </c>
    </row>
    <row r="70" spans="3:18" x14ac:dyDescent="0.2">
      <c r="C70" s="23">
        <v>23316</v>
      </c>
      <c r="D70" s="23" t="s">
        <v>141</v>
      </c>
      <c r="E70" s="23" t="s">
        <v>142</v>
      </c>
      <c r="F70" s="23" t="s">
        <v>99</v>
      </c>
      <c r="G70" s="23" t="s">
        <v>28</v>
      </c>
      <c r="H70" s="24">
        <v>41061</v>
      </c>
      <c r="I70" s="25">
        <f t="shared" si="0"/>
        <v>6</v>
      </c>
      <c r="J70" s="26">
        <v>137</v>
      </c>
      <c r="K70" s="27">
        <v>3.99</v>
      </c>
      <c r="L70" s="28">
        <f t="shared" si="1"/>
        <v>546.63</v>
      </c>
      <c r="M70" s="29"/>
      <c r="N70" s="30">
        <f t="shared" si="2"/>
        <v>1.2891690975816317E-2</v>
      </c>
      <c r="O70" s="30">
        <f t="shared" si="3"/>
        <v>7.625698896845415E-3</v>
      </c>
      <c r="P70" s="31"/>
      <c r="Q70" s="32">
        <v>546.63</v>
      </c>
      <c r="R70" s="33">
        <f t="shared" si="4"/>
        <v>0</v>
      </c>
    </row>
    <row r="71" spans="3:18" x14ac:dyDescent="0.2">
      <c r="C71" s="23">
        <v>23362</v>
      </c>
      <c r="D71" s="23" t="s">
        <v>143</v>
      </c>
      <c r="E71" s="23" t="s">
        <v>144</v>
      </c>
      <c r="F71" s="23" t="s">
        <v>145</v>
      </c>
      <c r="G71" s="23" t="s">
        <v>22</v>
      </c>
      <c r="H71" s="24">
        <v>41139</v>
      </c>
      <c r="I71" s="25">
        <f t="shared" si="0"/>
        <v>8</v>
      </c>
      <c r="J71" s="26">
        <v>179</v>
      </c>
      <c r="K71" s="27">
        <v>3</v>
      </c>
      <c r="L71" s="28">
        <f t="shared" si="1"/>
        <v>537</v>
      </c>
      <c r="M71" s="29"/>
      <c r="N71" s="30">
        <f t="shared" si="2"/>
        <v>1.6843888209278252E-2</v>
      </c>
      <c r="O71" s="30">
        <f t="shared" si="3"/>
        <v>7.4913566902767648E-3</v>
      </c>
      <c r="P71" s="31"/>
      <c r="Q71" s="32">
        <v>537</v>
      </c>
      <c r="R71" s="33">
        <f t="shared" si="4"/>
        <v>0</v>
      </c>
    </row>
    <row r="72" spans="3:18" x14ac:dyDescent="0.2">
      <c r="C72" s="23">
        <v>23296</v>
      </c>
      <c r="D72" s="23" t="s">
        <v>146</v>
      </c>
      <c r="E72" s="23" t="s">
        <v>147</v>
      </c>
      <c r="F72" s="23" t="s">
        <v>21</v>
      </c>
      <c r="G72" s="23" t="s">
        <v>28</v>
      </c>
      <c r="H72" s="24">
        <v>41068</v>
      </c>
      <c r="I72" s="25">
        <f t="shared" si="0"/>
        <v>6</v>
      </c>
      <c r="J72" s="26">
        <v>37</v>
      </c>
      <c r="K72" s="27">
        <v>14.5</v>
      </c>
      <c r="L72" s="28">
        <f t="shared" si="1"/>
        <v>536.5</v>
      </c>
      <c r="M72" s="29"/>
      <c r="N72" s="30">
        <f t="shared" si="2"/>
        <v>3.4816975628117058E-3</v>
      </c>
      <c r="O72" s="30">
        <f t="shared" si="3"/>
        <v>7.4843814978277174E-3</v>
      </c>
      <c r="P72" s="31"/>
      <c r="Q72" s="32">
        <v>536.5</v>
      </c>
      <c r="R72" s="33">
        <f t="shared" si="4"/>
        <v>0</v>
      </c>
    </row>
    <row r="73" spans="3:18" x14ac:dyDescent="0.2">
      <c r="C73" s="23">
        <v>23352</v>
      </c>
      <c r="D73" s="23" t="s">
        <v>148</v>
      </c>
      <c r="E73" s="23" t="s">
        <v>149</v>
      </c>
      <c r="F73" s="23" t="s">
        <v>77</v>
      </c>
      <c r="G73" s="23" t="s">
        <v>22</v>
      </c>
      <c r="H73" s="24">
        <v>41097</v>
      </c>
      <c r="I73" s="25">
        <f t="shared" si="0"/>
        <v>7</v>
      </c>
      <c r="J73" s="26">
        <v>89</v>
      </c>
      <c r="K73" s="27">
        <v>6</v>
      </c>
      <c r="L73" s="28">
        <f t="shared" si="1"/>
        <v>534</v>
      </c>
      <c r="M73" s="29"/>
      <c r="N73" s="30">
        <f t="shared" si="2"/>
        <v>8.3748941375741039E-3</v>
      </c>
      <c r="O73" s="30">
        <f t="shared" si="3"/>
        <v>7.4495055355824806E-3</v>
      </c>
      <c r="P73" s="31"/>
      <c r="Q73" s="32">
        <v>534</v>
      </c>
      <c r="R73" s="33">
        <f t="shared" si="4"/>
        <v>0</v>
      </c>
    </row>
    <row r="74" spans="3:18" x14ac:dyDescent="0.2">
      <c r="C74" s="23">
        <v>23304</v>
      </c>
      <c r="D74" s="23" t="s">
        <v>150</v>
      </c>
      <c r="E74" s="23" t="s">
        <v>151</v>
      </c>
      <c r="F74" s="23" t="s">
        <v>99</v>
      </c>
      <c r="G74" s="23" t="s">
        <v>28</v>
      </c>
      <c r="H74" s="24">
        <v>41061</v>
      </c>
      <c r="I74" s="25">
        <f t="shared" si="0"/>
        <v>6</v>
      </c>
      <c r="J74" s="26">
        <v>131</v>
      </c>
      <c r="K74" s="27">
        <v>3.99</v>
      </c>
      <c r="L74" s="28">
        <f t="shared" si="1"/>
        <v>522.69000000000005</v>
      </c>
      <c r="M74" s="29"/>
      <c r="N74" s="30">
        <f t="shared" si="2"/>
        <v>1.2327091371036041E-2</v>
      </c>
      <c r="O74" s="30">
        <f t="shared" si="3"/>
        <v>7.2917266823850323E-3</v>
      </c>
      <c r="P74" s="31"/>
      <c r="Q74" s="32">
        <v>522.69000000000005</v>
      </c>
      <c r="R74" s="33">
        <f t="shared" si="4"/>
        <v>0</v>
      </c>
    </row>
    <row r="75" spans="3:18" x14ac:dyDescent="0.2">
      <c r="C75" s="23">
        <v>23369</v>
      </c>
      <c r="D75" s="23" t="s">
        <v>152</v>
      </c>
      <c r="E75" s="23" t="s">
        <v>153</v>
      </c>
      <c r="F75" s="23" t="s">
        <v>110</v>
      </c>
      <c r="G75" s="23" t="s">
        <v>28</v>
      </c>
      <c r="H75" s="24">
        <v>41092</v>
      </c>
      <c r="I75" s="25">
        <f t="shared" si="0"/>
        <v>7</v>
      </c>
      <c r="J75" s="26">
        <v>77</v>
      </c>
      <c r="K75" s="27">
        <v>6.5</v>
      </c>
      <c r="L75" s="28">
        <f t="shared" si="1"/>
        <v>500.5</v>
      </c>
      <c r="M75" s="29"/>
      <c r="N75" s="30">
        <f t="shared" si="2"/>
        <v>7.2456949280135501E-3</v>
      </c>
      <c r="O75" s="30">
        <f t="shared" si="3"/>
        <v>6.9821676414963145E-3</v>
      </c>
      <c r="P75" s="31"/>
      <c r="Q75" s="32">
        <v>500.5</v>
      </c>
      <c r="R75" s="33">
        <f t="shared" si="4"/>
        <v>0</v>
      </c>
    </row>
    <row r="76" spans="3:18" x14ac:dyDescent="0.2">
      <c r="C76" s="23">
        <v>23268</v>
      </c>
      <c r="D76" s="23" t="s">
        <v>154</v>
      </c>
      <c r="E76" s="23" t="s">
        <v>155</v>
      </c>
      <c r="F76" s="23" t="s">
        <v>77</v>
      </c>
      <c r="G76" s="23" t="s">
        <v>22</v>
      </c>
      <c r="H76" s="24">
        <v>41102</v>
      </c>
      <c r="I76" s="25">
        <f t="shared" si="0"/>
        <v>7</v>
      </c>
      <c r="J76" s="26">
        <v>82</v>
      </c>
      <c r="K76" s="27">
        <v>6</v>
      </c>
      <c r="L76" s="28">
        <f t="shared" si="1"/>
        <v>492</v>
      </c>
      <c r="M76" s="29"/>
      <c r="N76" s="30">
        <f t="shared" si="2"/>
        <v>7.7161945986637809E-3</v>
      </c>
      <c r="O76" s="30">
        <f t="shared" si="3"/>
        <v>6.8635893698625102E-3</v>
      </c>
      <c r="P76" s="31"/>
      <c r="Q76" s="32">
        <v>492</v>
      </c>
      <c r="R76" s="33">
        <f t="shared" si="4"/>
        <v>0</v>
      </c>
    </row>
    <row r="77" spans="3:18" x14ac:dyDescent="0.2">
      <c r="C77" s="23">
        <v>23315</v>
      </c>
      <c r="D77" s="23" t="s">
        <v>156</v>
      </c>
      <c r="E77" s="23" t="s">
        <v>38</v>
      </c>
      <c r="F77" s="23" t="s">
        <v>86</v>
      </c>
      <c r="G77" s="23" t="s">
        <v>28</v>
      </c>
      <c r="H77" s="24">
        <v>41102</v>
      </c>
      <c r="I77" s="25">
        <f t="shared" si="0"/>
        <v>7</v>
      </c>
      <c r="J77" s="26">
        <v>109</v>
      </c>
      <c r="K77" s="27">
        <v>4.5</v>
      </c>
      <c r="L77" s="28">
        <f t="shared" si="1"/>
        <v>490.5</v>
      </c>
      <c r="M77" s="29"/>
      <c r="N77" s="30">
        <f t="shared" si="2"/>
        <v>1.0256892820175025E-2</v>
      </c>
      <c r="O77" s="30">
        <f t="shared" si="3"/>
        <v>6.842663792515369E-3</v>
      </c>
      <c r="P77" s="31"/>
      <c r="Q77" s="32">
        <v>490.5</v>
      </c>
      <c r="R77" s="33">
        <f t="shared" si="4"/>
        <v>0</v>
      </c>
    </row>
    <row r="78" spans="3:18" x14ac:dyDescent="0.2">
      <c r="C78" s="23">
        <v>23342</v>
      </c>
      <c r="D78" s="23" t="s">
        <v>157</v>
      </c>
      <c r="E78" s="23" t="s">
        <v>158</v>
      </c>
      <c r="F78" s="23" t="s">
        <v>99</v>
      </c>
      <c r="G78" s="23" t="s">
        <v>22</v>
      </c>
      <c r="H78" s="24">
        <v>41088</v>
      </c>
      <c r="I78" s="25">
        <f t="shared" si="0"/>
        <v>6</v>
      </c>
      <c r="J78" s="26">
        <v>122</v>
      </c>
      <c r="K78" s="27">
        <v>3.99</v>
      </c>
      <c r="L78" s="28">
        <f t="shared" si="1"/>
        <v>486.78000000000003</v>
      </c>
      <c r="M78" s="29"/>
      <c r="N78" s="30">
        <f t="shared" si="2"/>
        <v>1.1480191963865625E-2</v>
      </c>
      <c r="O78" s="30">
        <f t="shared" si="3"/>
        <v>6.7907683606944578E-3</v>
      </c>
      <c r="P78" s="31"/>
      <c r="Q78" s="32">
        <v>486.78000000000003</v>
      </c>
      <c r="R78" s="33">
        <f t="shared" si="4"/>
        <v>0</v>
      </c>
    </row>
    <row r="79" spans="3:18" x14ac:dyDescent="0.2">
      <c r="C79" s="23">
        <v>23333</v>
      </c>
      <c r="D79" s="23" t="s">
        <v>159</v>
      </c>
      <c r="E79" s="23" t="s">
        <v>90</v>
      </c>
      <c r="F79" s="23" t="s">
        <v>86</v>
      </c>
      <c r="G79" s="23" t="s">
        <v>22</v>
      </c>
      <c r="H79" s="24">
        <v>41126</v>
      </c>
      <c r="I79" s="25">
        <f t="shared" ref="I79:I121" si="5">VALUE(MONTH(H79))</f>
        <v>8</v>
      </c>
      <c r="J79" s="26">
        <v>106</v>
      </c>
      <c r="K79" s="27">
        <v>4.5</v>
      </c>
      <c r="L79" s="28">
        <f t="shared" ref="L79:L121" si="6">K79*J79</f>
        <v>477</v>
      </c>
      <c r="M79" s="29"/>
      <c r="N79" s="30">
        <f t="shared" si="2"/>
        <v>9.9745930177848868E-3</v>
      </c>
      <c r="O79" s="30">
        <f t="shared" si="3"/>
        <v>6.6543335963910929E-3</v>
      </c>
      <c r="P79" s="31"/>
      <c r="Q79" s="32">
        <v>477</v>
      </c>
      <c r="R79" s="33">
        <f t="shared" si="4"/>
        <v>0</v>
      </c>
    </row>
    <row r="80" spans="3:18" x14ac:dyDescent="0.2">
      <c r="C80" s="23">
        <v>23263</v>
      </c>
      <c r="D80" s="23" t="s">
        <v>160</v>
      </c>
      <c r="E80" s="23" t="s">
        <v>83</v>
      </c>
      <c r="F80" s="23" t="s">
        <v>74</v>
      </c>
      <c r="G80" s="23" t="s">
        <v>22</v>
      </c>
      <c r="H80" s="24">
        <v>41096</v>
      </c>
      <c r="I80" s="25">
        <f t="shared" si="5"/>
        <v>7</v>
      </c>
      <c r="J80" s="26">
        <v>73</v>
      </c>
      <c r="K80" s="27">
        <v>6.5</v>
      </c>
      <c r="L80" s="28">
        <f t="shared" si="6"/>
        <v>474.5</v>
      </c>
      <c r="M80" s="29"/>
      <c r="N80" s="30">
        <f t="shared" ref="N80:N121" si="7">J80/$J$123</f>
        <v>6.8692951914933655E-3</v>
      </c>
      <c r="O80" s="30">
        <f t="shared" ref="O80:O121" si="8">L80/$L$123</f>
        <v>6.6194576341458561E-3</v>
      </c>
      <c r="P80" s="31"/>
      <c r="Q80" s="32">
        <v>474.5</v>
      </c>
      <c r="R80" s="33">
        <f t="shared" ref="R80:R121" si="9">IF(Q80=L80,0,1)</f>
        <v>0</v>
      </c>
    </row>
    <row r="81" spans="3:18" x14ac:dyDescent="0.2">
      <c r="C81" s="23">
        <v>23270</v>
      </c>
      <c r="D81" s="23" t="s">
        <v>161</v>
      </c>
      <c r="E81" s="23" t="s">
        <v>162</v>
      </c>
      <c r="F81" s="23" t="s">
        <v>61</v>
      </c>
      <c r="G81" s="23" t="s">
        <v>28</v>
      </c>
      <c r="H81" s="24">
        <v>41067</v>
      </c>
      <c r="I81" s="25">
        <f t="shared" si="5"/>
        <v>6</v>
      </c>
      <c r="J81" s="26">
        <v>67</v>
      </c>
      <c r="K81" s="27">
        <v>6.99</v>
      </c>
      <c r="L81" s="28">
        <f t="shared" si="6"/>
        <v>468.33000000000004</v>
      </c>
      <c r="M81" s="29"/>
      <c r="N81" s="30">
        <f t="shared" si="7"/>
        <v>6.3046955867130895E-3</v>
      </c>
      <c r="O81" s="30">
        <f t="shared" si="8"/>
        <v>6.5333837593246138E-3</v>
      </c>
      <c r="P81" s="31"/>
      <c r="Q81" s="32">
        <v>468.33000000000004</v>
      </c>
      <c r="R81" s="33">
        <f t="shared" si="9"/>
        <v>0</v>
      </c>
    </row>
    <row r="82" spans="3:18" x14ac:dyDescent="0.2">
      <c r="C82" s="23">
        <v>23272</v>
      </c>
      <c r="D82" s="23" t="s">
        <v>163</v>
      </c>
      <c r="E82" s="23" t="s">
        <v>164</v>
      </c>
      <c r="F82" s="23" t="s">
        <v>74</v>
      </c>
      <c r="G82" s="23" t="s">
        <v>25</v>
      </c>
      <c r="H82" s="24">
        <v>41121</v>
      </c>
      <c r="I82" s="25">
        <f t="shared" si="5"/>
        <v>7</v>
      </c>
      <c r="J82" s="26">
        <v>71</v>
      </c>
      <c r="K82" s="27">
        <v>6.5</v>
      </c>
      <c r="L82" s="28">
        <f t="shared" si="6"/>
        <v>461.5</v>
      </c>
      <c r="M82" s="29"/>
      <c r="N82" s="30">
        <f t="shared" si="7"/>
        <v>6.6810953232332741E-3</v>
      </c>
      <c r="O82" s="30">
        <f t="shared" si="8"/>
        <v>6.4381026304706273E-3</v>
      </c>
      <c r="P82" s="31"/>
      <c r="Q82" s="32">
        <v>461.5</v>
      </c>
      <c r="R82" s="33">
        <f t="shared" si="9"/>
        <v>0</v>
      </c>
    </row>
    <row r="83" spans="3:18" x14ac:dyDescent="0.2">
      <c r="C83" s="23">
        <v>23274</v>
      </c>
      <c r="D83" s="23" t="s">
        <v>165</v>
      </c>
      <c r="E83" s="23" t="s">
        <v>166</v>
      </c>
      <c r="F83" s="23" t="s">
        <v>145</v>
      </c>
      <c r="G83" s="23" t="s">
        <v>28</v>
      </c>
      <c r="H83" s="24">
        <v>41143</v>
      </c>
      <c r="I83" s="25">
        <f t="shared" si="5"/>
        <v>8</v>
      </c>
      <c r="J83" s="26">
        <v>153</v>
      </c>
      <c r="K83" s="27">
        <v>3</v>
      </c>
      <c r="L83" s="28">
        <f t="shared" si="6"/>
        <v>459</v>
      </c>
      <c r="M83" s="29"/>
      <c r="N83" s="30">
        <f t="shared" si="7"/>
        <v>1.4397289921897054E-2</v>
      </c>
      <c r="O83" s="30">
        <f t="shared" si="8"/>
        <v>6.4032266682253905E-3</v>
      </c>
      <c r="P83" s="31"/>
      <c r="Q83" s="32">
        <v>459</v>
      </c>
      <c r="R83" s="33">
        <f t="shared" si="9"/>
        <v>0</v>
      </c>
    </row>
    <row r="84" spans="3:18" x14ac:dyDescent="0.2">
      <c r="C84" s="23">
        <v>23364</v>
      </c>
      <c r="D84" s="23" t="s">
        <v>167</v>
      </c>
      <c r="E84" s="23" t="s">
        <v>168</v>
      </c>
      <c r="F84" s="23" t="s">
        <v>42</v>
      </c>
      <c r="G84" s="23" t="s">
        <v>22</v>
      </c>
      <c r="H84" s="24">
        <v>41093</v>
      </c>
      <c r="I84" s="25">
        <f t="shared" si="5"/>
        <v>7</v>
      </c>
      <c r="J84" s="26">
        <v>47</v>
      </c>
      <c r="K84" s="27">
        <v>9</v>
      </c>
      <c r="L84" s="28">
        <f t="shared" si="6"/>
        <v>423</v>
      </c>
      <c r="M84" s="29"/>
      <c r="N84" s="30">
        <f t="shared" si="7"/>
        <v>4.4226969041121673E-3</v>
      </c>
      <c r="O84" s="30">
        <f t="shared" si="8"/>
        <v>5.9010128118939876E-3</v>
      </c>
      <c r="P84" s="31"/>
      <c r="Q84" s="32">
        <v>423</v>
      </c>
      <c r="R84" s="33">
        <f t="shared" si="9"/>
        <v>0</v>
      </c>
    </row>
    <row r="85" spans="3:18" x14ac:dyDescent="0.2">
      <c r="C85" s="23">
        <v>23276</v>
      </c>
      <c r="D85" s="23" t="s">
        <v>169</v>
      </c>
      <c r="E85" s="23" t="s">
        <v>170</v>
      </c>
      <c r="F85" s="23" t="s">
        <v>110</v>
      </c>
      <c r="G85" s="23" t="s">
        <v>22</v>
      </c>
      <c r="H85" s="24">
        <v>41122</v>
      </c>
      <c r="I85" s="25">
        <f t="shared" si="5"/>
        <v>8</v>
      </c>
      <c r="J85" s="26">
        <v>65</v>
      </c>
      <c r="K85" s="27">
        <v>6.5</v>
      </c>
      <c r="L85" s="28">
        <f t="shared" si="6"/>
        <v>422.5</v>
      </c>
      <c r="M85" s="29"/>
      <c r="N85" s="30">
        <f t="shared" si="7"/>
        <v>6.1164957184529972E-3</v>
      </c>
      <c r="O85" s="30">
        <f t="shared" si="8"/>
        <v>5.8940376194449402E-3</v>
      </c>
      <c r="P85" s="31"/>
      <c r="Q85" s="32">
        <v>422.5</v>
      </c>
      <c r="R85" s="33">
        <f t="shared" si="9"/>
        <v>0</v>
      </c>
    </row>
    <row r="86" spans="3:18" x14ac:dyDescent="0.2">
      <c r="C86" s="23">
        <v>23343</v>
      </c>
      <c r="D86" s="23" t="s">
        <v>171</v>
      </c>
      <c r="E86" s="23" t="s">
        <v>120</v>
      </c>
      <c r="F86" s="23" t="s">
        <v>39</v>
      </c>
      <c r="G86" s="23" t="s">
        <v>22</v>
      </c>
      <c r="H86" s="24">
        <v>41144</v>
      </c>
      <c r="I86" s="25">
        <f t="shared" si="5"/>
        <v>8</v>
      </c>
      <c r="J86" s="26">
        <v>42</v>
      </c>
      <c r="K86" s="27">
        <v>9.99</v>
      </c>
      <c r="L86" s="28">
        <f t="shared" si="6"/>
        <v>419.58</v>
      </c>
      <c r="M86" s="29"/>
      <c r="N86" s="30">
        <f t="shared" si="7"/>
        <v>3.9521972334619366E-3</v>
      </c>
      <c r="O86" s="30">
        <f t="shared" si="8"/>
        <v>5.8533024955425041E-3</v>
      </c>
      <c r="P86" s="31"/>
      <c r="Q86" s="32">
        <v>419.58</v>
      </c>
      <c r="R86" s="33">
        <f t="shared" si="9"/>
        <v>0</v>
      </c>
    </row>
    <row r="87" spans="3:18" x14ac:dyDescent="0.2">
      <c r="C87" s="23">
        <v>23344</v>
      </c>
      <c r="D87" s="23" t="s">
        <v>172</v>
      </c>
      <c r="E87" s="23" t="s">
        <v>173</v>
      </c>
      <c r="F87" s="23" t="s">
        <v>74</v>
      </c>
      <c r="G87" s="23" t="s">
        <v>22</v>
      </c>
      <c r="H87" s="24">
        <v>41265</v>
      </c>
      <c r="I87" s="25">
        <f t="shared" si="5"/>
        <v>12</v>
      </c>
      <c r="J87" s="26">
        <v>64</v>
      </c>
      <c r="K87" s="27">
        <v>6.5</v>
      </c>
      <c r="L87" s="28">
        <f t="shared" si="6"/>
        <v>416</v>
      </c>
      <c r="M87" s="29"/>
      <c r="N87" s="30">
        <f t="shared" si="7"/>
        <v>6.022395784322951E-3</v>
      </c>
      <c r="O87" s="30">
        <f t="shared" si="8"/>
        <v>5.8033601176073263E-3</v>
      </c>
      <c r="P87" s="31"/>
      <c r="Q87" s="32">
        <v>416</v>
      </c>
      <c r="R87" s="33">
        <f t="shared" si="9"/>
        <v>0</v>
      </c>
    </row>
    <row r="88" spans="3:18" x14ac:dyDescent="0.2">
      <c r="C88" s="23">
        <v>23299</v>
      </c>
      <c r="D88" s="23" t="s">
        <v>174</v>
      </c>
      <c r="E88" s="23" t="s">
        <v>134</v>
      </c>
      <c r="F88" s="23" t="s">
        <v>99</v>
      </c>
      <c r="G88" s="23" t="s">
        <v>28</v>
      </c>
      <c r="H88" s="24">
        <v>41087</v>
      </c>
      <c r="I88" s="25">
        <f t="shared" si="5"/>
        <v>6</v>
      </c>
      <c r="J88" s="26">
        <v>104</v>
      </c>
      <c r="K88" s="27">
        <v>3.99</v>
      </c>
      <c r="L88" s="28">
        <f t="shared" si="6"/>
        <v>414.96000000000004</v>
      </c>
      <c r="M88" s="29"/>
      <c r="N88" s="30">
        <f t="shared" si="7"/>
        <v>9.7863931495247962E-3</v>
      </c>
      <c r="O88" s="30">
        <f t="shared" si="8"/>
        <v>5.7888517173133079E-3</v>
      </c>
      <c r="P88" s="31"/>
      <c r="Q88" s="32">
        <v>414.96000000000004</v>
      </c>
      <c r="R88" s="33">
        <f t="shared" si="9"/>
        <v>0</v>
      </c>
    </row>
    <row r="89" spans="3:18" x14ac:dyDescent="0.2">
      <c r="C89" s="23">
        <v>23310</v>
      </c>
      <c r="D89" s="23" t="s">
        <v>175</v>
      </c>
      <c r="E89" s="23" t="s">
        <v>30</v>
      </c>
      <c r="F89" s="23" t="s">
        <v>39</v>
      </c>
      <c r="G89" s="23" t="s">
        <v>22</v>
      </c>
      <c r="H89" s="24">
        <v>41077</v>
      </c>
      <c r="I89" s="25">
        <f t="shared" si="5"/>
        <v>6</v>
      </c>
      <c r="J89" s="26">
        <v>41</v>
      </c>
      <c r="K89" s="27">
        <v>9.99</v>
      </c>
      <c r="L89" s="28">
        <f t="shared" si="6"/>
        <v>409.59000000000003</v>
      </c>
      <c r="M89" s="29"/>
      <c r="N89" s="30">
        <f t="shared" si="7"/>
        <v>3.8580972993318904E-3</v>
      </c>
      <c r="O89" s="30">
        <f t="shared" si="8"/>
        <v>5.7139381504105408E-3</v>
      </c>
      <c r="P89" s="31"/>
      <c r="Q89" s="32">
        <v>409.59000000000003</v>
      </c>
      <c r="R89" s="33">
        <f t="shared" si="9"/>
        <v>0</v>
      </c>
    </row>
    <row r="90" spans="3:18" x14ac:dyDescent="0.2">
      <c r="C90" s="23">
        <v>23358</v>
      </c>
      <c r="D90" s="23" t="s">
        <v>176</v>
      </c>
      <c r="E90" s="23" t="s">
        <v>177</v>
      </c>
      <c r="F90" s="23" t="s">
        <v>39</v>
      </c>
      <c r="G90" s="23" t="s">
        <v>28</v>
      </c>
      <c r="H90" s="24">
        <v>41071</v>
      </c>
      <c r="I90" s="25">
        <f t="shared" si="5"/>
        <v>6</v>
      </c>
      <c r="J90" s="26">
        <v>41</v>
      </c>
      <c r="K90" s="27">
        <v>9.99</v>
      </c>
      <c r="L90" s="28">
        <f t="shared" si="6"/>
        <v>409.59000000000003</v>
      </c>
      <c r="M90" s="29"/>
      <c r="N90" s="30">
        <f t="shared" si="7"/>
        <v>3.8580972993318904E-3</v>
      </c>
      <c r="O90" s="30">
        <f t="shared" si="8"/>
        <v>5.7139381504105408E-3</v>
      </c>
      <c r="P90" s="31"/>
      <c r="Q90" s="32">
        <v>409.59000000000003</v>
      </c>
      <c r="R90" s="33">
        <f t="shared" si="9"/>
        <v>0</v>
      </c>
    </row>
    <row r="91" spans="3:18" x14ac:dyDescent="0.2">
      <c r="C91" s="23">
        <v>23323</v>
      </c>
      <c r="D91" s="23" t="s">
        <v>178</v>
      </c>
      <c r="E91" s="23" t="s">
        <v>179</v>
      </c>
      <c r="F91" s="23" t="s">
        <v>145</v>
      </c>
      <c r="G91" s="23" t="s">
        <v>22</v>
      </c>
      <c r="H91" s="24">
        <v>41272</v>
      </c>
      <c r="I91" s="25">
        <f t="shared" si="5"/>
        <v>12</v>
      </c>
      <c r="J91" s="26">
        <v>135</v>
      </c>
      <c r="K91" s="27">
        <v>3</v>
      </c>
      <c r="L91" s="28">
        <f t="shared" si="6"/>
        <v>405</v>
      </c>
      <c r="M91" s="29"/>
      <c r="N91" s="30">
        <f t="shared" si="7"/>
        <v>1.2703491107556225E-2</v>
      </c>
      <c r="O91" s="30">
        <f t="shared" si="8"/>
        <v>5.6499058837282861E-3</v>
      </c>
      <c r="P91" s="31"/>
      <c r="Q91" s="32">
        <v>405</v>
      </c>
      <c r="R91" s="33">
        <f t="shared" si="9"/>
        <v>0</v>
      </c>
    </row>
    <row r="92" spans="3:18" x14ac:dyDescent="0.2">
      <c r="C92" s="23">
        <v>23267</v>
      </c>
      <c r="D92" s="23" t="s">
        <v>180</v>
      </c>
      <c r="E92" s="23" t="s">
        <v>181</v>
      </c>
      <c r="F92" s="23" t="s">
        <v>145</v>
      </c>
      <c r="G92" s="23" t="s">
        <v>22</v>
      </c>
      <c r="H92" s="24">
        <v>41101</v>
      </c>
      <c r="I92" s="25">
        <f t="shared" si="5"/>
        <v>7</v>
      </c>
      <c r="J92" s="26">
        <v>129</v>
      </c>
      <c r="K92" s="27">
        <v>3</v>
      </c>
      <c r="L92" s="28">
        <f t="shared" si="6"/>
        <v>387</v>
      </c>
      <c r="M92" s="29"/>
      <c r="N92" s="30">
        <f t="shared" si="7"/>
        <v>1.2138891502775948E-2</v>
      </c>
      <c r="O92" s="30">
        <f t="shared" si="8"/>
        <v>5.3987989555625846E-3</v>
      </c>
      <c r="P92" s="31"/>
      <c r="Q92" s="32">
        <v>387</v>
      </c>
      <c r="R92" s="33">
        <f t="shared" si="9"/>
        <v>0</v>
      </c>
    </row>
    <row r="93" spans="3:18" x14ac:dyDescent="0.2">
      <c r="C93" s="23">
        <v>23340</v>
      </c>
      <c r="D93" s="23" t="s">
        <v>182</v>
      </c>
      <c r="E93" s="23" t="s">
        <v>183</v>
      </c>
      <c r="F93" s="23" t="s">
        <v>108</v>
      </c>
      <c r="G93" s="23" t="s">
        <v>22</v>
      </c>
      <c r="H93" s="24">
        <v>41095</v>
      </c>
      <c r="I93" s="25">
        <f t="shared" si="5"/>
        <v>7</v>
      </c>
      <c r="J93" s="26">
        <v>85</v>
      </c>
      <c r="K93" s="27">
        <v>4.5</v>
      </c>
      <c r="L93" s="28">
        <f t="shared" si="6"/>
        <v>382.5</v>
      </c>
      <c r="M93" s="29"/>
      <c r="N93" s="30">
        <f t="shared" si="7"/>
        <v>7.9984944010539193E-3</v>
      </c>
      <c r="O93" s="30">
        <f t="shared" si="8"/>
        <v>5.3360222235211592E-3</v>
      </c>
      <c r="P93" s="31"/>
      <c r="Q93" s="32">
        <v>382.5</v>
      </c>
      <c r="R93" s="33">
        <f t="shared" si="9"/>
        <v>0</v>
      </c>
    </row>
    <row r="94" spans="3:18" x14ac:dyDescent="0.2">
      <c r="C94" s="23">
        <v>23269</v>
      </c>
      <c r="D94" s="23" t="s">
        <v>184</v>
      </c>
      <c r="E94" s="23" t="s">
        <v>166</v>
      </c>
      <c r="F94" s="23" t="s">
        <v>145</v>
      </c>
      <c r="G94" s="23" t="s">
        <v>22</v>
      </c>
      <c r="H94" s="24">
        <v>41063</v>
      </c>
      <c r="I94" s="25">
        <f t="shared" si="5"/>
        <v>6</v>
      </c>
      <c r="J94" s="26">
        <v>116</v>
      </c>
      <c r="K94" s="27">
        <v>3</v>
      </c>
      <c r="L94" s="28">
        <f t="shared" si="6"/>
        <v>348</v>
      </c>
      <c r="M94" s="29"/>
      <c r="N94" s="30">
        <f t="shared" si="7"/>
        <v>1.0915592359085348E-2</v>
      </c>
      <c r="O94" s="30">
        <f t="shared" si="8"/>
        <v>4.8547339445368974E-3</v>
      </c>
      <c r="P94" s="31"/>
      <c r="Q94" s="32">
        <v>348</v>
      </c>
      <c r="R94" s="33">
        <f t="shared" si="9"/>
        <v>0</v>
      </c>
    </row>
    <row r="95" spans="3:18" x14ac:dyDescent="0.2">
      <c r="C95" s="23">
        <v>23308</v>
      </c>
      <c r="D95" s="23" t="s">
        <v>185</v>
      </c>
      <c r="E95" s="23" t="s">
        <v>186</v>
      </c>
      <c r="F95" s="23" t="s">
        <v>145</v>
      </c>
      <c r="G95" s="23" t="s">
        <v>28</v>
      </c>
      <c r="H95" s="24">
        <v>41099</v>
      </c>
      <c r="I95" s="25">
        <f t="shared" si="5"/>
        <v>7</v>
      </c>
      <c r="J95" s="26">
        <v>112</v>
      </c>
      <c r="K95" s="27">
        <v>3</v>
      </c>
      <c r="L95" s="28">
        <f t="shared" si="6"/>
        <v>336</v>
      </c>
      <c r="M95" s="29"/>
      <c r="N95" s="30">
        <f t="shared" si="7"/>
        <v>1.0539192622565164E-2</v>
      </c>
      <c r="O95" s="30">
        <f t="shared" si="8"/>
        <v>4.6873293257597634E-3</v>
      </c>
      <c r="P95" s="31"/>
      <c r="Q95" s="32">
        <v>336</v>
      </c>
      <c r="R95" s="33">
        <f t="shared" si="9"/>
        <v>0</v>
      </c>
    </row>
    <row r="96" spans="3:18" x14ac:dyDescent="0.2">
      <c r="C96" s="23">
        <v>23356</v>
      </c>
      <c r="D96" s="23" t="s">
        <v>187</v>
      </c>
      <c r="E96" s="23" t="s">
        <v>188</v>
      </c>
      <c r="F96" s="23" t="s">
        <v>99</v>
      </c>
      <c r="G96" s="23" t="s">
        <v>22</v>
      </c>
      <c r="H96" s="24">
        <v>41081</v>
      </c>
      <c r="I96" s="25">
        <f t="shared" si="5"/>
        <v>6</v>
      </c>
      <c r="J96" s="26">
        <v>80</v>
      </c>
      <c r="K96" s="27">
        <v>3.99</v>
      </c>
      <c r="L96" s="28">
        <f t="shared" si="6"/>
        <v>319.20000000000005</v>
      </c>
      <c r="M96" s="29"/>
      <c r="N96" s="30">
        <f t="shared" si="7"/>
        <v>7.5279947304036886E-3</v>
      </c>
      <c r="O96" s="30">
        <f t="shared" si="8"/>
        <v>4.4529628594717754E-3</v>
      </c>
      <c r="P96" s="31"/>
      <c r="Q96" s="32">
        <v>319.20000000000005</v>
      </c>
      <c r="R96" s="33">
        <f t="shared" si="9"/>
        <v>0</v>
      </c>
    </row>
    <row r="97" spans="3:18" x14ac:dyDescent="0.2">
      <c r="C97" s="23">
        <v>23318</v>
      </c>
      <c r="D97" s="23" t="s">
        <v>189</v>
      </c>
      <c r="E97" s="23" t="s">
        <v>190</v>
      </c>
      <c r="F97" s="23" t="s">
        <v>74</v>
      </c>
      <c r="G97" s="23" t="s">
        <v>22</v>
      </c>
      <c r="H97" s="24">
        <v>41099</v>
      </c>
      <c r="I97" s="25">
        <f t="shared" si="5"/>
        <v>7</v>
      </c>
      <c r="J97" s="26">
        <v>48</v>
      </c>
      <c r="K97" s="27">
        <v>6.5</v>
      </c>
      <c r="L97" s="28">
        <f t="shared" si="6"/>
        <v>312</v>
      </c>
      <c r="M97" s="29"/>
      <c r="N97" s="30">
        <f t="shared" si="7"/>
        <v>4.5167968382422135E-3</v>
      </c>
      <c r="O97" s="30">
        <f t="shared" si="8"/>
        <v>4.3525200882054945E-3</v>
      </c>
      <c r="P97" s="31"/>
      <c r="Q97" s="32">
        <v>312</v>
      </c>
      <c r="R97" s="33">
        <f t="shared" si="9"/>
        <v>0</v>
      </c>
    </row>
    <row r="98" spans="3:18" x14ac:dyDescent="0.2">
      <c r="C98" s="23">
        <v>23357</v>
      </c>
      <c r="D98" s="23" t="s">
        <v>191</v>
      </c>
      <c r="E98" s="23" t="s">
        <v>147</v>
      </c>
      <c r="F98" s="23" t="s">
        <v>77</v>
      </c>
      <c r="G98" s="23" t="s">
        <v>28</v>
      </c>
      <c r="H98" s="24">
        <v>41107</v>
      </c>
      <c r="I98" s="25">
        <f t="shared" si="5"/>
        <v>7</v>
      </c>
      <c r="J98" s="26">
        <v>50</v>
      </c>
      <c r="K98" s="27">
        <v>6</v>
      </c>
      <c r="L98" s="28">
        <f t="shared" si="6"/>
        <v>300</v>
      </c>
      <c r="M98" s="29"/>
      <c r="N98" s="30">
        <f t="shared" si="7"/>
        <v>4.7049967065023058E-3</v>
      </c>
      <c r="O98" s="30">
        <f t="shared" si="8"/>
        <v>4.1851154694283604E-3</v>
      </c>
      <c r="P98" s="31"/>
      <c r="Q98" s="32">
        <v>300</v>
      </c>
      <c r="R98" s="33">
        <f t="shared" si="9"/>
        <v>0</v>
      </c>
    </row>
    <row r="99" spans="3:18" x14ac:dyDescent="0.2">
      <c r="C99" s="23">
        <v>23377</v>
      </c>
      <c r="D99" s="23" t="s">
        <v>192</v>
      </c>
      <c r="E99" s="23" t="s">
        <v>136</v>
      </c>
      <c r="F99" s="23" t="s">
        <v>110</v>
      </c>
      <c r="G99" s="23" t="s">
        <v>22</v>
      </c>
      <c r="H99" s="24">
        <v>41075</v>
      </c>
      <c r="I99" s="25">
        <f t="shared" si="5"/>
        <v>6</v>
      </c>
      <c r="J99" s="26">
        <v>43</v>
      </c>
      <c r="K99" s="27">
        <v>6.5</v>
      </c>
      <c r="L99" s="28">
        <f t="shared" si="6"/>
        <v>279.5</v>
      </c>
      <c r="M99" s="29"/>
      <c r="N99" s="30">
        <f t="shared" si="7"/>
        <v>4.0462971675919827E-3</v>
      </c>
      <c r="O99" s="30">
        <f t="shared" si="8"/>
        <v>3.8991325790174221E-3</v>
      </c>
      <c r="P99" s="31"/>
      <c r="Q99" s="32">
        <v>279.5</v>
      </c>
      <c r="R99" s="33">
        <f t="shared" si="9"/>
        <v>0</v>
      </c>
    </row>
    <row r="100" spans="3:18" x14ac:dyDescent="0.2">
      <c r="C100" s="23">
        <v>23311</v>
      </c>
      <c r="D100" s="23" t="s">
        <v>193</v>
      </c>
      <c r="E100" s="23" t="s">
        <v>194</v>
      </c>
      <c r="F100" s="23" t="s">
        <v>21</v>
      </c>
      <c r="G100" s="23" t="s">
        <v>28</v>
      </c>
      <c r="H100" s="24">
        <v>41072</v>
      </c>
      <c r="I100" s="25">
        <f t="shared" si="5"/>
        <v>6</v>
      </c>
      <c r="J100" s="26">
        <v>18</v>
      </c>
      <c r="K100" s="27">
        <v>14.5</v>
      </c>
      <c r="L100" s="28">
        <f t="shared" si="6"/>
        <v>261</v>
      </c>
      <c r="M100" s="29"/>
      <c r="N100" s="30">
        <f t="shared" si="7"/>
        <v>1.6937988143408301E-3</v>
      </c>
      <c r="O100" s="30">
        <f t="shared" si="8"/>
        <v>3.6410504584026733E-3</v>
      </c>
      <c r="P100" s="31"/>
      <c r="Q100" s="32">
        <v>261</v>
      </c>
      <c r="R100" s="33">
        <f t="shared" si="9"/>
        <v>0</v>
      </c>
    </row>
    <row r="101" spans="3:18" x14ac:dyDescent="0.2">
      <c r="C101" s="23">
        <v>23379</v>
      </c>
      <c r="D101" s="23" t="s">
        <v>195</v>
      </c>
      <c r="E101" s="23" t="s">
        <v>196</v>
      </c>
      <c r="F101" s="23" t="s">
        <v>99</v>
      </c>
      <c r="G101" s="23" t="s">
        <v>22</v>
      </c>
      <c r="H101" s="24">
        <v>41270</v>
      </c>
      <c r="I101" s="25">
        <f t="shared" si="5"/>
        <v>12</v>
      </c>
      <c r="J101" s="26">
        <v>65</v>
      </c>
      <c r="K101" s="27">
        <v>3.99</v>
      </c>
      <c r="L101" s="28">
        <f t="shared" si="6"/>
        <v>259.35000000000002</v>
      </c>
      <c r="M101" s="29"/>
      <c r="N101" s="30">
        <f t="shared" si="7"/>
        <v>6.1164957184529972E-3</v>
      </c>
      <c r="O101" s="30">
        <f t="shared" si="8"/>
        <v>3.6180323233208178E-3</v>
      </c>
      <c r="P101" s="31"/>
      <c r="Q101" s="32">
        <v>259.35000000000002</v>
      </c>
      <c r="R101" s="33">
        <f t="shared" si="9"/>
        <v>0</v>
      </c>
    </row>
    <row r="102" spans="3:18" x14ac:dyDescent="0.2">
      <c r="C102" s="23">
        <v>23360</v>
      </c>
      <c r="D102" s="23" t="s">
        <v>197</v>
      </c>
      <c r="E102" s="23" t="s">
        <v>181</v>
      </c>
      <c r="F102" s="23" t="s">
        <v>61</v>
      </c>
      <c r="G102" s="23" t="s">
        <v>22</v>
      </c>
      <c r="H102" s="24">
        <v>41073</v>
      </c>
      <c r="I102" s="25">
        <f t="shared" si="5"/>
        <v>6</v>
      </c>
      <c r="J102" s="26">
        <v>37</v>
      </c>
      <c r="K102" s="27">
        <v>6.99</v>
      </c>
      <c r="L102" s="28">
        <f t="shared" si="6"/>
        <v>258.63</v>
      </c>
      <c r="M102" s="29"/>
      <c r="N102" s="30">
        <f t="shared" si="7"/>
        <v>3.4816975628117058E-3</v>
      </c>
      <c r="O102" s="30">
        <f t="shared" si="8"/>
        <v>3.607988046194189E-3</v>
      </c>
      <c r="P102" s="31"/>
      <c r="Q102" s="32">
        <v>258.63</v>
      </c>
      <c r="R102" s="33">
        <f t="shared" si="9"/>
        <v>0</v>
      </c>
    </row>
    <row r="103" spans="3:18" x14ac:dyDescent="0.2">
      <c r="C103" s="23">
        <v>23339</v>
      </c>
      <c r="D103" s="23" t="s">
        <v>198</v>
      </c>
      <c r="E103" s="23" t="s">
        <v>199</v>
      </c>
      <c r="F103" s="23" t="s">
        <v>77</v>
      </c>
      <c r="G103" s="23" t="s">
        <v>22</v>
      </c>
      <c r="H103" s="24">
        <v>41101</v>
      </c>
      <c r="I103" s="25">
        <f t="shared" si="5"/>
        <v>7</v>
      </c>
      <c r="J103" s="26">
        <v>41</v>
      </c>
      <c r="K103" s="27">
        <v>6</v>
      </c>
      <c r="L103" s="28">
        <f t="shared" si="6"/>
        <v>246</v>
      </c>
      <c r="M103" s="29"/>
      <c r="N103" s="30">
        <f t="shared" si="7"/>
        <v>3.8580972993318904E-3</v>
      </c>
      <c r="O103" s="30">
        <f t="shared" si="8"/>
        <v>3.4317946849312551E-3</v>
      </c>
      <c r="P103" s="31"/>
      <c r="Q103" s="32">
        <v>246</v>
      </c>
      <c r="R103" s="33">
        <f t="shared" si="9"/>
        <v>0</v>
      </c>
    </row>
    <row r="104" spans="3:18" x14ac:dyDescent="0.2">
      <c r="C104" s="23">
        <v>23341</v>
      </c>
      <c r="D104" s="23" t="s">
        <v>200</v>
      </c>
      <c r="E104" s="23" t="s">
        <v>201</v>
      </c>
      <c r="F104" s="23" t="s">
        <v>145</v>
      </c>
      <c r="G104" s="23" t="s">
        <v>28</v>
      </c>
      <c r="H104" s="24">
        <v>41026</v>
      </c>
      <c r="I104" s="25">
        <f t="shared" si="5"/>
        <v>4</v>
      </c>
      <c r="J104" s="26">
        <v>77</v>
      </c>
      <c r="K104" s="27">
        <v>3</v>
      </c>
      <c r="L104" s="28">
        <f t="shared" si="6"/>
        <v>231</v>
      </c>
      <c r="M104" s="29"/>
      <c r="N104" s="30">
        <f t="shared" si="7"/>
        <v>7.2456949280135501E-3</v>
      </c>
      <c r="O104" s="30">
        <f t="shared" si="8"/>
        <v>3.2225389114598373E-3</v>
      </c>
      <c r="P104" s="31"/>
      <c r="Q104" s="32">
        <v>231</v>
      </c>
      <c r="R104" s="33">
        <f t="shared" si="9"/>
        <v>0</v>
      </c>
    </row>
    <row r="105" spans="3:18" x14ac:dyDescent="0.2">
      <c r="C105" s="23">
        <v>23374</v>
      </c>
      <c r="D105" s="23" t="s">
        <v>202</v>
      </c>
      <c r="E105" s="23" t="s">
        <v>203</v>
      </c>
      <c r="F105" s="23" t="s">
        <v>99</v>
      </c>
      <c r="G105" s="23" t="s">
        <v>22</v>
      </c>
      <c r="H105" s="24">
        <v>41257</v>
      </c>
      <c r="I105" s="25">
        <f t="shared" si="5"/>
        <v>12</v>
      </c>
      <c r="J105" s="26">
        <v>57</v>
      </c>
      <c r="K105" s="27">
        <v>3.99</v>
      </c>
      <c r="L105" s="28">
        <f t="shared" si="6"/>
        <v>227.43</v>
      </c>
      <c r="M105" s="29"/>
      <c r="N105" s="30">
        <f t="shared" si="7"/>
        <v>5.363696245412628E-3</v>
      </c>
      <c r="O105" s="30">
        <f t="shared" si="8"/>
        <v>3.17273603737364E-3</v>
      </c>
      <c r="P105" s="31"/>
      <c r="Q105" s="32">
        <v>227.43</v>
      </c>
      <c r="R105" s="33">
        <f t="shared" si="9"/>
        <v>0</v>
      </c>
    </row>
    <row r="106" spans="3:18" x14ac:dyDescent="0.2">
      <c r="C106" s="23">
        <v>23273</v>
      </c>
      <c r="D106" s="23" t="s">
        <v>204</v>
      </c>
      <c r="E106" s="23" t="s">
        <v>205</v>
      </c>
      <c r="F106" s="23" t="s">
        <v>39</v>
      </c>
      <c r="G106" s="23" t="s">
        <v>22</v>
      </c>
      <c r="H106" s="24">
        <v>41256</v>
      </c>
      <c r="I106" s="25">
        <f t="shared" si="5"/>
        <v>12</v>
      </c>
      <c r="J106" s="26">
        <v>22</v>
      </c>
      <c r="K106" s="27">
        <v>9.99</v>
      </c>
      <c r="L106" s="28">
        <f t="shared" si="6"/>
        <v>219.78</v>
      </c>
      <c r="M106" s="29"/>
      <c r="N106" s="30">
        <f t="shared" si="7"/>
        <v>2.0701985508610144E-3</v>
      </c>
      <c r="O106" s="30">
        <f t="shared" si="8"/>
        <v>3.0660155929032166E-3</v>
      </c>
      <c r="P106" s="31"/>
      <c r="Q106" s="32">
        <v>219.78</v>
      </c>
      <c r="R106" s="33">
        <f t="shared" si="9"/>
        <v>0</v>
      </c>
    </row>
    <row r="107" spans="3:18" x14ac:dyDescent="0.2">
      <c r="C107" s="23">
        <v>23280</v>
      </c>
      <c r="D107" s="23" t="s">
        <v>206</v>
      </c>
      <c r="E107" s="23" t="s">
        <v>38</v>
      </c>
      <c r="F107" s="23" t="s">
        <v>61</v>
      </c>
      <c r="G107" s="23" t="s">
        <v>22</v>
      </c>
      <c r="H107" s="24">
        <v>41002</v>
      </c>
      <c r="I107" s="25">
        <f t="shared" si="5"/>
        <v>4</v>
      </c>
      <c r="J107" s="26">
        <v>30</v>
      </c>
      <c r="K107" s="27">
        <v>6.99</v>
      </c>
      <c r="L107" s="28">
        <f t="shared" si="6"/>
        <v>209.70000000000002</v>
      </c>
      <c r="M107" s="29"/>
      <c r="N107" s="30">
        <f t="shared" si="7"/>
        <v>2.8229980239013832E-3</v>
      </c>
      <c r="O107" s="30">
        <f t="shared" si="8"/>
        <v>2.925395713130424E-3</v>
      </c>
      <c r="P107" s="31"/>
      <c r="Q107" s="32">
        <v>209.70000000000002</v>
      </c>
      <c r="R107" s="33">
        <f t="shared" si="9"/>
        <v>0</v>
      </c>
    </row>
    <row r="108" spans="3:18" x14ac:dyDescent="0.2">
      <c r="C108" s="23">
        <v>23370</v>
      </c>
      <c r="D108" s="23" t="s">
        <v>207</v>
      </c>
      <c r="E108" s="23" t="s">
        <v>76</v>
      </c>
      <c r="F108" s="23" t="s">
        <v>145</v>
      </c>
      <c r="G108" s="23" t="s">
        <v>28</v>
      </c>
      <c r="H108" s="24">
        <v>41028</v>
      </c>
      <c r="I108" s="25">
        <f t="shared" si="5"/>
        <v>4</v>
      </c>
      <c r="J108" s="26">
        <v>63</v>
      </c>
      <c r="K108" s="27">
        <v>3</v>
      </c>
      <c r="L108" s="28">
        <f t="shared" si="6"/>
        <v>189</v>
      </c>
      <c r="M108" s="29"/>
      <c r="N108" s="30">
        <f t="shared" si="7"/>
        <v>5.9282958501929049E-3</v>
      </c>
      <c r="O108" s="30">
        <f t="shared" si="8"/>
        <v>2.6366227457398669E-3</v>
      </c>
      <c r="P108" s="31"/>
      <c r="Q108" s="32">
        <v>189</v>
      </c>
      <c r="R108" s="33">
        <f t="shared" si="9"/>
        <v>0</v>
      </c>
    </row>
    <row r="109" spans="3:18" x14ac:dyDescent="0.2">
      <c r="C109" s="23">
        <v>23372</v>
      </c>
      <c r="D109" s="23" t="s">
        <v>208</v>
      </c>
      <c r="E109" s="23" t="s">
        <v>209</v>
      </c>
      <c r="F109" s="23" t="s">
        <v>110</v>
      </c>
      <c r="G109" s="23" t="s">
        <v>22</v>
      </c>
      <c r="H109" s="24">
        <v>41255</v>
      </c>
      <c r="I109" s="25">
        <f t="shared" si="5"/>
        <v>12</v>
      </c>
      <c r="J109" s="26">
        <v>22</v>
      </c>
      <c r="K109" s="27">
        <v>6.5</v>
      </c>
      <c r="L109" s="28">
        <f t="shared" si="6"/>
        <v>143</v>
      </c>
      <c r="M109" s="29"/>
      <c r="N109" s="30">
        <f t="shared" si="7"/>
        <v>2.0701985508610144E-3</v>
      </c>
      <c r="O109" s="30">
        <f t="shared" si="8"/>
        <v>1.9949050404275185E-3</v>
      </c>
      <c r="P109" s="31"/>
      <c r="Q109" s="32">
        <v>143</v>
      </c>
      <c r="R109" s="33">
        <f t="shared" si="9"/>
        <v>0</v>
      </c>
    </row>
    <row r="110" spans="3:18" x14ac:dyDescent="0.2">
      <c r="C110" s="23">
        <v>23265</v>
      </c>
      <c r="D110" s="23" t="s">
        <v>210</v>
      </c>
      <c r="E110" s="23" t="s">
        <v>211</v>
      </c>
      <c r="F110" s="23" t="s">
        <v>39</v>
      </c>
      <c r="G110" s="23" t="s">
        <v>28</v>
      </c>
      <c r="H110" s="24">
        <v>41248</v>
      </c>
      <c r="I110" s="25">
        <f t="shared" si="5"/>
        <v>12</v>
      </c>
      <c r="J110" s="26">
        <v>14</v>
      </c>
      <c r="K110" s="27">
        <v>9.99</v>
      </c>
      <c r="L110" s="28">
        <f t="shared" si="6"/>
        <v>139.86000000000001</v>
      </c>
      <c r="M110" s="29"/>
      <c r="N110" s="30">
        <f t="shared" si="7"/>
        <v>1.3173990778206455E-3</v>
      </c>
      <c r="O110" s="30">
        <f t="shared" si="8"/>
        <v>1.9511008318475016E-3</v>
      </c>
      <c r="P110" s="31"/>
      <c r="Q110" s="32">
        <v>139.86000000000001</v>
      </c>
      <c r="R110" s="33">
        <f t="shared" si="9"/>
        <v>0</v>
      </c>
    </row>
    <row r="111" spans="3:18" x14ac:dyDescent="0.2">
      <c r="C111" s="23">
        <v>23346</v>
      </c>
      <c r="D111" s="23" t="s">
        <v>212</v>
      </c>
      <c r="E111" s="23" t="s">
        <v>128</v>
      </c>
      <c r="F111" s="23" t="s">
        <v>39</v>
      </c>
      <c r="G111" s="23" t="s">
        <v>22</v>
      </c>
      <c r="H111" s="24">
        <v>41119</v>
      </c>
      <c r="I111" s="25">
        <f t="shared" si="5"/>
        <v>7</v>
      </c>
      <c r="J111" s="26">
        <v>13</v>
      </c>
      <c r="K111" s="27">
        <v>9.99</v>
      </c>
      <c r="L111" s="28">
        <f t="shared" si="6"/>
        <v>129.87</v>
      </c>
      <c r="M111" s="29"/>
      <c r="N111" s="30">
        <f t="shared" si="7"/>
        <v>1.2232991436905995E-3</v>
      </c>
      <c r="O111" s="30">
        <f t="shared" si="8"/>
        <v>1.8117364867155372E-3</v>
      </c>
      <c r="P111" s="31"/>
      <c r="Q111" s="32">
        <v>129.87</v>
      </c>
      <c r="R111" s="33">
        <f t="shared" si="9"/>
        <v>0</v>
      </c>
    </row>
    <row r="112" spans="3:18" x14ac:dyDescent="0.2">
      <c r="C112" s="23">
        <v>23312</v>
      </c>
      <c r="D112" s="23" t="s">
        <v>213</v>
      </c>
      <c r="E112" s="23" t="s">
        <v>214</v>
      </c>
      <c r="F112" s="23" t="s">
        <v>99</v>
      </c>
      <c r="G112" s="23" t="s">
        <v>22</v>
      </c>
      <c r="H112" s="24">
        <v>41096</v>
      </c>
      <c r="I112" s="25">
        <f t="shared" si="5"/>
        <v>7</v>
      </c>
      <c r="J112" s="26">
        <v>28</v>
      </c>
      <c r="K112" s="27">
        <v>3.99</v>
      </c>
      <c r="L112" s="28">
        <f t="shared" si="6"/>
        <v>111.72</v>
      </c>
      <c r="M112" s="29"/>
      <c r="N112" s="30">
        <f t="shared" si="7"/>
        <v>2.6347981556412909E-3</v>
      </c>
      <c r="O112" s="30">
        <f t="shared" si="8"/>
        <v>1.5585370008151212E-3</v>
      </c>
      <c r="P112" s="31"/>
      <c r="Q112" s="32">
        <v>111.72</v>
      </c>
      <c r="R112" s="33">
        <f t="shared" si="9"/>
        <v>0</v>
      </c>
    </row>
    <row r="113" spans="3:18" x14ac:dyDescent="0.2">
      <c r="C113" s="23">
        <v>23355</v>
      </c>
      <c r="D113" s="23" t="s">
        <v>215</v>
      </c>
      <c r="E113" s="23" t="s">
        <v>124</v>
      </c>
      <c r="F113" s="23" t="s">
        <v>86</v>
      </c>
      <c r="G113" s="23" t="s">
        <v>22</v>
      </c>
      <c r="H113" s="24">
        <v>41026</v>
      </c>
      <c r="I113" s="25">
        <f t="shared" si="5"/>
        <v>4</v>
      </c>
      <c r="J113" s="26">
        <v>16</v>
      </c>
      <c r="K113" s="27">
        <v>4.5</v>
      </c>
      <c r="L113" s="28">
        <f t="shared" si="6"/>
        <v>72</v>
      </c>
      <c r="M113" s="29"/>
      <c r="N113" s="30">
        <f t="shared" si="7"/>
        <v>1.5055989460807378E-3</v>
      </c>
      <c r="O113" s="30">
        <f t="shared" si="8"/>
        <v>1.0044277126628064E-3</v>
      </c>
      <c r="P113" s="31"/>
      <c r="Q113" s="32">
        <v>72</v>
      </c>
      <c r="R113" s="33">
        <f t="shared" si="9"/>
        <v>0</v>
      </c>
    </row>
    <row r="114" spans="3:18" x14ac:dyDescent="0.2">
      <c r="C114" s="23">
        <v>23322</v>
      </c>
      <c r="D114" s="23" t="s">
        <v>216</v>
      </c>
      <c r="E114" s="23" t="s">
        <v>88</v>
      </c>
      <c r="F114" s="23" t="s">
        <v>145</v>
      </c>
      <c r="G114" s="23" t="s">
        <v>28</v>
      </c>
      <c r="H114" s="24">
        <v>41009</v>
      </c>
      <c r="I114" s="25">
        <f t="shared" si="5"/>
        <v>4</v>
      </c>
      <c r="J114" s="26">
        <v>20</v>
      </c>
      <c r="K114" s="27">
        <v>3</v>
      </c>
      <c r="L114" s="28">
        <f t="shared" si="6"/>
        <v>60</v>
      </c>
      <c r="M114" s="29"/>
      <c r="N114" s="30">
        <f t="shared" si="7"/>
        <v>1.8819986826009221E-3</v>
      </c>
      <c r="O114" s="30">
        <f t="shared" si="8"/>
        <v>8.3702309388567202E-4</v>
      </c>
      <c r="P114" s="31"/>
      <c r="Q114" s="32">
        <v>60</v>
      </c>
      <c r="R114" s="33">
        <f t="shared" si="9"/>
        <v>0</v>
      </c>
    </row>
    <row r="115" spans="3:18" x14ac:dyDescent="0.2">
      <c r="C115" s="23">
        <v>23298</v>
      </c>
      <c r="D115" s="23" t="s">
        <v>217</v>
      </c>
      <c r="E115" s="23" t="s">
        <v>218</v>
      </c>
      <c r="F115" s="23" t="s">
        <v>86</v>
      </c>
      <c r="G115" s="23" t="s">
        <v>25</v>
      </c>
      <c r="H115" s="24">
        <v>41118</v>
      </c>
      <c r="I115" s="25">
        <f t="shared" si="5"/>
        <v>7</v>
      </c>
      <c r="J115" s="26">
        <v>12</v>
      </c>
      <c r="K115" s="27">
        <v>4.5</v>
      </c>
      <c r="L115" s="28">
        <f t="shared" si="6"/>
        <v>54</v>
      </c>
      <c r="M115" s="29"/>
      <c r="N115" s="30">
        <f t="shared" si="7"/>
        <v>1.1291992095605534E-3</v>
      </c>
      <c r="O115" s="30">
        <f t="shared" si="8"/>
        <v>7.5332078449710479E-4</v>
      </c>
      <c r="P115" s="31"/>
      <c r="Q115" s="32">
        <v>54</v>
      </c>
      <c r="R115" s="33">
        <f t="shared" si="9"/>
        <v>0</v>
      </c>
    </row>
    <row r="116" spans="3:18" x14ac:dyDescent="0.2">
      <c r="C116" s="23">
        <v>23367</v>
      </c>
      <c r="D116" s="23" t="s">
        <v>219</v>
      </c>
      <c r="E116" s="23" t="s">
        <v>220</v>
      </c>
      <c r="F116" s="23" t="s">
        <v>86</v>
      </c>
      <c r="G116" s="23" t="s">
        <v>28</v>
      </c>
      <c r="H116" s="24">
        <v>41023</v>
      </c>
      <c r="I116" s="25">
        <f t="shared" si="5"/>
        <v>4</v>
      </c>
      <c r="J116" s="26">
        <v>10</v>
      </c>
      <c r="K116" s="27">
        <v>4.5</v>
      </c>
      <c r="L116" s="28">
        <f t="shared" si="6"/>
        <v>45</v>
      </c>
      <c r="M116" s="29"/>
      <c r="N116" s="30">
        <f t="shared" si="7"/>
        <v>9.4099934130046107E-4</v>
      </c>
      <c r="O116" s="30">
        <f t="shared" si="8"/>
        <v>6.2776732041425404E-4</v>
      </c>
      <c r="P116" s="31"/>
      <c r="Q116" s="32">
        <v>45</v>
      </c>
      <c r="R116" s="33">
        <f t="shared" si="9"/>
        <v>0</v>
      </c>
    </row>
    <row r="117" spans="3:18" x14ac:dyDescent="0.2">
      <c r="C117" s="23">
        <v>23334</v>
      </c>
      <c r="D117" s="23" t="s">
        <v>221</v>
      </c>
      <c r="E117" s="23" t="s">
        <v>116</v>
      </c>
      <c r="F117" s="23" t="s">
        <v>145</v>
      </c>
      <c r="G117" s="23" t="s">
        <v>22</v>
      </c>
      <c r="H117" s="24">
        <v>41260</v>
      </c>
      <c r="I117" s="25">
        <f t="shared" si="5"/>
        <v>12</v>
      </c>
      <c r="J117" s="26">
        <v>14</v>
      </c>
      <c r="K117" s="27">
        <v>3</v>
      </c>
      <c r="L117" s="28">
        <f t="shared" si="6"/>
        <v>42</v>
      </c>
      <c r="M117" s="29"/>
      <c r="N117" s="30">
        <f t="shared" si="7"/>
        <v>1.3173990778206455E-3</v>
      </c>
      <c r="O117" s="30">
        <f t="shared" si="8"/>
        <v>5.8591616571997043E-4</v>
      </c>
      <c r="P117" s="31"/>
      <c r="Q117" s="32">
        <v>42</v>
      </c>
      <c r="R117" s="33">
        <f t="shared" si="9"/>
        <v>0</v>
      </c>
    </row>
    <row r="118" spans="3:18" x14ac:dyDescent="0.2">
      <c r="C118" s="23">
        <v>23285</v>
      </c>
      <c r="D118" s="23" t="s">
        <v>222</v>
      </c>
      <c r="E118" s="23" t="s">
        <v>136</v>
      </c>
      <c r="F118" s="23" t="s">
        <v>108</v>
      </c>
      <c r="G118" s="23" t="s">
        <v>28</v>
      </c>
      <c r="H118" s="24">
        <v>41114</v>
      </c>
      <c r="I118" s="25">
        <f t="shared" si="5"/>
        <v>7</v>
      </c>
      <c r="J118" s="26">
        <v>9</v>
      </c>
      <c r="K118" s="27">
        <v>4.5</v>
      </c>
      <c r="L118" s="28">
        <f t="shared" si="6"/>
        <v>40.5</v>
      </c>
      <c r="M118" s="29"/>
      <c r="N118" s="30">
        <f t="shared" si="7"/>
        <v>8.4689940717041503E-4</v>
      </c>
      <c r="O118" s="30">
        <f t="shared" si="8"/>
        <v>5.6499058837282856E-4</v>
      </c>
      <c r="P118" s="31"/>
      <c r="Q118" s="32">
        <v>40.5</v>
      </c>
      <c r="R118" s="33">
        <f t="shared" si="9"/>
        <v>0</v>
      </c>
    </row>
    <row r="119" spans="3:18" x14ac:dyDescent="0.2">
      <c r="C119" s="23">
        <v>23375</v>
      </c>
      <c r="D119" s="23" t="s">
        <v>223</v>
      </c>
      <c r="E119" s="23" t="s">
        <v>124</v>
      </c>
      <c r="F119" s="23" t="s">
        <v>61</v>
      </c>
      <c r="G119" s="23" t="s">
        <v>28</v>
      </c>
      <c r="H119" s="24">
        <v>41029</v>
      </c>
      <c r="I119" s="25">
        <f t="shared" si="5"/>
        <v>4</v>
      </c>
      <c r="J119" s="26">
        <v>5</v>
      </c>
      <c r="K119" s="27">
        <v>6.99</v>
      </c>
      <c r="L119" s="28">
        <f t="shared" si="6"/>
        <v>34.950000000000003</v>
      </c>
      <c r="M119" s="29"/>
      <c r="N119" s="30">
        <f t="shared" si="7"/>
        <v>4.7049967065023054E-4</v>
      </c>
      <c r="O119" s="30">
        <f t="shared" si="8"/>
        <v>4.87565952188404E-4</v>
      </c>
      <c r="P119" s="31"/>
      <c r="Q119" s="32">
        <v>34.950000000000003</v>
      </c>
      <c r="R119" s="33">
        <f t="shared" si="9"/>
        <v>0</v>
      </c>
    </row>
    <row r="120" spans="3:18" x14ac:dyDescent="0.2">
      <c r="C120" s="23">
        <v>23336</v>
      </c>
      <c r="D120" s="23" t="s">
        <v>224</v>
      </c>
      <c r="E120" s="23" t="s">
        <v>225</v>
      </c>
      <c r="F120" s="23" t="s">
        <v>108</v>
      </c>
      <c r="G120" s="23" t="s">
        <v>28</v>
      </c>
      <c r="H120" s="24">
        <v>41091</v>
      </c>
      <c r="I120" s="25">
        <f t="shared" si="5"/>
        <v>7</v>
      </c>
      <c r="J120" s="26">
        <v>7</v>
      </c>
      <c r="K120" s="27">
        <v>4.5</v>
      </c>
      <c r="L120" s="28">
        <f t="shared" si="6"/>
        <v>31.5</v>
      </c>
      <c r="M120" s="29"/>
      <c r="N120" s="30">
        <f t="shared" si="7"/>
        <v>6.5869953891032273E-4</v>
      </c>
      <c r="O120" s="30">
        <f t="shared" si="8"/>
        <v>4.3943712428997782E-4</v>
      </c>
      <c r="P120" s="31"/>
      <c r="Q120" s="32">
        <v>31.5</v>
      </c>
      <c r="R120" s="33">
        <f t="shared" si="9"/>
        <v>0</v>
      </c>
    </row>
    <row r="121" spans="3:18" x14ac:dyDescent="0.2">
      <c r="C121" s="23">
        <v>23279</v>
      </c>
      <c r="D121" s="23" t="s">
        <v>226</v>
      </c>
      <c r="E121" s="23" t="s">
        <v>199</v>
      </c>
      <c r="F121" s="23" t="s">
        <v>145</v>
      </c>
      <c r="G121" s="23" t="s">
        <v>22</v>
      </c>
      <c r="H121" s="24">
        <v>41020</v>
      </c>
      <c r="I121" s="25">
        <f t="shared" si="5"/>
        <v>4</v>
      </c>
      <c r="J121" s="26">
        <v>10</v>
      </c>
      <c r="K121" s="27">
        <v>3</v>
      </c>
      <c r="L121" s="28">
        <f t="shared" si="6"/>
        <v>30</v>
      </c>
      <c r="M121" s="29"/>
      <c r="N121" s="30">
        <f t="shared" si="7"/>
        <v>9.4099934130046107E-4</v>
      </c>
      <c r="O121" s="30">
        <f t="shared" si="8"/>
        <v>4.1851154694283601E-4</v>
      </c>
      <c r="P121" s="31"/>
      <c r="Q121" s="32">
        <v>30</v>
      </c>
      <c r="R121" s="33">
        <f t="shared" si="9"/>
        <v>0</v>
      </c>
    </row>
    <row r="122" spans="3:18" x14ac:dyDescent="0.2">
      <c r="C122" s="38"/>
      <c r="D122" s="38"/>
      <c r="E122" s="38"/>
      <c r="F122" s="38"/>
      <c r="G122" s="38"/>
      <c r="H122" s="38"/>
      <c r="I122" s="38"/>
      <c r="J122" s="39"/>
      <c r="K122" s="38"/>
      <c r="L122" s="38"/>
      <c r="M122" s="6"/>
      <c r="N122" s="38"/>
      <c r="O122" s="38"/>
      <c r="P122" s="6"/>
      <c r="Q122" s="38"/>
      <c r="R122" s="40"/>
    </row>
    <row r="123" spans="3:18" ht="13.5" thickBot="1" x14ac:dyDescent="0.25">
      <c r="C123" s="41" t="s">
        <v>3</v>
      </c>
      <c r="D123" s="41"/>
      <c r="E123" s="41"/>
      <c r="F123" s="41"/>
      <c r="G123" s="41"/>
      <c r="H123" s="41"/>
      <c r="I123" s="41"/>
      <c r="J123" s="42">
        <f>SUM(D1_Quantity_Sold)</f>
        <v>10627</v>
      </c>
      <c r="K123" s="43">
        <f>L123/J123</f>
        <v>6.745328879269783</v>
      </c>
      <c r="L123" s="44">
        <f>SUM(D1_Revenue)</f>
        <v>71682.609999999986</v>
      </c>
      <c r="M123" s="6"/>
      <c r="N123" s="45">
        <f>SUM(D1_Percent_Quantity)</f>
        <v>0.99999999999999978</v>
      </c>
      <c r="O123" s="45">
        <f>SUM(D1_Percent_Revenue)</f>
        <v>1</v>
      </c>
      <c r="P123" s="3"/>
      <c r="Q123" s="44">
        <v>82543.11</v>
      </c>
      <c r="R123" s="46" t="b">
        <f>Q123=L8</f>
        <v>0</v>
      </c>
    </row>
    <row r="124" spans="3:18" x14ac:dyDescent="0.2">
      <c r="C124" s="47" t="s">
        <v>18</v>
      </c>
      <c r="D124" s="48"/>
      <c r="E124" s="48"/>
      <c r="F124" s="48"/>
      <c r="G124" s="48"/>
      <c r="H124" s="48"/>
      <c r="I124" s="48"/>
      <c r="J124" s="49"/>
      <c r="K124" s="49"/>
      <c r="L124" s="49" t="b">
        <f>L123=L8</f>
        <v>1</v>
      </c>
      <c r="M124" s="50"/>
      <c r="N124" s="48"/>
      <c r="O124" s="14"/>
      <c r="P124" s="14"/>
      <c r="Q124" s="49" t="b">
        <f>Q123=L123</f>
        <v>0</v>
      </c>
      <c r="R124" s="3"/>
    </row>
  </sheetData>
  <autoFilter ref="C14:L121" xr:uid="{00000000-0009-0000-0000-000002000000}"/>
  <conditionalFormatting sqref="J9:L9 N15:O121 C15:L121">
    <cfRule type="expression" dxfId="2" priority="3">
      <formula>MOD(ROW(C9),2)</formula>
    </cfRule>
  </conditionalFormatting>
  <conditionalFormatting sqref="Q15:Q121">
    <cfRule type="expression" dxfId="1" priority="2">
      <formula>MOD(ROW(Q15),2)</formula>
    </cfRule>
  </conditionalFormatting>
  <conditionalFormatting sqref="J8:L8">
    <cfRule type="expression" dxfId="0" priority="1">
      <formula>MOD(ROW(J8),2)</formula>
    </cfRule>
  </conditionalFormatting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780C-54D3-44A9-B3AA-318B77E65CBD}">
  <dimension ref="C2:E12"/>
  <sheetViews>
    <sheetView workbookViewId="0">
      <selection activeCell="E13" sqref="E13"/>
    </sheetView>
  </sheetViews>
  <sheetFormatPr defaultRowHeight="15.75" x14ac:dyDescent="0.25"/>
  <cols>
    <col min="1" max="2" width="9.33203125" style="52"/>
    <col min="3" max="3" width="13.1640625" style="52" customWidth="1"/>
    <col min="4" max="4" width="17.5" style="52" customWidth="1"/>
    <col min="5" max="5" width="16.83203125" style="52" customWidth="1"/>
    <col min="6" max="16384" width="9.33203125" style="52"/>
  </cols>
  <sheetData>
    <row r="2" spans="3:5" x14ac:dyDescent="0.25">
      <c r="C2" s="54" t="s">
        <v>227</v>
      </c>
      <c r="D2" s="54" t="s">
        <v>7</v>
      </c>
      <c r="E2" s="54" t="s">
        <v>229</v>
      </c>
    </row>
    <row r="3" spans="3:5" x14ac:dyDescent="0.25">
      <c r="C3" s="53">
        <v>23265</v>
      </c>
      <c r="D3" s="52" t="s">
        <v>190</v>
      </c>
      <c r="E3" s="52" t="s">
        <v>210</v>
      </c>
    </row>
    <row r="4" spans="3:5" x14ac:dyDescent="0.25">
      <c r="C4" s="53">
        <v>23315</v>
      </c>
      <c r="D4" s="52" t="s">
        <v>230</v>
      </c>
      <c r="E4" s="52" t="s">
        <v>156</v>
      </c>
    </row>
    <row r="5" spans="3:5" x14ac:dyDescent="0.25">
      <c r="C5" s="53">
        <v>23326</v>
      </c>
      <c r="D5" s="52" t="s">
        <v>140</v>
      </c>
      <c r="E5" s="52" t="s">
        <v>139</v>
      </c>
    </row>
    <row r="6" spans="3:5" x14ac:dyDescent="0.25">
      <c r="C6" s="53">
        <v>23367</v>
      </c>
      <c r="D6" s="52" t="s">
        <v>231</v>
      </c>
      <c r="E6" s="52" t="s">
        <v>219</v>
      </c>
    </row>
    <row r="10" spans="3:5" x14ac:dyDescent="0.25">
      <c r="C10" s="55" t="s">
        <v>227</v>
      </c>
      <c r="D10" s="55" t="s">
        <v>229</v>
      </c>
    </row>
    <row r="11" spans="3:5" x14ac:dyDescent="0.25">
      <c r="C11" s="53">
        <v>23326</v>
      </c>
      <c r="D11" s="52" t="str">
        <f>VLOOKUP(C11,sale_dat,3, FALSE)</f>
        <v>Katelyn Joseph</v>
      </c>
    </row>
    <row r="12" spans="3:5" x14ac:dyDescent="0.25">
      <c r="C12" s="52">
        <v>23315</v>
      </c>
      <c r="D12" s="52" t="str">
        <f>VLOOKUP(C12,sale_dat,3, FALSE)</f>
        <v>Anika Tillman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AA88-D8C8-40BB-9612-D1C09EF1A459}">
  <dimension ref="D4:E7"/>
  <sheetViews>
    <sheetView tabSelected="1" workbookViewId="0">
      <selection activeCell="E8" sqref="E8"/>
    </sheetView>
  </sheetViews>
  <sheetFormatPr defaultRowHeight="15.75" x14ac:dyDescent="0.25"/>
  <cols>
    <col min="1" max="3" width="9.33203125" style="52"/>
    <col min="4" max="4" width="16.33203125" style="52" customWidth="1"/>
    <col min="5" max="5" width="17.5" style="52" customWidth="1"/>
    <col min="6" max="16384" width="9.33203125" style="52"/>
  </cols>
  <sheetData>
    <row r="4" spans="4:5" x14ac:dyDescent="0.25">
      <c r="D4" s="56" t="s">
        <v>5</v>
      </c>
      <c r="E4" s="56" t="s">
        <v>9</v>
      </c>
    </row>
    <row r="5" spans="4:5" x14ac:dyDescent="0.25">
      <c r="D5" s="57">
        <v>23265</v>
      </c>
      <c r="E5" s="53" t="str">
        <f>VLOOKUP(D5,SALES_DATA,5,FALSE)</f>
        <v>Retail</v>
      </c>
    </row>
    <row r="6" spans="4:5" x14ac:dyDescent="0.25">
      <c r="D6" s="57">
        <v>23378</v>
      </c>
      <c r="E6" s="53" t="str">
        <f>VLOOKUP(D6,SALES_DATA,5,FALSE)</f>
        <v>Online</v>
      </c>
    </row>
    <row r="7" spans="4:5" x14ac:dyDescent="0.25">
      <c r="D7" s="57">
        <v>50000</v>
      </c>
      <c r="E7" s="53" t="str">
        <f>IFERROR(VLOOKUP(D7,SALES_DATA,5,0), "NOT FOUND")</f>
        <v>NOT FOUND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E98EA-C655-4743-991D-27CBA88ED436}">
  <dimension ref="D5:H11"/>
  <sheetViews>
    <sheetView workbookViewId="0">
      <selection activeCell="E12" sqref="E12"/>
    </sheetView>
  </sheetViews>
  <sheetFormatPr defaultRowHeight="15" x14ac:dyDescent="0.25"/>
  <cols>
    <col min="1" max="16384" width="9.33203125" style="51"/>
  </cols>
  <sheetData>
    <row r="5" spans="4:8" x14ac:dyDescent="0.25">
      <c r="D5" s="58" t="s">
        <v>228</v>
      </c>
      <c r="E5" s="58" t="s">
        <v>232</v>
      </c>
      <c r="F5" s="58" t="s">
        <v>233</v>
      </c>
      <c r="G5" s="58" t="s">
        <v>234</v>
      </c>
      <c r="H5" s="58" t="s">
        <v>235</v>
      </c>
    </row>
    <row r="6" spans="4:8" x14ac:dyDescent="0.25">
      <c r="D6" s="51" t="s">
        <v>236</v>
      </c>
      <c r="E6" s="51" t="s">
        <v>237</v>
      </c>
      <c r="F6" s="51" t="s">
        <v>238</v>
      </c>
      <c r="G6" s="51">
        <v>26</v>
      </c>
      <c r="H6" s="51" t="s">
        <v>239</v>
      </c>
    </row>
    <row r="10" spans="4:8" x14ac:dyDescent="0.25">
      <c r="D10" s="51" t="s">
        <v>233</v>
      </c>
      <c r="E10" s="51" t="str">
        <f>HLOOKUP(D10,D5:H6,2,FALSE)</f>
        <v>85 kg</v>
      </c>
    </row>
    <row r="11" spans="4:8" x14ac:dyDescent="0.25">
      <c r="D11" s="51" t="s">
        <v>234</v>
      </c>
      <c r="E11" s="51">
        <f>HLOOKUP(D11,D5:H6,2,FALSE)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Data</vt:lpstr>
      <vt:lpstr>Vlookup</vt:lpstr>
      <vt:lpstr>Vlookup2</vt:lpstr>
      <vt:lpstr>Hlookup</vt:lpstr>
      <vt:lpstr>Contry</vt:lpstr>
      <vt:lpstr>D1_Percent_Quantity</vt:lpstr>
      <vt:lpstr>D1_Percent_Revenue</vt:lpstr>
      <vt:lpstr>D1_Quantity_Sold</vt:lpstr>
      <vt:lpstr>D1_Revenue</vt:lpstr>
      <vt:lpstr>Vlookup!Distribute</vt:lpstr>
      <vt:lpstr>ID</vt:lpstr>
      <vt:lpstr>Vlookup!sale_dat</vt:lpstr>
      <vt:lpstr>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Galib Hassan Khan</dc:creator>
  <cp:lastModifiedBy>Md. Abdullah Al Mamun</cp:lastModifiedBy>
  <dcterms:created xsi:type="dcterms:W3CDTF">2018-04-27T13:47:36Z</dcterms:created>
  <dcterms:modified xsi:type="dcterms:W3CDTF">2020-09-11T13:32:13Z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624649f0-01e4-4534-bdd1-e847f11c949a</vt:lpwstr>
  </property>
</Properties>
</file>