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Musketeers\BA\"/>
    </mc:Choice>
  </mc:AlternateContent>
  <bookViews>
    <workbookView xWindow="0" yWindow="0" windowWidth="20325" windowHeight="9735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2" i="2" l="1"/>
  <c r="C22" i="2"/>
  <c r="B22" i="2"/>
  <c r="J22" i="2" s="1"/>
  <c r="J20" i="2"/>
  <c r="I20" i="2"/>
  <c r="C20" i="2"/>
  <c r="B20" i="2"/>
  <c r="J18" i="2"/>
  <c r="I18" i="2"/>
  <c r="C18" i="2"/>
  <c r="B18" i="2"/>
  <c r="J14" i="2"/>
  <c r="C12" i="2"/>
  <c r="B12" i="2"/>
  <c r="J12" i="2" s="1"/>
  <c r="J10" i="2"/>
  <c r="I10" i="2"/>
  <c r="C10" i="2"/>
  <c r="B10" i="2"/>
  <c r="J8" i="2"/>
  <c r="G8" i="2"/>
  <c r="C8" i="2"/>
  <c r="B8" i="2"/>
  <c r="J6" i="2"/>
  <c r="C6" i="2"/>
  <c r="B6" i="2"/>
  <c r="C4" i="2"/>
  <c r="J4" i="2" s="1"/>
  <c r="B4" i="2"/>
  <c r="J1" i="2"/>
  <c r="N15" i="1"/>
  <c r="N12" i="1"/>
  <c r="N18" i="1"/>
  <c r="N20" i="1"/>
  <c r="N17" i="1"/>
  <c r="N16" i="1"/>
  <c r="N19" i="1"/>
  <c r="N21" i="1"/>
  <c r="N22" i="1"/>
</calcChain>
</file>

<file path=xl/sharedStrings.xml><?xml version="1.0" encoding="utf-8"?>
<sst xmlns="http://schemas.openxmlformats.org/spreadsheetml/2006/main" count="104" uniqueCount="55">
  <si>
    <t>Jet-A</t>
  </si>
  <si>
    <t>Notes</t>
  </si>
  <si>
    <t>Fuel</t>
  </si>
  <si>
    <t>MFG Difficulty</t>
  </si>
  <si>
    <t>Easy</t>
  </si>
  <si>
    <t>Volume Required for 737-800 Energy Capacity
(m^3)</t>
  </si>
  <si>
    <t>Lithium-Ion Batteries</t>
  </si>
  <si>
    <t>SAF Biofuel</t>
  </si>
  <si>
    <t>Cost per MJ
(USD)</t>
  </si>
  <si>
    <t>- Kerosene based
- Current standard for commerical airliners
- Well-established production and delivery infrastructure
- Above desired pollution levels</t>
  </si>
  <si>
    <t>Specific Energy
(MJ/kg)</t>
  </si>
  <si>
    <t>Density
(kg/L)</t>
  </si>
  <si>
    <t>Liquid Hydrogen</t>
  </si>
  <si>
    <t>Storage Requirements</t>
  </si>
  <si>
    <r>
      <t>CO</t>
    </r>
    <r>
      <rPr>
        <b/>
        <sz val="11"/>
        <color theme="1"/>
        <rFont val="Calibri"/>
        <family val="2"/>
      </rPr>
      <t>₂</t>
    </r>
    <r>
      <rPr>
        <b/>
        <sz val="11"/>
        <color theme="1"/>
        <rFont val="Calibri"/>
        <family val="2"/>
        <scheme val="minor"/>
      </rPr>
      <t xml:space="preserve"> per Liter
(kg/L)</t>
    </r>
  </si>
  <si>
    <r>
      <t>CO</t>
    </r>
    <r>
      <rPr>
        <b/>
        <sz val="11"/>
        <color theme="1"/>
        <rFont val="Calibri"/>
        <family val="2"/>
      </rPr>
      <t>₂</t>
    </r>
    <r>
      <rPr>
        <b/>
        <sz val="11"/>
        <color theme="1"/>
        <rFont val="Calibri"/>
        <family val="2"/>
        <scheme val="minor"/>
      </rPr>
      <t xml:space="preserve"> Emissions per MJ
(kg/MJ)</t>
    </r>
  </si>
  <si>
    <t>Some fuel suggestions</t>
  </si>
  <si>
    <t>What other fuels should we consider?</t>
  </si>
  <si>
    <t>Hydroprocessed Esters and Fatty Acids</t>
  </si>
  <si>
    <t>flamable,Anti-static, Requires Temp controlled environment</t>
  </si>
  <si>
    <t xml:space="preserve">Medium </t>
  </si>
  <si>
    <t>Fischer-Tropsch Synthetic Fuels</t>
  </si>
  <si>
    <t>high</t>
  </si>
  <si>
    <t>Alcohol-to-Jet Fuels</t>
  </si>
  <si>
    <t>low</t>
  </si>
  <si>
    <t>Catalytic Hydrothermolysis Jet Fuel</t>
  </si>
  <si>
    <t>medium</t>
  </si>
  <si>
    <t>Biomass-to-Liquid Fuels</t>
  </si>
  <si>
    <t xml:space="preserve"> Flammable, anti-static</t>
  </si>
  <si>
    <t>easy</t>
  </si>
  <si>
    <t>-</t>
  </si>
  <si>
    <t>Requires Controlled environment and protection from physical damage</t>
  </si>
  <si>
    <t>moderate</t>
  </si>
  <si>
    <t>flamable,Anti-static</t>
  </si>
  <si>
    <t>Requires cryogenic storage at extremely low temperatures (-253°C / -423°F) in specialized tanks with insulation.</t>
  </si>
  <si>
    <t>complex</t>
  </si>
  <si>
    <t>CNG</t>
  </si>
  <si>
    <t>Stored at high pressure in onboard tanks</t>
  </si>
  <si>
    <t>moderate to complex</t>
  </si>
  <si>
    <t>Manufacturing Difficulty (compared to Jet-A)</t>
  </si>
  <si>
    <t>Medium</t>
  </si>
  <si>
    <t>High</t>
  </si>
  <si>
    <t>Low</t>
  </si>
  <si>
    <t>Moderate</t>
  </si>
  <si>
    <t>Complex</t>
  </si>
  <si>
    <t>Moderate to Complex</t>
  </si>
  <si>
    <t>NO2 Emission per Liter (mg/L)</t>
  </si>
  <si>
    <t>NO2 Emission per MJ (kg/MJ)</t>
  </si>
  <si>
    <t>Fuel Type</t>
  </si>
  <si>
    <t>Density (kg/L)</t>
  </si>
  <si>
    <t>Specific Energy (MJ/kg)</t>
  </si>
  <si>
    <t xml:space="preserve">Storage Requirments </t>
  </si>
  <si>
    <t>Volume required for 737 (m3)</t>
  </si>
  <si>
    <t>Cost per MJ(USD)</t>
  </si>
  <si>
    <t>CO2 Emission per MJ (kg/MJ)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</si>
</sst>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</fills>
  <borders count="8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3">
    <xf numFmtId="0" fontId="0" fillId="0" borderId="0"/>
    <xf numFmtId="0" fontId="3" fillId="3" borderId="0" applyNumberFormat="0" applyBorder="0" applyAlignment="0" applyProtection="0"/>
    <xf numFmtId="0" fontId="4" fillId="4" borderId="0" applyNumberFormat="0" applyBorder="0" applyAlignment="0" applyProtection="0"/>
  </cellStyleXfs>
  <cellXfs count="25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1" xfId="0" quotePrefix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left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3" borderId="0" xfId="1" applyAlignment="1">
      <alignment horizontal="center" vertical="center" wrapText="1"/>
    </xf>
    <xf numFmtId="0" fontId="3" fillId="3" borderId="0" xfId="1" applyBorder="1" applyAlignment="1">
      <alignment horizontal="center" vertical="center" wrapText="1"/>
    </xf>
    <xf numFmtId="0" fontId="3" fillId="3" borderId="7" xfId="1" applyBorder="1" applyAlignment="1">
      <alignment horizontal="center" vertical="center" wrapText="1"/>
    </xf>
    <xf numFmtId="0" fontId="5" fillId="0" borderId="7" xfId="0" quotePrefix="1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2" fontId="3" fillId="3" borderId="7" xfId="1" applyNumberFormat="1" applyBorder="1" applyAlignment="1">
      <alignment horizontal="center" vertical="center" wrapText="1"/>
    </xf>
    <xf numFmtId="0" fontId="4" fillId="4" borderId="0" xfId="2" applyAlignment="1">
      <alignment horizontal="center" vertical="center" wrapText="1"/>
    </xf>
    <xf numFmtId="0" fontId="0" fillId="0" borderId="0" xfId="0" applyAlignment="1">
      <alignment wrapText="1"/>
    </xf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epa.gov/sites/default/files/2015-07/documents/emission-factors_2014.pdf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685800</xdr:colOff>
      <xdr:row>29</xdr:row>
      <xdr:rowOff>85725</xdr:rowOff>
    </xdr:from>
    <xdr:to>
      <xdr:col>13</xdr:col>
      <xdr:colOff>1438275</xdr:colOff>
      <xdr:row>35</xdr:row>
      <xdr:rowOff>104775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xmlns="" id="{B3B4F9BA-BFE8-50F0-C6F1-C9D321A2CBFE}"/>
            </a:ext>
          </a:extLst>
        </xdr:cNvPr>
        <xdr:cNvSpPr txBox="1"/>
      </xdr:nvSpPr>
      <xdr:spPr>
        <a:xfrm>
          <a:off x="11049000" y="8963025"/>
          <a:ext cx="2914650" cy="1162050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/>
            <a:t>How to Calculate Cost per MJ</a:t>
          </a:r>
        </a:p>
        <a:p>
          <a:r>
            <a:rPr lang="en-US" sz="1100"/>
            <a:t>1) 1 gallon of Jet-A =  6.5 lbf = 2.95 kg</a:t>
          </a:r>
        </a:p>
        <a:p>
          <a:r>
            <a:rPr lang="en-US" sz="1100"/>
            <a:t>2) 1 gallon of Jet-A = $2.73</a:t>
          </a:r>
        </a:p>
        <a:p>
          <a:r>
            <a:rPr lang="en-US" sz="1100"/>
            <a:t>3) Jet-A = $2.73 / (6.5 lbf / 2.95 kg)</a:t>
          </a:r>
          <a:r>
            <a:rPr lang="en-US" sz="1100" baseline="0"/>
            <a:t> = </a:t>
          </a:r>
          <a:r>
            <a:rPr lang="en-US" sz="1100"/>
            <a:t>$1.24/kg</a:t>
          </a:r>
        </a:p>
        <a:p>
          <a:r>
            <a:rPr lang="en-US" sz="1100"/>
            <a:t>4) Jet-A =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($1.24/kg)  / </a:t>
          </a:r>
          <a:r>
            <a:rPr lang="en-US" sz="1100"/>
            <a:t>42.8 MJ = </a:t>
          </a:r>
          <a:r>
            <a:rPr lang="en-US" sz="1100" b="1">
              <a:solidFill>
                <a:schemeClr val="accent6">
                  <a:lumMod val="75000"/>
                </a:schemeClr>
              </a:solidFill>
            </a:rPr>
            <a:t>$0.029/MJ</a:t>
          </a:r>
        </a:p>
      </xdr:txBody>
    </xdr:sp>
    <xdr:clientData/>
  </xdr:twoCellAnchor>
  <xdr:twoCellAnchor>
    <xdr:from>
      <xdr:col>8</xdr:col>
      <xdr:colOff>104775</xdr:colOff>
      <xdr:row>34</xdr:row>
      <xdr:rowOff>28575</xdr:rowOff>
    </xdr:from>
    <xdr:to>
      <xdr:col>10</xdr:col>
      <xdr:colOff>571500</xdr:colOff>
      <xdr:row>40</xdr:row>
      <xdr:rowOff>38100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xmlns="" id="{0C63AA04-1C72-449B-B263-95B693366D16}"/>
            </a:ext>
          </a:extLst>
        </xdr:cNvPr>
        <xdr:cNvSpPr txBox="1"/>
      </xdr:nvSpPr>
      <xdr:spPr>
        <a:xfrm>
          <a:off x="8020050" y="9858375"/>
          <a:ext cx="2914650" cy="1152525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/>
            <a:t>Energy Required for Narrow-Body Aircraft</a:t>
          </a:r>
        </a:p>
        <a:p>
          <a:r>
            <a:rPr lang="en-US" sz="1100"/>
            <a:t>The current Boeing 737-800 has a fuel capacity of 6,875 gallons of Jet-A fuel. This equates to approximately </a:t>
          </a:r>
          <a:r>
            <a:rPr lang="en-US" sz="1100" b="1">
              <a:solidFill>
                <a:schemeClr val="accent1">
                  <a:lumMod val="75000"/>
                </a:schemeClr>
              </a:solidFill>
            </a:rPr>
            <a:t>867,529 MJ </a:t>
          </a:r>
          <a:r>
            <a:rPr lang="en-US" sz="1100"/>
            <a:t>of energy and takes approximately </a:t>
          </a:r>
          <a:r>
            <a:rPr lang="en-US" sz="1100" b="1">
              <a:solidFill>
                <a:schemeClr val="accent1">
                  <a:lumMod val="75000"/>
                </a:schemeClr>
              </a:solidFill>
            </a:rPr>
            <a:t>26 cubic</a:t>
          </a:r>
          <a:r>
            <a:rPr lang="en-US" sz="1100" b="1" baseline="0">
              <a:solidFill>
                <a:schemeClr val="accent1">
                  <a:lumMod val="75000"/>
                </a:schemeClr>
              </a:solidFill>
            </a:rPr>
            <a:t> meters </a:t>
          </a:r>
          <a:r>
            <a:rPr lang="en-US" sz="1100"/>
            <a:t>of storage space.</a:t>
          </a:r>
          <a:endParaRPr lang="en-US" sz="1100" b="1">
            <a:solidFill>
              <a:schemeClr val="accent6">
                <a:lumMod val="75000"/>
              </a:schemeClr>
            </a:solidFill>
          </a:endParaRPr>
        </a:p>
      </xdr:txBody>
    </xdr:sp>
    <xdr:clientData/>
  </xdr:twoCellAnchor>
  <xdr:twoCellAnchor>
    <xdr:from>
      <xdr:col>4</xdr:col>
      <xdr:colOff>723899</xdr:colOff>
      <xdr:row>13</xdr:row>
      <xdr:rowOff>19049</xdr:rowOff>
    </xdr:from>
    <xdr:to>
      <xdr:col>6</xdr:col>
      <xdr:colOff>647699</xdr:colOff>
      <xdr:row>25</xdr:row>
      <xdr:rowOff>85725</xdr:rowOff>
    </xdr:to>
    <xdr:sp macro="" textlink="">
      <xdr:nvSpPr>
        <xdr:cNvPr id="4" name="TextBox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F8588C5E-E200-457B-B049-FC637F1BEB73}"/>
            </a:ext>
          </a:extLst>
        </xdr:cNvPr>
        <xdr:cNvSpPr txBox="1"/>
      </xdr:nvSpPr>
      <xdr:spPr>
        <a:xfrm>
          <a:off x="4314824" y="3276599"/>
          <a:ext cx="2943225" cy="2352676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/>
            <a:t>Calculation of Emissions (CO₂)</a:t>
          </a:r>
        </a:p>
        <a:p>
          <a:r>
            <a:rPr lang="en-US" sz="1100"/>
            <a:t>Mass</a:t>
          </a:r>
          <a:r>
            <a:rPr lang="en-US" sz="1100" baseline="0"/>
            <a:t> Emissions = Mass fuel consumed * Emissions Factor.</a:t>
          </a:r>
        </a:p>
        <a:p>
          <a:r>
            <a:rPr lang="en-US" sz="1100" baseline="0"/>
            <a:t>A typical 737-800 narrow-body aircraft burns approximately 850 gal/hr of Jet-A with an emissions factor of around 3.1. </a:t>
          </a:r>
          <a:r>
            <a:rPr lang="en-US" sz="1100" u="sng" baseline="0"/>
            <a:t>If we assume a 3 hr flight:</a:t>
          </a:r>
        </a:p>
        <a:p>
          <a:r>
            <a:rPr lang="en-US" sz="1100" u="none" baseline="0"/>
            <a:t>1) 850 gal/hr * 3 hr = 2,550 gal</a:t>
          </a:r>
        </a:p>
        <a:p>
          <a:r>
            <a:rPr lang="en-US" sz="1100" u="none" baseline="0"/>
            <a:t>2) 2,550 gal * 6.5 lb/gal = 16,575 lbf = 7,518 kg</a:t>
          </a:r>
        </a:p>
        <a:p>
          <a:r>
            <a:rPr lang="en-US" sz="1100" u="none" baseline="0"/>
            <a:t>3) 7,518 kg * 3.10 = </a:t>
          </a:r>
          <a:r>
            <a:rPr lang="en-US" sz="1100" b="1" u="none" baseline="0">
              <a:solidFill>
                <a:schemeClr val="accent6">
                  <a:lumMod val="75000"/>
                </a:schemeClr>
              </a:solidFill>
            </a:rPr>
            <a:t>23,305 kg CO₂ emissions</a:t>
          </a:r>
        </a:p>
        <a:p>
          <a:r>
            <a:rPr lang="en-US" sz="1100" b="0" i="1" u="none" baseline="0">
              <a:solidFill>
                <a:sysClr val="windowText" lastClr="000000"/>
              </a:solidFill>
            </a:rPr>
            <a:t>See: </a:t>
          </a:r>
          <a:r>
            <a:rPr lang="en-US" sz="1100" b="0" i="1" u="sng" baseline="0">
              <a:solidFill>
                <a:schemeClr val="accent1"/>
              </a:solidFill>
            </a:rPr>
            <a:t>https://www.epa.gov/sites/default/files/2015-07/documents/emission-factors_2014.pdf</a:t>
          </a:r>
        </a:p>
        <a:p>
          <a:endParaRPr lang="en-US" sz="1100" baseline="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topLeftCell="E7" workbookViewId="0">
      <selection activeCell="N15" sqref="N15"/>
    </sheetView>
  </sheetViews>
  <sheetFormatPr defaultColWidth="9.140625" defaultRowHeight="15" x14ac:dyDescent="0.25"/>
  <cols>
    <col min="1" max="1" width="17.140625" style="1" customWidth="1"/>
    <col min="2" max="2" width="13.85546875" style="2" customWidth="1"/>
    <col min="3" max="4" width="15.42578125" style="2" customWidth="1"/>
    <col min="5" max="5" width="22.28515625" style="1" bestFit="1" customWidth="1"/>
    <col min="6" max="6" width="23" style="2" customWidth="1"/>
    <col min="7" max="7" width="11.5703125" style="1" bestFit="1" customWidth="1"/>
    <col min="8" max="8" width="11.5703125" style="1" customWidth="1"/>
    <col min="9" max="9" width="24.28515625" style="1" customWidth="1"/>
    <col min="10" max="10" width="12.42578125" style="1" bestFit="1" customWidth="1"/>
    <col min="11" max="12" width="10.5703125" style="1" customWidth="1"/>
    <col min="13" max="13" width="11.28515625" style="1" customWidth="1"/>
    <col min="14" max="14" width="54" style="1" customWidth="1"/>
    <col min="15" max="16384" width="9.140625" style="1"/>
  </cols>
  <sheetData>
    <row r="1" spans="1:15" ht="51.75" customHeight="1" x14ac:dyDescent="0.25">
      <c r="N1" s="12"/>
      <c r="O1" s="12"/>
    </row>
    <row r="2" spans="1:15" ht="15.75" customHeight="1" thickBot="1" x14ac:dyDescent="0.3">
      <c r="C2" s="2">
        <v>0.2162</v>
      </c>
      <c r="D2" s="2">
        <v>0.16209999999999999</v>
      </c>
      <c r="E2" s="1">
        <v>0.1351</v>
      </c>
      <c r="G2" s="1">
        <v>0.1081</v>
      </c>
      <c r="H2" s="1">
        <v>6.7500000000000004E-2</v>
      </c>
      <c r="I2" s="1">
        <v>0.2162</v>
      </c>
      <c r="J2" s="1">
        <v>5.3999999999999999E-2</v>
      </c>
      <c r="K2" s="1">
        <v>5.3999999999999999E-2</v>
      </c>
      <c r="M2" s="1">
        <v>2.7E-2</v>
      </c>
      <c r="N2" s="13"/>
      <c r="O2" s="13"/>
    </row>
    <row r="3" spans="1:15" s="3" customFormat="1" ht="64.5" thickBot="1" x14ac:dyDescent="0.3">
      <c r="B3" s="7" t="s">
        <v>2</v>
      </c>
      <c r="C3" s="8" t="s">
        <v>11</v>
      </c>
      <c r="D3" s="8" t="s">
        <v>10</v>
      </c>
      <c r="E3" s="8" t="s">
        <v>13</v>
      </c>
      <c r="F3" s="8" t="s">
        <v>3</v>
      </c>
      <c r="G3" s="8" t="s">
        <v>8</v>
      </c>
      <c r="H3" s="21" t="s">
        <v>39</v>
      </c>
      <c r="I3" s="8" t="s">
        <v>5</v>
      </c>
      <c r="J3" s="8" t="s">
        <v>14</v>
      </c>
      <c r="K3" s="8" t="s">
        <v>15</v>
      </c>
      <c r="L3" s="10" t="s">
        <v>46</v>
      </c>
      <c r="M3" s="10" t="s">
        <v>47</v>
      </c>
      <c r="N3" s="9" t="s">
        <v>1</v>
      </c>
    </row>
    <row r="4" spans="1:15" s="3" customFormat="1" ht="39" thickBot="1" x14ac:dyDescent="0.3">
      <c r="B4" s="15" t="s">
        <v>18</v>
      </c>
      <c r="C4" s="15">
        <v>0.79</v>
      </c>
      <c r="D4" s="15">
        <v>42.75</v>
      </c>
      <c r="E4" s="15" t="s">
        <v>19</v>
      </c>
      <c r="F4" s="15" t="s">
        <v>20</v>
      </c>
      <c r="G4" s="2">
        <v>3.1111111111111114E-2</v>
      </c>
      <c r="H4" s="15" t="s">
        <v>40</v>
      </c>
      <c r="I4">
        <v>20.527000000000001</v>
      </c>
      <c r="J4" s="15">
        <v>2.1</v>
      </c>
      <c r="K4" s="15">
        <v>4.9000000000000002E-2</v>
      </c>
      <c r="L4" s="15">
        <v>0.01</v>
      </c>
      <c r="M4" s="15">
        <v>2.4000000000000001E-4</v>
      </c>
      <c r="N4" s="14"/>
    </row>
    <row r="5" spans="1:15" ht="60.75" thickBot="1" x14ac:dyDescent="0.3">
      <c r="B5" s="15"/>
      <c r="C5" s="15">
        <v>4</v>
      </c>
      <c r="D5" s="15">
        <v>5</v>
      </c>
      <c r="E5" s="15"/>
      <c r="F5" s="15"/>
      <c r="G5" s="2"/>
      <c r="H5" s="15"/>
      <c r="I5"/>
      <c r="J5" s="15"/>
      <c r="K5" s="15"/>
      <c r="L5" s="15"/>
      <c r="M5" s="15"/>
      <c r="N5" s="4" t="s">
        <v>9</v>
      </c>
    </row>
    <row r="6" spans="1:15" ht="51.75" thickBot="1" x14ac:dyDescent="0.3">
      <c r="B6" s="15" t="s">
        <v>21</v>
      </c>
      <c r="C6" s="15">
        <v>0.79</v>
      </c>
      <c r="D6" s="15">
        <v>42.5</v>
      </c>
      <c r="E6" s="15" t="s">
        <v>19</v>
      </c>
      <c r="F6" s="15" t="s">
        <v>22</v>
      </c>
      <c r="G6" s="2">
        <v>3.2000000000000001E-2</v>
      </c>
      <c r="H6" s="15" t="s">
        <v>41</v>
      </c>
      <c r="I6">
        <v>20.414999999999999</v>
      </c>
      <c r="J6" s="15">
        <v>2.2999999999999998</v>
      </c>
      <c r="K6" s="15">
        <v>5.3999999999999999E-2</v>
      </c>
      <c r="L6" s="15">
        <v>1.0999999999999999E-2</v>
      </c>
      <c r="M6" s="15">
        <v>2.3000000000000001E-4</v>
      </c>
      <c r="N6" s="4"/>
    </row>
    <row r="7" spans="1:15" ht="15.75" thickBot="1" x14ac:dyDescent="0.3">
      <c r="A7" s="11" t="s">
        <v>16</v>
      </c>
      <c r="B7" s="15"/>
      <c r="C7" s="15">
        <v>4</v>
      </c>
      <c r="D7" s="15">
        <v>4.5</v>
      </c>
      <c r="E7" s="15"/>
      <c r="F7" s="15"/>
      <c r="G7" s="2"/>
      <c r="H7" s="15"/>
      <c r="I7"/>
      <c r="J7" s="15"/>
      <c r="K7" s="15"/>
      <c r="L7" s="15"/>
      <c r="M7" s="15"/>
      <c r="N7" s="5"/>
    </row>
    <row r="8" spans="1:15" ht="39" thickBot="1" x14ac:dyDescent="0.3">
      <c r="A8" s="11"/>
      <c r="B8" s="15" t="s">
        <v>23</v>
      </c>
      <c r="C8" s="15">
        <v>0.8</v>
      </c>
      <c r="D8" s="15">
        <v>29</v>
      </c>
      <c r="E8" s="15" t="s">
        <v>19</v>
      </c>
      <c r="F8" s="15" t="s">
        <v>24</v>
      </c>
      <c r="G8" s="2">
        <v>6.1724137931034484E-2</v>
      </c>
      <c r="H8" s="15" t="s">
        <v>42</v>
      </c>
      <c r="I8">
        <v>29.949000000000002</v>
      </c>
      <c r="J8" s="15">
        <v>3.5</v>
      </c>
      <c r="K8" s="15">
        <v>0.121</v>
      </c>
      <c r="L8" s="15">
        <v>3.7999999999999999E-2</v>
      </c>
      <c r="M8" s="15">
        <v>1.0200000000000001E-2</v>
      </c>
      <c r="N8" s="5"/>
    </row>
    <row r="9" spans="1:15" ht="15.75" thickBot="1" x14ac:dyDescent="0.3">
      <c r="A9" s="11"/>
      <c r="B9" s="15"/>
      <c r="C9" s="15">
        <v>3</v>
      </c>
      <c r="D9" s="15">
        <v>3</v>
      </c>
      <c r="E9" s="15"/>
      <c r="F9" s="15"/>
      <c r="G9" s="2"/>
      <c r="H9" s="15"/>
      <c r="I9"/>
      <c r="J9" s="15"/>
      <c r="K9" s="15"/>
      <c r="L9" s="15"/>
      <c r="M9" s="15"/>
      <c r="N9" s="5"/>
    </row>
    <row r="10" spans="1:15" ht="39" thickBot="1" x14ac:dyDescent="0.3">
      <c r="A10" s="11" t="s">
        <v>17</v>
      </c>
      <c r="B10" s="15" t="s">
        <v>25</v>
      </c>
      <c r="C10" s="15">
        <v>0.8</v>
      </c>
      <c r="D10" s="15">
        <v>41.25</v>
      </c>
      <c r="E10" s="15" t="s">
        <v>19</v>
      </c>
      <c r="F10" s="15" t="s">
        <v>26</v>
      </c>
      <c r="G10" s="2">
        <v>3.3939393939393936E-2</v>
      </c>
      <c r="H10" s="15" t="s">
        <v>40</v>
      </c>
      <c r="I10">
        <v>21.170999999999999</v>
      </c>
      <c r="J10" s="15">
        <v>2.4</v>
      </c>
      <c r="K10" s="15">
        <v>5.5E-2</v>
      </c>
      <c r="L10" s="15">
        <v>1.2E-2</v>
      </c>
      <c r="M10" s="15">
        <v>2.5999999999999998E-4</v>
      </c>
      <c r="N10" s="5"/>
    </row>
    <row r="11" spans="1:15" ht="15.75" thickBot="1" x14ac:dyDescent="0.3">
      <c r="A11" s="11"/>
      <c r="B11" s="15"/>
      <c r="C11" s="15">
        <v>3</v>
      </c>
      <c r="D11" s="15">
        <v>4</v>
      </c>
      <c r="E11" s="15"/>
      <c r="F11" s="15"/>
      <c r="G11" s="2"/>
      <c r="H11" s="15"/>
      <c r="I11"/>
      <c r="J11" s="15"/>
      <c r="K11" s="15"/>
      <c r="L11" s="15"/>
      <c r="M11" s="15"/>
      <c r="N11" s="5"/>
    </row>
    <row r="12" spans="1:15" ht="39" thickBot="1" x14ac:dyDescent="0.3">
      <c r="A12" s="11"/>
      <c r="B12" s="15" t="s">
        <v>27</v>
      </c>
      <c r="C12" s="15">
        <v>0.79</v>
      </c>
      <c r="D12" s="15">
        <v>42.5</v>
      </c>
      <c r="E12" s="15" t="s">
        <v>19</v>
      </c>
      <c r="F12" s="15" t="s">
        <v>26</v>
      </c>
      <c r="G12" s="2">
        <v>3.2000000000000001E-2</v>
      </c>
      <c r="H12" s="15" t="s">
        <v>40</v>
      </c>
      <c r="I12">
        <v>20.414000000000001</v>
      </c>
      <c r="J12" s="15">
        <v>2.2999999999999998</v>
      </c>
      <c r="K12" s="15">
        <v>5.2999999999999999E-2</v>
      </c>
      <c r="L12" s="15">
        <v>1.0999999999999999E-2</v>
      </c>
      <c r="M12" s="15">
        <v>2.5000000000000001E-4</v>
      </c>
      <c r="N12" s="6" t="e">
        <f>C12*C2+D12*D2+E12*E2+G12*G2+H12*H2+I15*I2+K15*K2+M15*M2</f>
        <v>#VALUE!</v>
      </c>
    </row>
    <row r="13" spans="1:15" ht="15.75" thickBot="1" x14ac:dyDescent="0.3">
      <c r="B13" s="16"/>
      <c r="C13" s="16">
        <v>4</v>
      </c>
      <c r="D13" s="16">
        <v>4.5</v>
      </c>
      <c r="E13" s="16"/>
      <c r="F13" s="16"/>
      <c r="G13" s="2"/>
      <c r="H13" s="16"/>
      <c r="I13"/>
      <c r="J13" s="15"/>
      <c r="K13" s="15"/>
      <c r="L13" s="15"/>
      <c r="M13" s="15"/>
    </row>
    <row r="14" spans="1:15" ht="15.75" thickBot="1" x14ac:dyDescent="0.3">
      <c r="B14" s="17" t="s">
        <v>0</v>
      </c>
      <c r="C14" s="17">
        <v>0.77900000000000003</v>
      </c>
      <c r="D14" s="17">
        <v>42.8</v>
      </c>
      <c r="E14" s="17" t="s">
        <v>28</v>
      </c>
      <c r="F14" s="18" t="s">
        <v>29</v>
      </c>
      <c r="G14" s="17">
        <v>2.8948598130841125E-2</v>
      </c>
      <c r="H14" s="17" t="s">
        <v>4</v>
      </c>
      <c r="I14" s="17">
        <v>26.01972934387485</v>
      </c>
      <c r="J14" s="19">
        <v>2.5756855286099221</v>
      </c>
      <c r="K14" s="19">
        <v>7.725233430740111E-2</v>
      </c>
      <c r="L14" s="22">
        <v>2.1000000000000001E-2</v>
      </c>
      <c r="M14" s="19">
        <v>6.3393229422426989E-7</v>
      </c>
    </row>
    <row r="15" spans="1:15" ht="15.75" thickBot="1" x14ac:dyDescent="0.3">
      <c r="B15"/>
      <c r="C15" s="16">
        <v>5</v>
      </c>
      <c r="D15" s="16">
        <v>5</v>
      </c>
      <c r="E15" s="16">
        <v>5</v>
      </c>
      <c r="F15" s="16">
        <v>5</v>
      </c>
      <c r="G15" s="16">
        <v>5</v>
      </c>
      <c r="H15" s="16">
        <v>5</v>
      </c>
      <c r="I15" s="16">
        <v>5</v>
      </c>
      <c r="J15" s="16">
        <v>5</v>
      </c>
      <c r="K15" s="16">
        <v>5</v>
      </c>
      <c r="L15" s="16">
        <v>5</v>
      </c>
      <c r="M15" s="16">
        <v>5</v>
      </c>
      <c r="N15" s="1">
        <f>C15*C2+D15*D2+E15*E2+G15*G2+H15*H2+I15*I2+K15*K2+M15*M2</f>
        <v>4.9309999999999992</v>
      </c>
    </row>
    <row r="16" spans="1:15" ht="60.75" thickBot="1" x14ac:dyDescent="0.3">
      <c r="B16" s="2" t="s">
        <v>6</v>
      </c>
      <c r="C16" s="2" t="s">
        <v>30</v>
      </c>
      <c r="D16" s="2">
        <v>175</v>
      </c>
      <c r="E16" s="2" t="s">
        <v>31</v>
      </c>
      <c r="F16" s="16" t="s">
        <v>32</v>
      </c>
      <c r="G16" s="2">
        <v>41.666666666666664</v>
      </c>
      <c r="H16" s="2" t="s">
        <v>43</v>
      </c>
      <c r="I16" s="2" t="s">
        <v>30</v>
      </c>
      <c r="J16" s="15"/>
      <c r="K16" s="20" t="s">
        <v>30</v>
      </c>
      <c r="L16" s="20" t="s">
        <v>30</v>
      </c>
      <c r="M16" s="20" t="s">
        <v>30</v>
      </c>
      <c r="N16" s="1" t="e">
        <f t="shared" ref="N16:N22" si="0">C16*C3+D16*D3+E16*E3+G16*G3+H16*H3+I16*I3+K16*K3+M16*M3</f>
        <v>#VALUE!</v>
      </c>
    </row>
    <row r="17" spans="2:14" ht="15.75" thickBot="1" x14ac:dyDescent="0.3">
      <c r="E17" s="2"/>
      <c r="F17" s="16"/>
      <c r="G17" s="2"/>
      <c r="H17" s="2"/>
      <c r="I17" s="2"/>
      <c r="J17" s="15"/>
      <c r="K17" s="20"/>
      <c r="L17" s="20"/>
      <c r="M17" s="20"/>
      <c r="N17" s="1" t="e">
        <f>C17*C4+D17*D4+E17*E4+G17*G4+H17*H4+I17*I4+K17*K4+M17*M4</f>
        <v>#VALUE!</v>
      </c>
    </row>
    <row r="18" spans="2:14" ht="15.75" thickBot="1" x14ac:dyDescent="0.3">
      <c r="B18" s="2" t="s">
        <v>7</v>
      </c>
      <c r="C18" s="2">
        <v>0.82499999999999996</v>
      </c>
      <c r="D18" s="2">
        <v>34</v>
      </c>
      <c r="E18" s="2" t="s">
        <v>33</v>
      </c>
      <c r="F18" s="16" t="s">
        <v>29</v>
      </c>
      <c r="G18" s="2">
        <v>0.17825311942959005</v>
      </c>
      <c r="H18" s="2" t="s">
        <v>4</v>
      </c>
      <c r="I18" s="2">
        <v>30.927950089126565</v>
      </c>
      <c r="J18" s="15">
        <v>2.2000000000000002</v>
      </c>
      <c r="K18" s="15">
        <v>0.05</v>
      </c>
      <c r="L18" s="15">
        <v>0</v>
      </c>
      <c r="M18" s="15">
        <v>0</v>
      </c>
      <c r="N18" s="1" t="e">
        <f>C18*C2+D18*D2+E18*E2+G18*G2+H18*H2+I18*I2+K18*K2+M18*M2</f>
        <v>#VALUE!</v>
      </c>
    </row>
    <row r="19" spans="2:14" ht="15.75" thickBot="1" x14ac:dyDescent="0.3">
      <c r="C19" s="2">
        <v>2</v>
      </c>
      <c r="D19" s="2">
        <v>3.5</v>
      </c>
      <c r="E19" s="2"/>
      <c r="F19" s="16"/>
      <c r="G19" s="2"/>
      <c r="H19" s="2"/>
      <c r="I19" s="2"/>
      <c r="J19" s="15"/>
      <c r="K19" s="15"/>
      <c r="L19" s="15"/>
      <c r="M19" s="15"/>
      <c r="N19" s="1" t="e">
        <f t="shared" si="0"/>
        <v>#VALUE!</v>
      </c>
    </row>
    <row r="20" spans="2:14" ht="90.75" thickBot="1" x14ac:dyDescent="0.3">
      <c r="B20" s="2" t="s">
        <v>12</v>
      </c>
      <c r="C20" s="2">
        <v>9.5000000000000001E-2</v>
      </c>
      <c r="D20" s="2">
        <v>131</v>
      </c>
      <c r="E20" s="2" t="s">
        <v>34</v>
      </c>
      <c r="F20" s="16" t="s">
        <v>35</v>
      </c>
      <c r="G20" s="2">
        <v>8.0152671755725186E-2</v>
      </c>
      <c r="H20" s="2" t="s">
        <v>44</v>
      </c>
      <c r="I20" s="2">
        <v>69.709039775010055</v>
      </c>
      <c r="J20" s="15">
        <v>0.16</v>
      </c>
      <c r="K20" s="15">
        <v>1.1000000000000001E-3</v>
      </c>
      <c r="L20" s="15">
        <v>0</v>
      </c>
      <c r="M20" s="15">
        <v>0</v>
      </c>
      <c r="N20" s="1" t="e">
        <f>N18=C20*C7+D20*D7+E20*E7+G20*G7+H20*H7+I20*I7+K20*K7+M20*M7</f>
        <v>#VALUE!</v>
      </c>
    </row>
    <row r="21" spans="2:14" ht="15.75" thickBot="1" x14ac:dyDescent="0.3">
      <c r="C21" s="2">
        <v>8</v>
      </c>
      <c r="D21" s="2">
        <v>10</v>
      </c>
      <c r="E21" s="2"/>
      <c r="F21" s="16"/>
      <c r="G21" s="2"/>
      <c r="H21" s="2"/>
      <c r="I21" s="2"/>
      <c r="J21" s="15"/>
      <c r="K21" s="15"/>
      <c r="L21" s="15"/>
      <c r="M21" s="15"/>
      <c r="N21" s="1" t="e">
        <f t="shared" si="0"/>
        <v>#VALUE!</v>
      </c>
    </row>
    <row r="22" spans="2:14" ht="30.75" thickBot="1" x14ac:dyDescent="0.3">
      <c r="B22" s="2" t="s">
        <v>36</v>
      </c>
      <c r="C22" s="2">
        <v>0.125</v>
      </c>
      <c r="D22" s="2">
        <v>54.85</v>
      </c>
      <c r="E22" s="2" t="s">
        <v>37</v>
      </c>
      <c r="F22" s="16" t="s">
        <v>38</v>
      </c>
      <c r="G22" s="2">
        <v>0.11544876202541096</v>
      </c>
      <c r="H22" s="2" t="s">
        <v>45</v>
      </c>
      <c r="I22" s="2">
        <v>126.53112123974476</v>
      </c>
      <c r="J22" s="15">
        <v>1.72</v>
      </c>
      <c r="K22" s="15">
        <v>4.3999999999999997E-2</v>
      </c>
      <c r="L22" s="15">
        <v>0</v>
      </c>
      <c r="M22" s="15">
        <v>0</v>
      </c>
      <c r="N22" s="1" t="e">
        <f t="shared" si="0"/>
        <v>#VALUE!</v>
      </c>
    </row>
    <row r="23" spans="2:14" ht="15.75" thickBot="1" x14ac:dyDescent="0.3">
      <c r="C23" s="2">
        <v>7</v>
      </c>
      <c r="D23" s="2">
        <v>7</v>
      </c>
      <c r="E23" s="2"/>
      <c r="G23" s="2"/>
      <c r="H23" s="2"/>
      <c r="I23" s="2"/>
      <c r="K23" s="15"/>
    </row>
  </sheetData>
  <mergeCells count="3">
    <mergeCell ref="A7:A9"/>
    <mergeCell ref="A10:A12"/>
    <mergeCell ref="N1:O2"/>
  </mergeCells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tabSelected="1" workbookViewId="0">
      <selection activeCell="F22" sqref="F22"/>
    </sheetView>
  </sheetViews>
  <sheetFormatPr defaultRowHeight="15" x14ac:dyDescent="0.25"/>
  <sheetData>
    <row r="1" spans="1:10" x14ac:dyDescent="0.25">
      <c r="A1" s="2"/>
      <c r="B1" s="2">
        <v>0.2162</v>
      </c>
      <c r="C1" s="2">
        <v>0.16209999999999999</v>
      </c>
      <c r="D1" s="2">
        <v>0.1351</v>
      </c>
      <c r="E1" s="2">
        <v>0.2162</v>
      </c>
      <c r="F1" s="2">
        <v>6.7500000000000004E-2</v>
      </c>
      <c r="G1" s="2">
        <v>0.1081</v>
      </c>
      <c r="H1" s="2">
        <v>5.3999999999999999E-2</v>
      </c>
      <c r="I1" s="2">
        <v>2.7E-2</v>
      </c>
      <c r="J1" s="2">
        <f>SUM(B1:I1)</f>
        <v>0.98620000000000008</v>
      </c>
    </row>
    <row r="2" spans="1:10" ht="90" x14ac:dyDescent="0.25">
      <c r="A2" s="3" t="s">
        <v>48</v>
      </c>
      <c r="B2" s="3" t="s">
        <v>49</v>
      </c>
      <c r="C2" s="3" t="s">
        <v>50</v>
      </c>
      <c r="D2" s="3" t="s">
        <v>51</v>
      </c>
      <c r="E2" s="3" t="s">
        <v>52</v>
      </c>
      <c r="F2" s="3" t="s">
        <v>39</v>
      </c>
      <c r="G2" s="3" t="s">
        <v>53</v>
      </c>
      <c r="H2" s="3" t="s">
        <v>54</v>
      </c>
      <c r="I2" s="3" t="s">
        <v>47</v>
      </c>
      <c r="J2" s="3"/>
    </row>
    <row r="3" spans="1:10" ht="135" x14ac:dyDescent="0.25">
      <c r="A3" s="23" t="s">
        <v>18</v>
      </c>
      <c r="B3" s="23">
        <v>0.79</v>
      </c>
      <c r="C3" s="23">
        <v>42.75</v>
      </c>
      <c r="D3" s="23" t="s">
        <v>19</v>
      </c>
      <c r="E3" s="23">
        <v>20.527000000000001</v>
      </c>
      <c r="F3" s="23" t="s">
        <v>40</v>
      </c>
      <c r="G3" s="23">
        <v>3.1111111111111114E-2</v>
      </c>
      <c r="H3" s="23">
        <v>4.9000000000000002E-2</v>
      </c>
      <c r="I3" s="23">
        <v>2.4000000000000001E-4</v>
      </c>
    </row>
    <row r="4" spans="1:10" x14ac:dyDescent="0.25">
      <c r="A4" s="2"/>
      <c r="B4" s="2">
        <f>(B3/B13)*5</f>
        <v>5.0706033376123241</v>
      </c>
      <c r="C4" s="2">
        <f>(C3/C13)*5</f>
        <v>4.9941588785046731</v>
      </c>
      <c r="D4" s="2">
        <v>3</v>
      </c>
      <c r="E4" s="2">
        <v>7.5</v>
      </c>
      <c r="F4" s="2">
        <v>3.5</v>
      </c>
      <c r="G4" s="2">
        <v>4.9000000000000004</v>
      </c>
      <c r="H4" s="2">
        <v>7.5</v>
      </c>
      <c r="I4" s="2">
        <v>1.8</v>
      </c>
      <c r="J4" s="2">
        <f>B4*B1+C4*C1+D4*D1+E4*E1+F4*F1+G4*G1+H4*H1+I4*I1</f>
        <v>5.1521575957973917</v>
      </c>
    </row>
    <row r="5" spans="1:10" ht="135" x14ac:dyDescent="0.25">
      <c r="A5" s="23" t="s">
        <v>21</v>
      </c>
      <c r="B5" s="23">
        <v>0.79</v>
      </c>
      <c r="C5" s="23">
        <v>42.5</v>
      </c>
      <c r="D5" s="23" t="s">
        <v>19</v>
      </c>
      <c r="E5" s="23">
        <v>20.414999999999999</v>
      </c>
      <c r="F5" s="23" t="s">
        <v>41</v>
      </c>
      <c r="G5" s="23">
        <v>3.2000000000000001E-2</v>
      </c>
      <c r="H5" s="23">
        <v>5.3999999999999999E-2</v>
      </c>
      <c r="I5" s="23">
        <v>2.3000000000000001E-4</v>
      </c>
    </row>
    <row r="6" spans="1:10" x14ac:dyDescent="0.25">
      <c r="A6" s="2"/>
      <c r="B6" s="2">
        <f>(B5/B13)*5</f>
        <v>5.0706033376123241</v>
      </c>
      <c r="C6" s="2">
        <f>(C5/C13)*5</f>
        <v>4.9649532710280377</v>
      </c>
      <c r="D6" s="2">
        <v>3</v>
      </c>
      <c r="E6" s="2">
        <v>7.5</v>
      </c>
      <c r="F6" s="2">
        <v>2</v>
      </c>
      <c r="G6" s="2">
        <v>4.5</v>
      </c>
      <c r="H6" s="2">
        <v>7</v>
      </c>
      <c r="I6" s="2">
        <v>1.5</v>
      </c>
      <c r="J6" s="2">
        <f>B1*B6+C1*C6+D1*D6+E1*E6+F1*F6+G1*G6+H1*H6+I1*I6</f>
        <v>4.9678333668254284</v>
      </c>
    </row>
    <row r="7" spans="1:10" ht="135" x14ac:dyDescent="0.25">
      <c r="A7" s="23" t="s">
        <v>23</v>
      </c>
      <c r="B7" s="23">
        <v>0.8</v>
      </c>
      <c r="C7" s="23">
        <v>29</v>
      </c>
      <c r="D7" s="23" t="s">
        <v>19</v>
      </c>
      <c r="E7" s="23">
        <v>29.949000000000002</v>
      </c>
      <c r="F7" s="23" t="s">
        <v>42</v>
      </c>
      <c r="G7" s="23">
        <v>6.1724137931034484E-2</v>
      </c>
      <c r="H7" s="23">
        <v>0.121</v>
      </c>
      <c r="I7" s="23">
        <v>1.0200000000000001E-2</v>
      </c>
    </row>
    <row r="8" spans="1:10" x14ac:dyDescent="0.25">
      <c r="A8" s="2"/>
      <c r="B8" s="2">
        <f>(B7/B13)*5</f>
        <v>5.1347881899871624</v>
      </c>
      <c r="C8" s="2">
        <f>(C7/C13)*5</f>
        <v>3.3878504672897196</v>
      </c>
      <c r="D8" s="2">
        <v>3</v>
      </c>
      <c r="E8" s="2">
        <v>4</v>
      </c>
      <c r="F8" s="2">
        <v>7</v>
      </c>
      <c r="G8" s="2">
        <f t="shared" ref="G8" si="0">(G7/G13)*5</f>
        <v>10.660989118031782</v>
      </c>
      <c r="H8" s="2">
        <v>2.5</v>
      </c>
      <c r="I8" s="2">
        <v>1</v>
      </c>
      <c r="J8" s="2">
        <f>B1*B8+C1*C8+D1*D8+E1*E8+F1*F8+G1*G8+H1*H8+I1*I8</f>
        <v>4.7163646910821235</v>
      </c>
    </row>
    <row r="9" spans="1:10" ht="135" x14ac:dyDescent="0.25">
      <c r="A9" s="23" t="s">
        <v>25</v>
      </c>
      <c r="B9" s="23">
        <v>0.8</v>
      </c>
      <c r="C9" s="23">
        <v>41.25</v>
      </c>
      <c r="D9" s="23" t="s">
        <v>19</v>
      </c>
      <c r="E9" s="23">
        <v>21.170999999999999</v>
      </c>
      <c r="F9" s="23" t="s">
        <v>40</v>
      </c>
      <c r="G9" s="23">
        <v>3.3939393939393936E-2</v>
      </c>
      <c r="H9" s="23">
        <v>5.5E-2</v>
      </c>
      <c r="I9" s="23">
        <v>2.5999999999999998E-4</v>
      </c>
    </row>
    <row r="10" spans="1:10" x14ac:dyDescent="0.25">
      <c r="A10" s="2"/>
      <c r="B10" s="2">
        <f>(B9/B13)*5</f>
        <v>5.1347881899871624</v>
      </c>
      <c r="C10" s="2">
        <f>(C9/C13)*5</f>
        <v>4.81892523364486</v>
      </c>
      <c r="D10" s="2">
        <v>3</v>
      </c>
      <c r="E10" s="2">
        <v>6</v>
      </c>
      <c r="F10" s="2">
        <v>3.5</v>
      </c>
      <c r="G10" s="2">
        <v>4.4000000000000004</v>
      </c>
      <c r="H10" s="2">
        <v>6.5</v>
      </c>
      <c r="I10" s="2">
        <f>2</f>
        <v>2</v>
      </c>
      <c r="J10" s="2">
        <f>B1*B10+C1*C10+D1*D10+E1*E10+F1*F10+G1*G10+H1*H10+I1*I10</f>
        <v>4.7106789870490573</v>
      </c>
    </row>
    <row r="11" spans="1:10" ht="135" x14ac:dyDescent="0.25">
      <c r="A11" s="23" t="s">
        <v>27</v>
      </c>
      <c r="B11" s="23">
        <v>0.79</v>
      </c>
      <c r="C11" s="23">
        <v>42.5</v>
      </c>
      <c r="D11" s="23" t="s">
        <v>19</v>
      </c>
      <c r="E11" s="23">
        <v>20.414000000000001</v>
      </c>
      <c r="F11" s="23" t="s">
        <v>40</v>
      </c>
      <c r="G11" s="23">
        <v>3.2000000000000001E-2</v>
      </c>
      <c r="H11" s="23">
        <v>5.2999999999999999E-2</v>
      </c>
      <c r="I11" s="23">
        <v>2.5000000000000001E-4</v>
      </c>
    </row>
    <row r="12" spans="1:10" x14ac:dyDescent="0.25">
      <c r="A12" s="2"/>
      <c r="B12" s="2">
        <f>(B11/B13)*5</f>
        <v>5.0706033376123241</v>
      </c>
      <c r="C12" s="2">
        <f>(C11/C13)*5</f>
        <v>4.9649532710280377</v>
      </c>
      <c r="D12" s="2">
        <v>3</v>
      </c>
      <c r="E12" s="2">
        <v>7.5</v>
      </c>
      <c r="F12" s="2">
        <v>3.5</v>
      </c>
      <c r="G12" s="2">
        <v>4.5</v>
      </c>
      <c r="H12" s="2">
        <v>7</v>
      </c>
      <c r="I12" s="2">
        <v>1.9</v>
      </c>
      <c r="J12" s="2">
        <f>B1*B12+C1*C12+D1*D12+E1*E12+F1*F12+G1*G12+H1*H12+I1*I12</f>
        <v>5.0798833668254293</v>
      </c>
    </row>
    <row r="13" spans="1:10" ht="60" x14ac:dyDescent="0.25">
      <c r="A13" s="17" t="s">
        <v>0</v>
      </c>
      <c r="B13" s="17">
        <v>0.77900000000000003</v>
      </c>
      <c r="C13" s="17">
        <v>42.8</v>
      </c>
      <c r="D13" s="17" t="s">
        <v>28</v>
      </c>
      <c r="E13" s="17">
        <v>26.01972934387485</v>
      </c>
      <c r="F13" s="17" t="s">
        <v>4</v>
      </c>
      <c r="G13" s="17">
        <v>2.8948598130841125E-2</v>
      </c>
      <c r="H13" s="17">
        <v>7.725233430740111E-2</v>
      </c>
      <c r="I13" s="17">
        <v>6.3393229422426989E-7</v>
      </c>
      <c r="J13" s="2"/>
    </row>
    <row r="14" spans="1:10" x14ac:dyDescent="0.25">
      <c r="A14" s="2"/>
      <c r="B14" s="2">
        <v>5</v>
      </c>
      <c r="C14" s="2">
        <v>5</v>
      </c>
      <c r="D14" s="2">
        <v>5</v>
      </c>
      <c r="E14" s="2">
        <v>5</v>
      </c>
      <c r="F14" s="2">
        <v>5</v>
      </c>
      <c r="G14" s="2">
        <v>5</v>
      </c>
      <c r="H14" s="2">
        <v>5</v>
      </c>
      <c r="I14" s="2">
        <v>5</v>
      </c>
      <c r="J14" s="2">
        <f>$B1*B14+$C1*C14+$D1*D14+$E1*E14+$F1*F14+$G1*G14+$H1*H14+$I1*I14</f>
        <v>4.9309999999999992</v>
      </c>
    </row>
    <row r="15" spans="1:10" ht="150" x14ac:dyDescent="0.25">
      <c r="A15" s="23" t="s">
        <v>6</v>
      </c>
      <c r="B15" s="23" t="s">
        <v>30</v>
      </c>
      <c r="C15" s="23">
        <v>175</v>
      </c>
      <c r="D15" s="23" t="s">
        <v>31</v>
      </c>
      <c r="E15" s="23" t="s">
        <v>30</v>
      </c>
      <c r="F15" s="23" t="s">
        <v>43</v>
      </c>
      <c r="G15" s="23">
        <v>41.666666666666664</v>
      </c>
      <c r="H15" s="23" t="s">
        <v>30</v>
      </c>
      <c r="I15" s="23" t="s">
        <v>30</v>
      </c>
    </row>
    <row r="16" spans="1:10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</row>
    <row r="17" spans="1:10" ht="45" x14ac:dyDescent="0.25">
      <c r="A17" s="23" t="s">
        <v>7</v>
      </c>
      <c r="B17" s="23">
        <v>0.82499999999999996</v>
      </c>
      <c r="C17" s="23">
        <v>34</v>
      </c>
      <c r="D17" s="23" t="s">
        <v>33</v>
      </c>
      <c r="E17" s="23">
        <v>30.927950089126565</v>
      </c>
      <c r="F17" s="23" t="s">
        <v>4</v>
      </c>
      <c r="G17" s="23">
        <v>0.17825311942959005</v>
      </c>
      <c r="H17" s="23">
        <v>0.05</v>
      </c>
      <c r="I17" s="23">
        <v>0</v>
      </c>
    </row>
    <row r="18" spans="1:10" x14ac:dyDescent="0.25">
      <c r="A18" s="2"/>
      <c r="B18" s="2">
        <f>(B17/B13)*5</f>
        <v>5.2952503209242616</v>
      </c>
      <c r="C18" s="2">
        <f>(C17/C13)*5</f>
        <v>3.9719626168224305</v>
      </c>
      <c r="D18" s="2">
        <v>5</v>
      </c>
      <c r="E18" s="2">
        <v>3.5</v>
      </c>
      <c r="F18" s="2">
        <v>7</v>
      </c>
      <c r="G18" s="2">
        <v>3</v>
      </c>
      <c r="H18" s="2">
        <v>7.5</v>
      </c>
      <c r="I18" s="2">
        <f t="shared" ref="I18" si="1">(I17/I13)*5</f>
        <v>0</v>
      </c>
      <c r="J18" s="2">
        <f>$B1*B18+$C1*C18+$D1*D18+$E1*E18+$F1*F18+$G1*G18+$H1*H18+$I1*I18</f>
        <v>4.4226882595707417</v>
      </c>
    </row>
    <row r="19" spans="1:10" ht="225" x14ac:dyDescent="0.25">
      <c r="A19" s="23" t="s">
        <v>12</v>
      </c>
      <c r="B19" s="23">
        <v>9.5000000000000001E-2</v>
      </c>
      <c r="C19" s="23">
        <v>131</v>
      </c>
      <c r="D19" s="23" t="s">
        <v>34</v>
      </c>
      <c r="E19" s="23">
        <v>69.709039775010055</v>
      </c>
      <c r="F19" s="23" t="s">
        <v>44</v>
      </c>
      <c r="G19" s="23">
        <v>8.0152671755725186E-2</v>
      </c>
      <c r="H19" s="23">
        <v>1.1000000000000001E-3</v>
      </c>
      <c r="I19" s="23">
        <v>0</v>
      </c>
    </row>
    <row r="20" spans="1:10" x14ac:dyDescent="0.25">
      <c r="A20" s="2"/>
      <c r="B20" s="2">
        <f>(B19/B13)*5</f>
        <v>0.6097560975609756</v>
      </c>
      <c r="C20" s="2">
        <f>(C19/C13)*5</f>
        <v>15.303738317757009</v>
      </c>
      <c r="D20" s="2">
        <v>1</v>
      </c>
      <c r="E20" s="2">
        <v>1.5</v>
      </c>
      <c r="F20" s="2">
        <v>1</v>
      </c>
      <c r="G20" s="2">
        <v>4</v>
      </c>
      <c r="H20" s="2">
        <v>10</v>
      </c>
      <c r="I20" s="2">
        <f t="shared" ref="I20" si="2">(I19/I13)*5</f>
        <v>0</v>
      </c>
      <c r="J20" s="2">
        <f>$B1*B20+$C1*C20+$D1*D20+$E1*E20+$F1*F20+$G1*G20+$H1*H20+$I1*I20</f>
        <v>4.1118652496010935</v>
      </c>
    </row>
    <row r="21" spans="1:10" ht="90" x14ac:dyDescent="0.25">
      <c r="A21" s="23" t="s">
        <v>36</v>
      </c>
      <c r="B21" s="23">
        <v>0.125</v>
      </c>
      <c r="C21" s="23">
        <v>54.85</v>
      </c>
      <c r="D21" s="23" t="s">
        <v>37</v>
      </c>
      <c r="E21" s="23">
        <v>126.53112123974476</v>
      </c>
      <c r="F21" s="23" t="s">
        <v>45</v>
      </c>
      <c r="G21" s="23">
        <v>0.11544876202541096</v>
      </c>
      <c r="H21" s="23">
        <v>4.3999999999999997E-2</v>
      </c>
      <c r="I21" s="23">
        <v>0</v>
      </c>
    </row>
    <row r="22" spans="1:10" x14ac:dyDescent="0.25">
      <c r="A22" s="24"/>
      <c r="B22" s="24">
        <f>(B21/B13)*5</f>
        <v>0.80231065468549423</v>
      </c>
      <c r="C22" s="24">
        <f>(C21/C13)*5</f>
        <v>6.4077102803738324</v>
      </c>
      <c r="D22" s="24">
        <v>7</v>
      </c>
      <c r="E22" s="24">
        <v>1</v>
      </c>
      <c r="F22" s="24">
        <v>2.5</v>
      </c>
      <c r="G22" s="24">
        <v>3.5</v>
      </c>
      <c r="H22" s="24">
        <v>8</v>
      </c>
      <c r="I22" s="24">
        <f t="shared" ref="I22" si="3">(I21/I13)*5</f>
        <v>0</v>
      </c>
      <c r="J22" s="2">
        <f>$B1*B22+$C1*C22+$D1*D22+$E1*E22+$F1*F22+$G1*G22+$H1*H22+$I1*I22</f>
        <v>3.3531493999916027</v>
      </c>
    </row>
  </sheetData>
  <conditionalFormatting sqref="J4:J2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Convergent Dynamics LLC</dc:creator>
  <cp:lastModifiedBy>User</cp:lastModifiedBy>
  <dcterms:created xsi:type="dcterms:W3CDTF">2022-12-18T07:25:04Z</dcterms:created>
  <dcterms:modified xsi:type="dcterms:W3CDTF">2024-08-29T11:02:16Z</dcterms:modified>
</cp:coreProperties>
</file>