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8615" tabRatio="901" activeTab="3"/>
  </bookViews>
  <sheets>
    <sheet name="EB1" sheetId="133" r:id="rId1"/>
    <sheet name="RES_IND" sheetId="152" r:id="rId2"/>
    <sheet name="Sector_Fuels" sheetId="140" r:id="rId3"/>
    <sheet name="DemTechs_IND" sheetId="138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8" authorId="0">
      <text>
        <r>
          <rPr>
            <sz val="9"/>
            <rFont val="Tahoma"/>
            <charset val="134"/>
          </rPr>
          <t>Includes fisheries consumption</t>
        </r>
      </text>
    </comment>
    <comment ref="AD8" authorId="0">
      <text>
        <r>
          <rPr>
            <sz val="9"/>
            <rFont val="Tahoma"/>
            <charset val="134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>
      <text>
        <r>
          <rPr>
            <sz val="8"/>
            <rFont val="Tahoma"/>
            <charset val="134"/>
          </rPr>
          <t xml:space="preserve">Csets declarations are inherited until the next one is encountered.
Allowed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O3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LO for PRODUCTION &gt;= CONSUMPTION (Default)
FX for PRODUCTION = CONSUMPTION
UP for PRODUCTION &lt;= CONSUMPTION</t>
        </r>
      </text>
    </comment>
    <comment ref="P3" authorId="2">
      <text>
        <r>
          <rPr>
            <sz val="8"/>
            <rFont val="Tahoma"/>
            <charset val="134"/>
          </rPr>
          <t>Allowed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Q3" authorId="2">
      <text>
        <r>
          <rPr>
            <sz val="8"/>
            <rFont val="Tahoma"/>
            <charset val="134"/>
          </rPr>
          <t>Allowed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R3" authorId="2">
      <text>
        <r>
          <rPr>
            <sz val="8"/>
            <rFont val="Tahoma"/>
            <charset val="134"/>
          </rPr>
          <t xml:space="preserve">Allowed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  <comment ref="P13" authorId="2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Q13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R13" authorId="2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J14" authorId="2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>
      <text>
        <r>
          <rPr>
            <sz val="8"/>
            <rFont val="Tahoma"/>
            <charset val="134"/>
          </rPr>
          <t xml:space="preserve">Csets declarations are inherited until the next one is encountered.
Allowed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T3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LO for PRODUCTION &gt;= CONSUMPTION (Default)
FX for PRODUCTION = CONSUMPTION
UP for PRODUCTION &lt;= CONSUMPTION</t>
        </r>
      </text>
    </comment>
    <comment ref="U3" authorId="2">
      <text>
        <r>
          <rPr>
            <sz val="8"/>
            <rFont val="Tahoma"/>
            <charset val="134"/>
          </rPr>
          <t>Allowed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V3" authorId="2">
      <text>
        <r>
          <rPr>
            <sz val="8"/>
            <rFont val="Tahoma"/>
            <charset val="134"/>
          </rPr>
          <t>Allowed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W3" authorId="2">
      <text>
        <r>
          <rPr>
            <sz val="8"/>
            <rFont val="Tahoma"/>
            <charset val="134"/>
          </rPr>
          <t xml:space="preserve">Allowed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  <comment ref="U10" authorId="2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V10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W10" authorId="2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O11" authorId="2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<sst xmlns="http://schemas.openxmlformats.org/spreadsheetml/2006/main" count="357" uniqueCount="179">
  <si>
    <t>Default Units</t>
  </si>
  <si>
    <t>Currency</t>
  </si>
  <si>
    <t>Activity</t>
  </si>
  <si>
    <t>Emissions</t>
  </si>
  <si>
    <t>COA</t>
  </si>
  <si>
    <t>GAS</t>
  </si>
  <si>
    <t>OIL</t>
  </si>
  <si>
    <t>DSL</t>
  </si>
  <si>
    <t>KER</t>
  </si>
  <si>
    <t>LPG</t>
  </si>
  <si>
    <t>GSL</t>
  </si>
  <si>
    <t>NAP</t>
  </si>
  <si>
    <t>HFO</t>
  </si>
  <si>
    <t>OPP</t>
  </si>
  <si>
    <t>NUC</t>
  </si>
  <si>
    <t>BIO</t>
  </si>
  <si>
    <t>HYD</t>
  </si>
  <si>
    <t>WIN</t>
  </si>
  <si>
    <t>SOL</t>
  </si>
  <si>
    <t>SLU</t>
  </si>
  <si>
    <t>HET</t>
  </si>
  <si>
    <t>ELC</t>
  </si>
  <si>
    <t>TOT</t>
  </si>
  <si>
    <t>M€2005</t>
  </si>
  <si>
    <t>PJ</t>
  </si>
  <si>
    <t>kt</t>
  </si>
  <si>
    <t>RNW</t>
  </si>
  <si>
    <t>REG1</t>
  </si>
  <si>
    <t>Solid Fuels</t>
  </si>
  <si>
    <t>Natural Gas</t>
  </si>
  <si>
    <t>Crude oil</t>
  </si>
  <si>
    <t>Diesel oil</t>
  </si>
  <si>
    <t>Kerosenes</t>
  </si>
  <si>
    <t>Motor spirit</t>
  </si>
  <si>
    <t>Naphtha</t>
  </si>
  <si>
    <t>Heavy Fuel Oil</t>
  </si>
  <si>
    <t>Other Petroleum Products</t>
  </si>
  <si>
    <t>Nuclear Energy</t>
  </si>
  <si>
    <t>Biomass</t>
  </si>
  <si>
    <t>Hydro power</t>
  </si>
  <si>
    <t>Wind energy</t>
  </si>
  <si>
    <t>Solar energy</t>
  </si>
  <si>
    <t>Industrial Wastes</t>
  </si>
  <si>
    <t>Derived Heat</t>
  </si>
  <si>
    <t>Electricity</t>
  </si>
  <si>
    <t>Total</t>
  </si>
  <si>
    <t>Break-out by Region 1</t>
  </si>
  <si>
    <t>Renewable Energies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</si>
  <si>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</si>
  <si>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</si>
  <si>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</si>
  <si>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</si>
  <si>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</si>
  <si>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</si>
  <si>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</si>
  <si>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</si>
  <si>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</si>
  <si>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</si>
  <si>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</si>
  <si>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</si>
  <si>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</si>
  <si>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NEN</t>
  </si>
  <si>
    <t>Non Energy</t>
  </si>
  <si>
    <t>BNK</t>
  </si>
  <si>
    <t>Bunkers</t>
  </si>
  <si>
    <t>TFC</t>
  </si>
  <si>
    <t>Total Final Consumption</t>
  </si>
  <si>
    <t>Data used in the template to buld the model</t>
  </si>
  <si>
    <t>Sector</t>
  </si>
  <si>
    <t>Break-out by end-use</t>
  </si>
  <si>
    <t>DM1</t>
  </si>
  <si>
    <t>Demand 1</t>
  </si>
  <si>
    <t>DM2</t>
  </si>
  <si>
    <t>Demand 2</t>
  </si>
  <si>
    <t>CO2</t>
  </si>
  <si>
    <t>Nox</t>
  </si>
  <si>
    <t>VOC</t>
  </si>
  <si>
    <t>Emission by sector</t>
  </si>
  <si>
    <t>Carbon dioxide</t>
  </si>
  <si>
    <t>NOX</t>
  </si>
  <si>
    <t>Reference Energy System (from VEDA-FE Go-To RES feature)</t>
  </si>
  <si>
    <t>Industrial Demand Sectors</t>
  </si>
  <si>
    <t>Sector Name</t>
  </si>
  <si>
    <t>Commodity</t>
  </si>
  <si>
    <t>Description</t>
  </si>
  <si>
    <t>Deafult unit</t>
  </si>
  <si>
    <t>Existing</t>
  </si>
  <si>
    <t>Sector Fuel</t>
  </si>
  <si>
    <t>E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</si>
  <si>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</si>
  <si>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</si>
  <si>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</si>
  <si>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</si>
  <si>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</si>
  <si>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</si>
  <si>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</si>
  <si>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</si>
  <si>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</si>
  <si>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</si>
  <si>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</si>
  <si>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</si>
  <si>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</si>
  <si>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</si>
  <si>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</si>
  <si>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</si>
  <si>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</si>
  <si>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</si>
  <si>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</si>
  <si>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~FI_T</t>
  </si>
  <si>
    <t>~FI_Process</t>
  </si>
  <si>
    <t>TechName</t>
  </si>
  <si>
    <t>Comm-IN</t>
  </si>
  <si>
    <t>Comm-OUT</t>
  </si>
  <si>
    <t>Share-I~UP</t>
  </si>
  <si>
    <t>STOCK</t>
  </si>
  <si>
    <t>EFF</t>
  </si>
  <si>
    <t>LIFE</t>
  </si>
  <si>
    <t>Sets</t>
  </si>
  <si>
    <t>TechDesc</t>
  </si>
  <si>
    <t>Tact</t>
  </si>
  <si>
    <t>Tcap</t>
  </si>
  <si>
    <t>Tslvl</t>
  </si>
  <si>
    <t>PrimaryCG</t>
  </si>
  <si>
    <t>Vintage</t>
  </si>
  <si>
    <t>*Technology Name</t>
  </si>
  <si>
    <t>Input Commodity</t>
  </si>
  <si>
    <t>Output Commodity</t>
  </si>
  <si>
    <t>Input Share</t>
  </si>
  <si>
    <t>Existing Installed Capacity</t>
  </si>
  <si>
    <t>Efficiency</t>
  </si>
  <si>
    <t>Lifetime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</si>
  <si>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</si>
  <si>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</si>
  <si>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</si>
  <si>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</si>
  <si>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</si>
  <si>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</si>
  <si>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</si>
  <si>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</si>
  <si>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*Units</t>
  </si>
  <si>
    <t>Years</t>
  </si>
  <si>
    <t>*</t>
  </si>
  <si>
    <t>PRE</t>
  </si>
  <si>
    <t>DAYNITE</t>
  </si>
  <si>
    <t>User inputs</t>
  </si>
  <si>
    <t>Linked to the Energy Balance</t>
  </si>
  <si>
    <t>Type</t>
  </si>
  <si>
    <t>Default Unit</t>
  </si>
  <si>
    <t>Currency Unit</t>
  </si>
  <si>
    <t>DEM</t>
  </si>
  <si>
    <t>ENV</t>
  </si>
  <si>
    <t>AFA</t>
  </si>
  <si>
    <t>CAP2ACT</t>
  </si>
  <si>
    <t>Demand</t>
  </si>
  <si>
    <t>Utilisation Factor</t>
  </si>
  <si>
    <t>Capacity to Activity Factor</t>
  </si>
  <si>
    <t>Production</t>
  </si>
  <si>
    <t>Capacity Unit/PJ</t>
  </si>
  <si>
    <t>DMD</t>
  </si>
  <si>
    <t>INDCOA</t>
  </si>
  <si>
    <t>DIDM2</t>
  </si>
  <si>
    <t>INDGAS</t>
  </si>
  <si>
    <t>INDOIL</t>
  </si>
  <si>
    <t>INDBIO</t>
  </si>
  <si>
    <t>INDELC</t>
  </si>
  <si>
    <t>Attribute</t>
  </si>
  <si>
    <t>*Unit</t>
  </si>
  <si>
    <t>Timeslices</t>
  </si>
  <si>
    <t>Demand Commodity Name</t>
  </si>
  <si>
    <t>Demand Unit</t>
  </si>
  <si>
    <t>Demand Value</t>
  </si>
  <si>
    <t>COM_FR</t>
  </si>
  <si>
    <t>SD</t>
  </si>
  <si>
    <t>SN</t>
  </si>
  <si>
    <t>WD</t>
  </si>
  <si>
    <t>WN</t>
  </si>
  <si>
    <t>Dynamic coefficients for combustion emissions in industry</t>
  </si>
  <si>
    <t>~COMEMI</t>
  </si>
  <si>
    <t>kt/PJ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</si>
</sst>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\Te\x\t"/>
    <numFmt numFmtId="178" formatCode="General_)"/>
  </numFmts>
  <fonts count="42">
    <font>
      <sz val="10"/>
      <name val="Arial"/>
      <charset val="134"/>
    </font>
    <font>
      <sz val="14"/>
      <color indexed="9"/>
      <name val="Arial"/>
      <charset val="134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8"/>
      <color theme="1"/>
      <name val="Arial"/>
      <charset val="134"/>
    </font>
    <font>
      <sz val="11"/>
      <color theme="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8"/>
      <color rgb="FF000000"/>
      <name val="Arial"/>
      <charset val="134"/>
    </font>
    <font>
      <sz val="10"/>
      <color rgb="FFFF0000"/>
      <name val="Arial"/>
      <charset val="134"/>
    </font>
    <font>
      <b/>
      <sz val="8"/>
      <color rgb="FF000000"/>
      <name val="Arial"/>
      <charset val="134"/>
    </font>
    <font>
      <sz val="10"/>
      <color theme="1"/>
      <name val="Arial"/>
      <charset val="134"/>
    </font>
    <font>
      <b/>
      <sz val="14"/>
      <color rgb="FFFF0000"/>
      <name val="Arial"/>
      <charset val="134"/>
    </font>
    <font>
      <b/>
      <sz val="14"/>
      <name val="Arial"/>
      <charset val="134"/>
    </font>
    <font>
      <b/>
      <sz val="10"/>
      <color theme="9" tint="-0.249977111117893"/>
      <name val="Arial"/>
      <charset val="134"/>
    </font>
    <font>
      <sz val="18"/>
      <color theme="0"/>
      <name val="宋体"/>
      <charset val="134"/>
      <scheme val="minor"/>
    </font>
    <font>
      <b/>
      <sz val="9"/>
      <name val="Arial"/>
      <charset val="134"/>
    </font>
    <font>
      <sz val="9"/>
      <name val="Arial"/>
      <charset val="134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0"/>
      <color rgb="FFFF000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Courier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43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9" borderId="18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6" borderId="21" applyNumberFormat="0" applyAlignment="0" applyProtection="0"/>
    <xf numFmtId="0" fontId="30" fillId="18" borderId="22" applyNumberFormat="0" applyAlignment="0" applyProtection="0">
      <alignment vertical="center"/>
    </xf>
    <xf numFmtId="0" fontId="19" fillId="18" borderId="21" applyNumberFormat="0" applyAlignment="0" applyProtection="0"/>
    <xf numFmtId="0" fontId="31" fillId="20" borderId="23" applyNumberFormat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7" fillId="21" borderId="0" applyNumberFormat="0" applyBorder="0" applyAlignment="0" applyProtection="0"/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/>
    <xf numFmtId="0" fontId="36" fillId="2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/>
    <xf numFmtId="0" fontId="37" fillId="2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/>
    <xf numFmtId="0" fontId="36" fillId="2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1" fillId="4" borderId="0" applyNumberFormat="0" applyBorder="0" applyAlignment="0" applyProtection="0"/>
    <xf numFmtId="0" fontId="37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176" fontId="2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/>
    <xf numFmtId="0" fontId="0" fillId="0" borderId="0"/>
    <xf numFmtId="0" fontId="38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5">
    <xf numFmtId="0" fontId="0" fillId="0" borderId="0" xfId="0"/>
    <xf numFmtId="0" fontId="0" fillId="0" borderId="0" xfId="0" applyFill="1"/>
    <xf numFmtId="0" fontId="1" fillId="2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Fill="1" applyBorder="1"/>
    <xf numFmtId="0" fontId="3" fillId="3" borderId="1" xfId="52" applyFont="1" applyFill="1" applyBorder="1" applyAlignment="1">
      <alignment horizontal="left" vertical="center"/>
    </xf>
    <xf numFmtId="0" fontId="3" fillId="0" borderId="0" xfId="52" applyFont="1" applyFill="1" applyBorder="1" applyAlignment="1">
      <alignment horizontal="left" vertical="center"/>
    </xf>
    <xf numFmtId="0" fontId="0" fillId="0" borderId="0" xfId="0" applyFont="1"/>
    <xf numFmtId="0" fontId="4" fillId="4" borderId="1" xfId="42" applyFont="1" applyBorder="1" applyAlignment="1">
      <alignment horizontal="left" wrapText="1"/>
    </xf>
    <xf numFmtId="0" fontId="4" fillId="0" borderId="0" xfId="42" applyFont="1" applyFill="1" applyBorder="1" applyAlignment="1">
      <alignment horizontal="left" wrapText="1"/>
    </xf>
    <xf numFmtId="2" fontId="0" fillId="5" borderId="0" xfId="0" applyNumberFormat="1" applyFill="1"/>
    <xf numFmtId="2" fontId="0" fillId="5" borderId="0" xfId="0" applyNumberFormat="1" applyFill="1" applyBorder="1"/>
    <xf numFmtId="2" fontId="0" fillId="0" borderId="0" xfId="0" applyNumberFormat="1" applyFill="1" applyBorder="1"/>
    <xf numFmtId="0" fontId="0" fillId="5" borderId="0" xfId="0" applyFill="1"/>
    <xf numFmtId="0" fontId="0" fillId="6" borderId="0" xfId="0" applyFill="1"/>
    <xf numFmtId="0" fontId="5" fillId="7" borderId="0" xfId="29"/>
    <xf numFmtId="0" fontId="6" fillId="8" borderId="0" xfId="22" applyFont="1" applyFill="1"/>
    <xf numFmtId="0" fontId="2" fillId="0" borderId="0" xfId="0" applyFont="1" applyFill="1"/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4" borderId="2" xfId="42" applyFont="1" applyBorder="1" applyAlignment="1">
      <alignment horizontal="left" wrapText="1"/>
    </xf>
    <xf numFmtId="0" fontId="4" fillId="4" borderId="2" xfId="42" applyFont="1" applyBorder="1" applyAlignment="1">
      <alignment horizontal="center" wrapText="1"/>
    </xf>
    <xf numFmtId="0" fontId="4" fillId="4" borderId="1" xfId="42" applyFont="1" applyBorder="1" applyAlignment="1">
      <alignment horizontal="center" wrapText="1"/>
    </xf>
    <xf numFmtId="0" fontId="0" fillId="0" borderId="0" xfId="0" applyBorder="1"/>
    <xf numFmtId="0" fontId="0" fillId="0" borderId="0" xfId="0" applyFont="1" applyBorder="1"/>
    <xf numFmtId="1" fontId="0" fillId="6" borderId="0" xfId="0" applyNumberFormat="1" applyFill="1" applyBorder="1"/>
    <xf numFmtId="0" fontId="0" fillId="0" borderId="0" xfId="0" applyFont="1" applyFill="1" applyBorder="1"/>
    <xf numFmtId="1" fontId="0" fillId="0" borderId="0" xfId="0" applyNumberFormat="1" applyFill="1" applyBorder="1"/>
    <xf numFmtId="0" fontId="0" fillId="0" borderId="3" xfId="0" applyFont="1" applyBorder="1"/>
    <xf numFmtId="1" fontId="0" fillId="0" borderId="0" xfId="50" applyNumberFormat="1"/>
    <xf numFmtId="1" fontId="0" fillId="0" borderId="0" xfId="0" applyNumberFormat="1"/>
    <xf numFmtId="0" fontId="0" fillId="0" borderId="3" xfId="0" applyFont="1" applyBorder="1"/>
    <xf numFmtId="0" fontId="0" fillId="0" borderId="0" xfId="50" applyFont="1" applyFill="1"/>
    <xf numFmtId="2" fontId="0" fillId="6" borderId="0" xfId="0" applyNumberFormat="1" applyFill="1"/>
    <xf numFmtId="0" fontId="0" fillId="0" borderId="3" xfId="50" applyFont="1" applyFill="1" applyBorder="1"/>
    <xf numFmtId="2" fontId="0" fillId="6" borderId="3" xfId="0" applyNumberFormat="1" applyFill="1" applyBorder="1"/>
    <xf numFmtId="0" fontId="6" fillId="8" borderId="0" xfId="22" applyFont="1" applyFill="1" applyAlignment="1">
      <alignment wrapText="1"/>
    </xf>
    <xf numFmtId="0" fontId="6" fillId="0" borderId="0" xfId="22" applyFont="1" applyFill="1"/>
    <xf numFmtId="0" fontId="7" fillId="0" borderId="0" xfId="22" applyFill="1"/>
    <xf numFmtId="0" fontId="2" fillId="0" borderId="0" xfId="52" applyFont="1" applyFill="1" applyAlignment="1">
      <alignment horizontal="left"/>
    </xf>
    <xf numFmtId="9" fontId="7" fillId="0" borderId="0" xfId="22" applyNumberFormat="1" applyFill="1" applyAlignment="1">
      <alignment horizontal="left"/>
    </xf>
    <xf numFmtId="0" fontId="3" fillId="3" borderId="2" xfId="52" applyFont="1" applyFill="1" applyBorder="1" applyAlignment="1">
      <alignment horizontal="left" vertical="center"/>
    </xf>
    <xf numFmtId="0" fontId="3" fillId="3" borderId="2" xfId="52" applyFont="1" applyFill="1" applyBorder="1" applyAlignment="1">
      <alignment horizontal="center" vertical="center" wrapText="1"/>
    </xf>
    <xf numFmtId="0" fontId="3" fillId="9" borderId="2" xfId="52" applyFont="1" applyFill="1" applyBorder="1" applyAlignment="1">
      <alignment horizontal="center" vertical="center" wrapText="1"/>
    </xf>
    <xf numFmtId="0" fontId="4" fillId="4" borderId="4" xfId="42" applyFont="1" applyBorder="1" applyAlignment="1">
      <alignment horizontal="left" wrapText="1"/>
    </xf>
    <xf numFmtId="0" fontId="8" fillId="10" borderId="2" xfId="42" applyFont="1" applyFill="1" applyBorder="1" applyAlignment="1">
      <alignment horizontal="left" wrapText="1"/>
    </xf>
    <xf numFmtId="0" fontId="4" fillId="4" borderId="5" xfId="42" applyFont="1" applyBorder="1" applyAlignment="1">
      <alignment horizontal="center" wrapText="1"/>
    </xf>
    <xf numFmtId="0" fontId="8" fillId="10" borderId="1" xfId="42" applyFont="1" applyFill="1" applyBorder="1" applyAlignment="1">
      <alignment horizontal="center" wrapText="1"/>
    </xf>
    <xf numFmtId="1" fontId="0" fillId="0" borderId="0" xfId="0" applyNumberFormat="1" applyFill="1"/>
    <xf numFmtId="9" fontId="0" fillId="0" borderId="0" xfId="0" applyNumberFormat="1"/>
    <xf numFmtId="177" fontId="2" fillId="0" borderId="0" xfId="0" applyNumberFormat="1" applyFont="1"/>
    <xf numFmtId="177" fontId="3" fillId="3" borderId="2" xfId="0" applyNumberFormat="1" applyFont="1" applyFill="1" applyBorder="1" applyAlignment="1">
      <alignment horizontal="left"/>
    </xf>
    <xf numFmtId="177" fontId="3" fillId="3" borderId="4" xfId="0" applyNumberFormat="1" applyFont="1" applyFill="1" applyBorder="1" applyAlignment="1">
      <alignment horizontal="left"/>
    </xf>
    <xf numFmtId="177" fontId="4" fillId="4" borderId="1" xfId="42" applyNumberFormat="1" applyFont="1" applyBorder="1" applyAlignment="1">
      <alignment horizontal="left" wrapText="1"/>
    </xf>
    <xf numFmtId="177" fontId="0" fillId="0" borderId="0" xfId="0" applyNumberFormat="1" applyFont="1" applyFill="1"/>
    <xf numFmtId="177" fontId="0" fillId="0" borderId="0" xfId="0" applyNumberFormat="1" applyFill="1"/>
    <xf numFmtId="177" fontId="0" fillId="0" borderId="0" xfId="0" applyNumberFormat="1"/>
    <xf numFmtId="0" fontId="9" fillId="0" borderId="0" xfId="0" applyFont="1" applyFill="1" applyBorder="1"/>
    <xf numFmtId="0" fontId="10" fillId="11" borderId="4" xfId="35" applyFont="1" applyFill="1" applyBorder="1" applyAlignment="1">
      <alignment horizontal="center" wrapText="1"/>
    </xf>
    <xf numFmtId="1" fontId="11" fillId="12" borderId="0" xfId="35" applyNumberFormat="1" applyFont="1" applyFill="1" applyBorder="1" applyAlignment="1">
      <alignment horizontal="right" wrapText="1"/>
    </xf>
    <xf numFmtId="9" fontId="0" fillId="0" borderId="0" xfId="3" applyFont="1"/>
    <xf numFmtId="9" fontId="0" fillId="0" borderId="0" xfId="3" applyFont="1" applyFill="1"/>
    <xf numFmtId="177" fontId="0" fillId="0" borderId="0" xfId="0" applyNumberFormat="1" applyFont="1"/>
    <xf numFmtId="177" fontId="0" fillId="0" borderId="0" xfId="0" applyNumberFormat="1" applyFill="1" applyAlignment="1"/>
    <xf numFmtId="0" fontId="0" fillId="0" borderId="0" xfId="0" applyFill="1" applyAlignment="1">
      <alignment wrapText="1"/>
    </xf>
    <xf numFmtId="0" fontId="5" fillId="0" borderId="0" xfId="29" applyFill="1"/>
    <xf numFmtId="1" fontId="0" fillId="0" borderId="0" xfId="0" applyNumberFormat="1" applyFont="1" applyFill="1"/>
    <xf numFmtId="2" fontId="0" fillId="0" borderId="0" xfId="24" applyNumberFormat="1" applyFont="1" applyFill="1"/>
    <xf numFmtId="0" fontId="0" fillId="0" borderId="0" xfId="24" applyFont="1" applyFill="1"/>
    <xf numFmtId="0" fontId="3" fillId="3" borderId="2" xfId="53" applyFont="1" applyFill="1" applyBorder="1" applyAlignment="1">
      <alignment horizontal="center" vertical="center" wrapText="1"/>
    </xf>
    <xf numFmtId="2" fontId="0" fillId="5" borderId="0" xfId="24" applyNumberFormat="1" applyFont="1" applyFill="1"/>
    <xf numFmtId="0" fontId="0" fillId="5" borderId="0" xfId="24" applyFont="1" applyFill="1"/>
    <xf numFmtId="9" fontId="0" fillId="6" borderId="0" xfId="3" applyFont="1" applyFill="1"/>
    <xf numFmtId="0" fontId="0" fillId="0" borderId="0" xfId="50" applyFill="1"/>
    <xf numFmtId="9" fontId="0" fillId="0" borderId="0" xfId="0" applyNumberFormat="1" applyFill="1"/>
    <xf numFmtId="177" fontId="0" fillId="0" borderId="0" xfId="0" applyNumberFormat="1" applyFill="1" applyAlignment="1">
      <alignment wrapText="1"/>
    </xf>
    <xf numFmtId="0" fontId="0" fillId="0" borderId="0" xfId="50" applyFill="1" applyBorder="1"/>
    <xf numFmtId="0" fontId="0" fillId="0" borderId="0" xfId="50" applyFill="1" applyBorder="1" applyAlignment="1">
      <alignment wrapText="1"/>
    </xf>
    <xf numFmtId="177" fontId="4" fillId="4" borderId="1" xfId="42" applyNumberFormat="1" applyFont="1" applyBorder="1" applyAlignment="1">
      <alignment horizontal="center" wrapText="1"/>
    </xf>
    <xf numFmtId="0" fontId="0" fillId="0" borderId="0" xfId="50"/>
    <xf numFmtId="0" fontId="0" fillId="0" borderId="0" xfId="50" applyFont="1" applyBorder="1"/>
    <xf numFmtId="0" fontId="0" fillId="0" borderId="0" xfId="50" applyBorder="1"/>
    <xf numFmtId="0" fontId="12" fillId="0" borderId="0" xfId="0" applyFont="1"/>
    <xf numFmtId="0" fontId="13" fillId="0" borderId="0" xfId="0" applyFont="1" applyBorder="1" applyAlignment="1"/>
    <xf numFmtId="0" fontId="3" fillId="13" borderId="0" xfId="0" applyFont="1" applyFill="1"/>
    <xf numFmtId="0" fontId="0" fillId="13" borderId="0" xfId="0" applyFill="1"/>
    <xf numFmtId="0" fontId="0" fillId="0" borderId="0" xfId="0" applyBorder="1" applyAlignment="1"/>
    <xf numFmtId="0" fontId="14" fillId="14" borderId="3" xfId="0" applyFont="1" applyFill="1" applyBorder="1" applyAlignment="1">
      <alignment wrapText="1"/>
    </xf>
    <xf numFmtId="0" fontId="15" fillId="7" borderId="3" xfId="29" applyFont="1" applyBorder="1" applyAlignment="1">
      <alignment horizontal="left" vertical="center"/>
    </xf>
    <xf numFmtId="0" fontId="3" fillId="14" borderId="3" xfId="0" applyFont="1" applyFill="1" applyBorder="1" applyAlignment="1">
      <alignment wrapText="1"/>
    </xf>
    <xf numFmtId="0" fontId="14" fillId="0" borderId="0" xfId="0" applyFont="1" applyFill="1"/>
    <xf numFmtId="178" fontId="16" fillId="0" borderId="6" xfId="0" applyNumberFormat="1" applyFont="1" applyBorder="1" applyAlignment="1">
      <alignment horizontal="left" vertical="center"/>
    </xf>
    <xf numFmtId="0" fontId="0" fillId="0" borderId="3" xfId="0" applyBorder="1" applyAlignment="1"/>
    <xf numFmtId="0" fontId="14" fillId="14" borderId="0" xfId="0" applyFont="1" applyFill="1"/>
    <xf numFmtId="178" fontId="17" fillId="15" borderId="7" xfId="0" applyNumberFormat="1" applyFont="1" applyFill="1" applyBorder="1" applyAlignment="1">
      <alignment horizontal="left" vertical="center"/>
    </xf>
    <xf numFmtId="1" fontId="0" fillId="15" borderId="0" xfId="0" applyNumberFormat="1" applyFill="1" applyBorder="1" applyAlignment="1"/>
    <xf numFmtId="178" fontId="17" fillId="15" borderId="8" xfId="0" applyNumberFormat="1" applyFont="1" applyFill="1" applyBorder="1" applyAlignment="1">
      <alignment horizontal="left" vertical="center"/>
    </xf>
    <xf numFmtId="1" fontId="18" fillId="16" borderId="0" xfId="16" applyNumberFormat="1" applyBorder="1" applyAlignment="1"/>
    <xf numFmtId="178" fontId="17" fillId="15" borderId="9" xfId="0" applyNumberFormat="1" applyFont="1" applyFill="1" applyBorder="1" applyAlignment="1">
      <alignment horizontal="left" vertical="center"/>
    </xf>
    <xf numFmtId="1" fontId="0" fillId="15" borderId="3" xfId="0" applyNumberFormat="1" applyFill="1" applyBorder="1" applyAlignment="1"/>
    <xf numFmtId="0" fontId="5" fillId="17" borderId="0" xfId="32"/>
    <xf numFmtId="178" fontId="19" fillId="18" borderId="10" xfId="18" applyNumberFormat="1" applyBorder="1" applyAlignment="1">
      <alignment horizontal="right" vertical="center"/>
    </xf>
    <xf numFmtId="1" fontId="19" fillId="18" borderId="4" xfId="18" applyNumberFormat="1" applyBorder="1" applyAlignment="1">
      <alignment horizontal="right"/>
    </xf>
    <xf numFmtId="9" fontId="9" fillId="0" borderId="0" xfId="3" applyFont="1" applyBorder="1" applyAlignment="1"/>
    <xf numFmtId="0" fontId="3" fillId="0" borderId="0" xfId="0" applyFont="1"/>
    <xf numFmtId="0" fontId="20" fillId="0" borderId="10" xfId="0" applyFont="1" applyBorder="1" applyAlignment="1">
      <alignment horizontal="center"/>
    </xf>
    <xf numFmtId="0" fontId="3" fillId="14" borderId="11" xfId="0" applyFont="1" applyFill="1" applyBorder="1" applyAlignment="1">
      <alignment wrapText="1"/>
    </xf>
    <xf numFmtId="0" fontId="3" fillId="14" borderId="4" xfId="0" applyFont="1" applyFill="1" applyBorder="1" applyAlignment="1">
      <alignment wrapText="1"/>
    </xf>
    <xf numFmtId="0" fontId="14" fillId="14" borderId="12" xfId="0" applyFont="1" applyFill="1" applyBorder="1"/>
    <xf numFmtId="178" fontId="17" fillId="15" borderId="4" xfId="0" applyNumberFormat="1" applyFont="1" applyFill="1" applyBorder="1" applyAlignment="1">
      <alignment horizontal="left" vertical="center"/>
    </xf>
    <xf numFmtId="9" fontId="18" fillId="16" borderId="2" xfId="3" applyFont="1" applyFill="1" applyBorder="1" applyAlignment="1"/>
    <xf numFmtId="9" fontId="18" fillId="16" borderId="2" xfId="3" applyNumberFormat="1" applyFont="1" applyFill="1" applyBorder="1" applyAlignment="1"/>
    <xf numFmtId="9" fontId="18" fillId="16" borderId="3" xfId="3" applyFont="1" applyFill="1" applyBorder="1" applyAlignment="1"/>
    <xf numFmtId="0" fontId="14" fillId="14" borderId="11" xfId="0" applyFont="1" applyFill="1" applyBorder="1" applyAlignment="1">
      <alignment wrapText="1"/>
    </xf>
    <xf numFmtId="0" fontId="14" fillId="14" borderId="10" xfId="0" applyFont="1" applyFill="1" applyBorder="1" applyAlignment="1">
      <alignment wrapText="1"/>
    </xf>
    <xf numFmtId="0" fontId="14" fillId="14" borderId="13" xfId="0" applyFont="1" applyFill="1" applyBorder="1" applyAlignment="1">
      <alignment wrapText="1"/>
    </xf>
    <xf numFmtId="0" fontId="20" fillId="0" borderId="0" xfId="0" applyFont="1"/>
    <xf numFmtId="0" fontId="3" fillId="14" borderId="14" xfId="0" applyFont="1" applyFill="1" applyBorder="1" applyAlignment="1">
      <alignment wrapText="1"/>
    </xf>
    <xf numFmtId="0" fontId="3" fillId="14" borderId="7" xfId="0" applyFont="1" applyFill="1" applyBorder="1" applyAlignment="1">
      <alignment wrapText="1"/>
    </xf>
    <xf numFmtId="178" fontId="17" fillId="15" borderId="11" xfId="0" applyNumberFormat="1" applyFont="1" applyFill="1" applyBorder="1" applyAlignment="1">
      <alignment horizontal="center" vertical="center"/>
    </xf>
    <xf numFmtId="178" fontId="17" fillId="15" borderId="10" xfId="0" applyNumberFormat="1" applyFont="1" applyFill="1" applyBorder="1" applyAlignment="1">
      <alignment horizontal="center" vertical="center"/>
    </xf>
    <xf numFmtId="178" fontId="17" fillId="15" borderId="13" xfId="0" applyNumberFormat="1" applyFont="1" applyFill="1" applyBorder="1" applyAlignment="1">
      <alignment horizontal="center" vertical="center"/>
    </xf>
    <xf numFmtId="0" fontId="0" fillId="15" borderId="0" xfId="0" applyFill="1" applyBorder="1" applyAlignment="1"/>
    <xf numFmtId="0" fontId="3" fillId="0" borderId="15" xfId="0" applyFont="1" applyBorder="1" applyAlignment="1"/>
    <xf numFmtId="1" fontId="3" fillId="15" borderId="12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19" fillId="18" borderId="13" xfId="18" applyNumberFormat="1" applyBorder="1" applyAlignment="1">
      <alignment horizontal="right"/>
    </xf>
    <xf numFmtId="0" fontId="3" fillId="14" borderId="13" xfId="0" applyFont="1" applyFill="1" applyBorder="1" applyAlignment="1">
      <alignment wrapText="1"/>
    </xf>
    <xf numFmtId="1" fontId="18" fillId="16" borderId="13" xfId="16" applyNumberFormat="1" applyBorder="1" applyAlignment="1"/>
    <xf numFmtId="0" fontId="0" fillId="0" borderId="12" xfId="0" applyBorder="1"/>
    <xf numFmtId="178" fontId="17" fillId="15" borderId="13" xfId="0" applyNumberFormat="1" applyFont="1" applyFill="1" applyBorder="1" applyAlignment="1">
      <alignment horizontal="left" vertical="center"/>
    </xf>
    <xf numFmtId="0" fontId="6" fillId="8" borderId="0" xfId="22" applyFont="1" applyFill="1" applyAlignment="1">
      <alignment horizontal="left"/>
    </xf>
    <xf numFmtId="0" fontId="20" fillId="0" borderId="0" xfId="0" applyFont="1" applyBorder="1" applyAlignment="1"/>
    <xf numFmtId="178" fontId="16" fillId="0" borderId="3" xfId="0" applyNumberFormat="1" applyFont="1" applyBorder="1" applyAlignment="1">
      <alignment horizontal="left" vertical="center"/>
    </xf>
    <xf numFmtId="178" fontId="17" fillId="15" borderId="14" xfId="0" applyNumberFormat="1" applyFont="1" applyFill="1" applyBorder="1" applyAlignment="1">
      <alignment horizontal="left" vertical="center"/>
    </xf>
    <xf numFmtId="9" fontId="0" fillId="15" borderId="14" xfId="3" applyFont="1" applyFill="1" applyBorder="1" applyAlignment="1"/>
    <xf numFmtId="9" fontId="0" fillId="15" borderId="2" xfId="3" applyFont="1" applyFill="1" applyBorder="1" applyAlignment="1"/>
    <xf numFmtId="178" fontId="17" fillId="15" borderId="16" xfId="0" applyNumberFormat="1" applyFont="1" applyFill="1" applyBorder="1" applyAlignment="1">
      <alignment horizontal="left" vertical="center"/>
    </xf>
    <xf numFmtId="9" fontId="0" fillId="15" borderId="16" xfId="3" applyFont="1" applyFill="1" applyBorder="1" applyAlignment="1"/>
    <xf numFmtId="9" fontId="0" fillId="15" borderId="0" xfId="3" applyFont="1" applyFill="1" applyBorder="1" applyAlignment="1"/>
    <xf numFmtId="9" fontId="18" fillId="16" borderId="16" xfId="3" applyFont="1" applyFill="1" applyBorder="1" applyAlignment="1"/>
    <xf numFmtId="9" fontId="18" fillId="16" borderId="0" xfId="3" applyFont="1" applyFill="1" applyBorder="1" applyAlignment="1"/>
    <xf numFmtId="178" fontId="17" fillId="15" borderId="6" xfId="0" applyNumberFormat="1" applyFont="1" applyFill="1" applyBorder="1" applyAlignment="1">
      <alignment horizontal="left" vertical="center"/>
    </xf>
    <xf numFmtId="9" fontId="0" fillId="15" borderId="6" xfId="3" applyFont="1" applyFill="1" applyBorder="1" applyAlignment="1"/>
    <xf numFmtId="9" fontId="0" fillId="15" borderId="3" xfId="3" applyFont="1" applyFill="1" applyBorder="1" applyAlignment="1"/>
    <xf numFmtId="178" fontId="19" fillId="18" borderId="11" xfId="18" applyNumberFormat="1" applyBorder="1" applyAlignment="1">
      <alignment horizontal="right" vertical="center"/>
    </xf>
    <xf numFmtId="178" fontId="19" fillId="18" borderId="4" xfId="18" applyNumberFormat="1" applyBorder="1" applyAlignment="1">
      <alignment horizontal="right" vertical="center"/>
    </xf>
    <xf numFmtId="9" fontId="0" fillId="0" borderId="0" xfId="3" applyFont="1" applyBorder="1" applyAlignment="1"/>
    <xf numFmtId="9" fontId="0" fillId="15" borderId="17" xfId="3" applyFont="1" applyFill="1" applyBorder="1" applyAlignment="1"/>
    <xf numFmtId="9" fontId="0" fillId="15" borderId="12" xfId="3" applyFont="1" applyFill="1" applyBorder="1" applyAlignment="1"/>
    <xf numFmtId="9" fontId="18" fillId="16" borderId="12" xfId="3" applyFont="1" applyFill="1" applyBorder="1" applyAlignment="1"/>
    <xf numFmtId="9" fontId="0" fillId="15" borderId="15" xfId="3" applyFont="1" applyFill="1" applyBorder="1" applyAlignment="1"/>
    <xf numFmtId="178" fontId="19" fillId="18" borderId="13" xfId="18" applyNumberFormat="1" applyBorder="1" applyAlignment="1">
      <alignment horizontal="right" vertical="center"/>
    </xf>
    <xf numFmtId="0" fontId="1" fillId="2" borderId="0" xfId="0" applyFont="1" applyFill="1" applyBorder="1" applyAlignment="1" quotePrefix="1"/>
  </cellXfs>
  <cellStyles count="6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omma 2" xfId="49"/>
    <cellStyle name="Normal 10" xfId="50"/>
    <cellStyle name="Normal 2" xfId="51"/>
    <cellStyle name="Normal 4" xfId="52"/>
    <cellStyle name="Normal 4 2" xfId="53"/>
    <cellStyle name="Normal 8" xfId="54"/>
    <cellStyle name="Normal 9 2" xfId="55"/>
    <cellStyle name="Normale_B2020" xfId="56"/>
    <cellStyle name="Percent 2" xfId="57"/>
    <cellStyle name="Percent 3" xfId="58"/>
    <cellStyle name="Percent 3 2" xfId="59"/>
    <cellStyle name="Percent 3 3" xfId="60"/>
    <cellStyle name="Percent 4" xfId="61"/>
    <cellStyle name="Percent 4 2" xfId="62"/>
    <cellStyle name="Percent 4 3" xfId="63"/>
    <cellStyle name="Percent 5" xfId="64"/>
    <cellStyle name="Percent 6" xfId="65"/>
    <cellStyle name="Standard_Sce_D_Extraction" xfId="6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207" name="Picture 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000" y="958215"/>
          <a:ext cx="814705" cy="2312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6208" name="Picture 8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5755" y="19556730"/>
          <a:ext cx="4074795" cy="1967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6209" name="Picture 17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5755" y="1106805"/>
          <a:ext cx="2992755" cy="137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>
      <xdr:nvSpPr>
        <xdr:cNvPr id="2" name="TextBox 1"/>
        <xdr:cNvSpPr txBox="1"/>
      </xdr:nvSpPr>
      <xdr:spPr>
        <a:xfrm>
          <a:off x="6690995" y="4280535"/>
          <a:ext cx="6657975" cy="10153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8890</xdr:colOff>
      <xdr:row>22</xdr:row>
      <xdr:rowOff>121920</xdr:rowOff>
    </xdr:from>
    <xdr:to>
      <xdr:col>17</xdr:col>
      <xdr:colOff>3834198</xdr:colOff>
      <xdr:row>28</xdr:row>
      <xdr:rowOff>30480</xdr:rowOff>
    </xdr:to>
    <xdr:sp>
      <xdr:nvSpPr>
        <xdr:cNvPr id="2" name="TextBox 1"/>
        <xdr:cNvSpPr txBox="1"/>
      </xdr:nvSpPr>
      <xdr:spPr>
        <a:xfrm>
          <a:off x="9392920" y="4775835"/>
          <a:ext cx="5970270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114300</xdr:colOff>
      <xdr:row>19</xdr:row>
      <xdr:rowOff>22860</xdr:rowOff>
    </xdr:from>
    <xdr:to>
      <xdr:col>6</xdr:col>
      <xdr:colOff>375262</xdr:colOff>
      <xdr:row>22</xdr:row>
      <xdr:rowOff>89535</xdr:rowOff>
    </xdr:to>
    <xdr:sp>
      <xdr:nvSpPr>
        <xdr:cNvPr id="2" name="TextBox 1"/>
        <xdr:cNvSpPr txBox="1"/>
      </xdr:nvSpPr>
      <xdr:spPr>
        <a:xfrm>
          <a:off x="114300" y="3354705"/>
          <a:ext cx="4658995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>
      <xdr:nvSpPr>
        <xdr:cNvPr id="2" name="TextBox 1"/>
        <xdr:cNvSpPr txBox="1"/>
      </xdr:nvSpPr>
      <xdr:spPr>
        <a:xfrm>
          <a:off x="617220" y="2192020"/>
          <a:ext cx="445643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2063.9172</v>
          </cell>
        </row>
        <row r="16">
          <cell r="G16">
            <v>862.053</v>
          </cell>
          <cell r="H16">
            <v>72.9495</v>
          </cell>
          <cell r="I16">
            <v>190.176</v>
          </cell>
          <cell r="J16">
            <v>3.168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895.44525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</v>
          </cell>
          <cell r="U16">
            <v>1435.871</v>
          </cell>
        </row>
        <row r="17">
          <cell r="D17">
            <v>37.00125</v>
          </cell>
          <cell r="E17">
            <v>700.692</v>
          </cell>
        </row>
        <row r="17">
          <cell r="G17">
            <v>368.844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0.242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</v>
          </cell>
          <cell r="T17">
            <v>127.323</v>
          </cell>
          <cell r="U17">
            <v>1263.6955</v>
          </cell>
        </row>
        <row r="18">
          <cell r="D18">
            <v>1233.0409</v>
          </cell>
          <cell r="E18">
            <v>1774.8644</v>
          </cell>
        </row>
        <row r="18">
          <cell r="G18">
            <v>298.68</v>
          </cell>
          <cell r="H18">
            <v>36.3565</v>
          </cell>
          <cell r="I18">
            <v>142.9715</v>
          </cell>
          <cell r="J18">
            <v>7.766</v>
          </cell>
          <cell r="K18">
            <v>44.066</v>
          </cell>
          <cell r="L18">
            <v>286.0505</v>
          </cell>
          <cell r="M18">
            <v>191.573</v>
          </cell>
          <cell r="N18">
            <v>0</v>
          </cell>
          <cell r="O18">
            <v>541.25325</v>
          </cell>
          <cell r="P18">
            <v>0</v>
          </cell>
          <cell r="Q18">
            <v>0</v>
          </cell>
          <cell r="R18">
            <v>0</v>
          </cell>
          <cell r="S18">
            <v>58.596</v>
          </cell>
          <cell r="T18">
            <v>316.7915</v>
          </cell>
          <cell r="U18">
            <v>2044.222</v>
          </cell>
        </row>
        <row r="19">
          <cell r="D19">
            <v>28.665</v>
          </cell>
          <cell r="E19">
            <v>80.4824</v>
          </cell>
        </row>
        <row r="19">
          <cell r="G19">
            <v>366.588</v>
          </cell>
          <cell r="H19">
            <v>0.473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47.3145</v>
          </cell>
          <cell r="P19">
            <v>0</v>
          </cell>
          <cell r="Q19">
            <v>0</v>
          </cell>
          <cell r="R19">
            <v>0</v>
          </cell>
          <cell r="S19">
            <v>0.0005</v>
          </cell>
          <cell r="T19">
            <v>7.787</v>
          </cell>
          <cell r="U19">
            <v>9.693</v>
          </cell>
        </row>
        <row r="20">
          <cell r="D20">
            <v>0.3614</v>
          </cell>
          <cell r="E20">
            <v>8.4996</v>
          </cell>
        </row>
        <row r="20">
          <cell r="G20">
            <v>3856.2855</v>
          </cell>
          <cell r="H20">
            <v>1047.652</v>
          </cell>
          <cell r="I20">
            <v>94.231</v>
          </cell>
          <cell r="J20">
            <v>2394.216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132.986</v>
          </cell>
        </row>
        <row r="21">
          <cell r="D21">
            <v>773.000149999999</v>
          </cell>
          <cell r="E21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</v>
          </cell>
          <cell r="U21">
            <v>325</v>
          </cell>
        </row>
        <row r="22">
          <cell r="D22">
            <v>34.09445</v>
          </cell>
          <cell r="E22">
            <v>253.5292</v>
          </cell>
        </row>
        <row r="22">
          <cell r="G22">
            <v>76.465</v>
          </cell>
          <cell r="H22">
            <v>4.7945</v>
          </cell>
          <cell r="I22">
            <v>199.8735</v>
          </cell>
          <cell r="J22">
            <v>3.146</v>
          </cell>
          <cell r="K22">
            <v>899.206</v>
          </cell>
          <cell r="L22">
            <v>52.04</v>
          </cell>
          <cell r="M22">
            <v>800.729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</row>
        <row r="23">
          <cell r="G23">
            <v>146.906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AS25"/>
  <sheetViews>
    <sheetView zoomScale="85" zoomScaleNormal="85" topLeftCell="G1" workbookViewId="0">
      <selection activeCell="D20" sqref="D20:U21"/>
    </sheetView>
  </sheetViews>
  <sheetFormatPr defaultColWidth="9" defaultRowHeight="13.2"/>
  <cols>
    <col min="1" max="1" width="3" customWidth="1"/>
    <col min="2" max="2" width="18.4259259259259" customWidth="1"/>
    <col min="3" max="3" width="41.1388888888889" customWidth="1"/>
    <col min="4" max="21" width="10.8518518518519" customWidth="1"/>
    <col min="22" max="22" width="7.28703703703704" customWidth="1"/>
    <col min="23" max="23" width="2" customWidth="1"/>
    <col min="24" max="24" width="12.5740740740741" customWidth="1"/>
    <col min="26" max="26" width="6.71296296296296" customWidth="1"/>
    <col min="27" max="27" width="9.28703703703704" customWidth="1"/>
    <col min="28" max="28" width="2" customWidth="1"/>
    <col min="29" max="29" width="21.4259259259259" customWidth="1"/>
    <col min="30" max="30" width="23.4259259259259" customWidth="1"/>
    <col min="31" max="45" width="10.8518518518519" customWidth="1"/>
  </cols>
  <sheetData>
    <row r="1" s="1" customFormat="1" spans="24:27">
      <c r="X1" s="118" t="s">
        <v>0</v>
      </c>
      <c r="Y1" s="9" t="s">
        <v>1</v>
      </c>
      <c r="Z1" s="9" t="s">
        <v>2</v>
      </c>
      <c r="AA1" s="9" t="s">
        <v>3</v>
      </c>
    </row>
    <row r="2" ht="15.6" spans="3:45">
      <c r="C2" s="88"/>
      <c r="D2" s="89" t="s">
        <v>4</v>
      </c>
      <c r="E2" s="89" t="s">
        <v>5</v>
      </c>
      <c r="F2" s="89" t="s">
        <v>6</v>
      </c>
      <c r="G2" s="89" t="s">
        <v>7</v>
      </c>
      <c r="H2" s="89" t="s">
        <v>8</v>
      </c>
      <c r="I2" s="89" t="s">
        <v>9</v>
      </c>
      <c r="J2" s="89" t="s">
        <v>10</v>
      </c>
      <c r="K2" s="89" t="s">
        <v>11</v>
      </c>
      <c r="L2" s="89" t="s">
        <v>12</v>
      </c>
      <c r="M2" s="89" t="s">
        <v>13</v>
      </c>
      <c r="N2" s="89" t="s">
        <v>14</v>
      </c>
      <c r="O2" s="89" t="s">
        <v>15</v>
      </c>
      <c r="P2" s="89" t="s">
        <v>16</v>
      </c>
      <c r="Q2" s="89" t="s">
        <v>17</v>
      </c>
      <c r="R2" s="89" t="s">
        <v>18</v>
      </c>
      <c r="S2" s="89" t="s">
        <v>19</v>
      </c>
      <c r="T2" s="89" t="s">
        <v>20</v>
      </c>
      <c r="U2" s="89" t="s">
        <v>21</v>
      </c>
      <c r="V2" s="89" t="s">
        <v>22</v>
      </c>
      <c r="X2" s="25"/>
      <c r="Y2" s="133" t="s">
        <v>23</v>
      </c>
      <c r="Z2" s="18" t="s">
        <v>24</v>
      </c>
      <c r="AA2" s="18" t="s">
        <v>25</v>
      </c>
      <c r="AD2" s="88"/>
      <c r="AE2" s="89" t="s">
        <v>4</v>
      </c>
      <c r="AF2" s="89" t="s">
        <v>5</v>
      </c>
      <c r="AG2" s="89" t="s">
        <v>6</v>
      </c>
      <c r="AH2" s="89" t="s">
        <v>7</v>
      </c>
      <c r="AI2" s="89" t="s">
        <v>8</v>
      </c>
      <c r="AJ2" s="89" t="s">
        <v>9</v>
      </c>
      <c r="AK2" s="89" t="s">
        <v>10</v>
      </c>
      <c r="AL2" s="89" t="s">
        <v>11</v>
      </c>
      <c r="AM2" s="89" t="s">
        <v>12</v>
      </c>
      <c r="AN2" s="89" t="s">
        <v>13</v>
      </c>
      <c r="AO2" s="89" t="s">
        <v>14</v>
      </c>
      <c r="AP2" s="89" t="s">
        <v>26</v>
      </c>
      <c r="AQ2" s="89" t="s">
        <v>19</v>
      </c>
      <c r="AR2" s="89" t="s">
        <v>20</v>
      </c>
      <c r="AS2" s="89" t="s">
        <v>21</v>
      </c>
    </row>
    <row r="3" ht="39.6" spans="3:45">
      <c r="C3" s="90" t="s">
        <v>27</v>
      </c>
      <c r="D3" s="91" t="s">
        <v>28</v>
      </c>
      <c r="E3" s="91" t="s">
        <v>29</v>
      </c>
      <c r="F3" s="91" t="s">
        <v>30</v>
      </c>
      <c r="G3" s="91" t="s">
        <v>31</v>
      </c>
      <c r="H3" s="91" t="s">
        <v>32</v>
      </c>
      <c r="I3" s="91" t="s">
        <v>9</v>
      </c>
      <c r="J3" s="91" t="s">
        <v>33</v>
      </c>
      <c r="K3" s="91" t="s">
        <v>34</v>
      </c>
      <c r="L3" s="91" t="s">
        <v>35</v>
      </c>
      <c r="M3" s="91" t="s">
        <v>36</v>
      </c>
      <c r="N3" s="91" t="s">
        <v>37</v>
      </c>
      <c r="O3" s="91" t="s">
        <v>38</v>
      </c>
      <c r="P3" s="91" t="s">
        <v>39</v>
      </c>
      <c r="Q3" s="91" t="s">
        <v>40</v>
      </c>
      <c r="R3" s="91" t="s">
        <v>41</v>
      </c>
      <c r="S3" s="91" t="s">
        <v>42</v>
      </c>
      <c r="T3" s="91" t="s">
        <v>43</v>
      </c>
      <c r="U3" s="91" t="s">
        <v>44</v>
      </c>
      <c r="V3" s="91" t="s">
        <v>45</v>
      </c>
      <c r="AC3" s="134" t="s">
        <v>46</v>
      </c>
      <c r="AD3" s="94"/>
      <c r="AE3" s="91" t="s">
        <v>28</v>
      </c>
      <c r="AF3" s="91" t="s">
        <v>29</v>
      </c>
      <c r="AG3" s="91" t="s">
        <v>30</v>
      </c>
      <c r="AH3" s="91" t="s">
        <v>31</v>
      </c>
      <c r="AI3" s="91" t="s">
        <v>32</v>
      </c>
      <c r="AJ3" s="91" t="s">
        <v>9</v>
      </c>
      <c r="AK3" s="91" t="s">
        <v>33</v>
      </c>
      <c r="AL3" s="91" t="s">
        <v>34</v>
      </c>
      <c r="AM3" s="91" t="s">
        <v>35</v>
      </c>
      <c r="AN3" s="91" t="s">
        <v>36</v>
      </c>
      <c r="AO3" s="91" t="s">
        <v>37</v>
      </c>
      <c r="AP3" s="91" t="s">
        <v>47</v>
      </c>
      <c r="AQ3" s="91" t="s">
        <v>42</v>
      </c>
      <c r="AR3" s="91" t="s">
        <v>43</v>
      </c>
      <c r="AS3" s="91" t="s">
        <v>44</v>
      </c>
    </row>
    <row r="4" spans="2:45">
      <c r="B4" s="92"/>
      <c r="C4" s="93" t="s">
        <v>48</v>
      </c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125"/>
      <c r="AC4" s="92"/>
      <c r="AD4" s="135" t="s">
        <v>48</v>
      </c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149">
        <v>0</v>
      </c>
      <c r="AP4" s="88"/>
      <c r="AQ4" s="88"/>
      <c r="AR4" s="88"/>
      <c r="AS4" s="88"/>
    </row>
    <row r="5" spans="1:45">
      <c r="A5" s="1"/>
      <c r="B5" s="95" t="s">
        <v>49</v>
      </c>
      <c r="C5" s="96" t="s">
        <v>50</v>
      </c>
      <c r="D5" s="97">
        <f>'[2]EB1'!D16</f>
        <v>231.76075</v>
      </c>
      <c r="E5" s="97">
        <f>'[2]EB1'!E16</f>
        <v>2063.9172</v>
      </c>
      <c r="F5" s="97">
        <f>'[2]EB1'!F16</f>
        <v>0</v>
      </c>
      <c r="G5" s="97">
        <f>'[2]EB1'!G16</f>
        <v>862.053</v>
      </c>
      <c r="H5" s="97">
        <f>'[2]EB1'!H16</f>
        <v>72.9495</v>
      </c>
      <c r="I5" s="97">
        <f>'[2]EB1'!I16</f>
        <v>190.176</v>
      </c>
      <c r="J5" s="97">
        <f>'[2]EB1'!J16</f>
        <v>3.168</v>
      </c>
      <c r="K5" s="97">
        <f>'[2]EB1'!K16</f>
        <v>0</v>
      </c>
      <c r="L5" s="97">
        <f>'[2]EB1'!L16</f>
        <v>15.38</v>
      </c>
      <c r="M5" s="97">
        <f>'[2]EB1'!M16</f>
        <v>0.92</v>
      </c>
      <c r="N5" s="124">
        <f>'[2]EB1'!N16</f>
        <v>0</v>
      </c>
      <c r="O5" s="97">
        <f>'[2]EB1'!O16</f>
        <v>895.44525</v>
      </c>
      <c r="P5" s="97">
        <f>'[2]EB1'!P16</f>
        <v>0</v>
      </c>
      <c r="Q5" s="97">
        <f>'[2]EB1'!Q16</f>
        <v>0</v>
      </c>
      <c r="R5" s="97">
        <f>'[2]EB1'!R16</f>
        <v>50</v>
      </c>
      <c r="S5" s="97">
        <f>'[2]EB1'!S16</f>
        <v>0</v>
      </c>
      <c r="T5" s="97">
        <f>'[2]EB1'!T16</f>
        <v>432.7425</v>
      </c>
      <c r="U5" s="97">
        <f>'[2]EB1'!U16</f>
        <v>1435.871</v>
      </c>
      <c r="V5" s="126">
        <f>SUM(D5:U5)</f>
        <v>6254.3832</v>
      </c>
      <c r="AC5" s="95" t="s">
        <v>49</v>
      </c>
      <c r="AD5" s="136" t="s">
        <v>50</v>
      </c>
      <c r="AE5" s="137">
        <v>1</v>
      </c>
      <c r="AF5" s="138">
        <v>0</v>
      </c>
      <c r="AG5" s="138">
        <v>0.3</v>
      </c>
      <c r="AH5" s="138">
        <v>0.3</v>
      </c>
      <c r="AI5" s="138">
        <v>0.3</v>
      </c>
      <c r="AJ5" s="138">
        <v>0.3</v>
      </c>
      <c r="AK5" s="138">
        <v>0.3</v>
      </c>
      <c r="AL5" s="138">
        <v>0.3</v>
      </c>
      <c r="AM5" s="138">
        <v>0.3</v>
      </c>
      <c r="AN5" s="138">
        <v>0.3</v>
      </c>
      <c r="AO5" s="138">
        <v>0</v>
      </c>
      <c r="AP5" s="138">
        <v>1</v>
      </c>
      <c r="AQ5" s="138">
        <v>0.5</v>
      </c>
      <c r="AR5" s="138">
        <v>0.5</v>
      </c>
      <c r="AS5" s="150">
        <v>0.44</v>
      </c>
    </row>
    <row r="6" spans="1:45">
      <c r="A6" s="1"/>
      <c r="B6" s="95" t="s">
        <v>51</v>
      </c>
      <c r="C6" s="98" t="s">
        <v>52</v>
      </c>
      <c r="D6" s="97">
        <f>'[2]EB1'!D17</f>
        <v>37.00125</v>
      </c>
      <c r="E6" s="97">
        <f>'[2]EB1'!E17</f>
        <v>700.692</v>
      </c>
      <c r="F6" s="97">
        <f>'[2]EB1'!F17</f>
        <v>0</v>
      </c>
      <c r="G6" s="97">
        <f>'[2]EB1'!G17</f>
        <v>368.844</v>
      </c>
      <c r="H6" s="97">
        <f>'[2]EB1'!H17</f>
        <v>1.677</v>
      </c>
      <c r="I6" s="97">
        <f>'[2]EB1'!I17</f>
        <v>31.602</v>
      </c>
      <c r="J6" s="97">
        <f>'[2]EB1'!J17</f>
        <v>5.72</v>
      </c>
      <c r="K6" s="97">
        <f>'[2]EB1'!K17</f>
        <v>0</v>
      </c>
      <c r="L6" s="97">
        <f>'[2]EB1'!L17</f>
        <v>19.32</v>
      </c>
      <c r="M6" s="97">
        <f>'[2]EB1'!M17</f>
        <v>0.242</v>
      </c>
      <c r="N6" s="124">
        <f>'[2]EB1'!N17</f>
        <v>0</v>
      </c>
      <c r="O6" s="97">
        <f>'[2]EB1'!O17</f>
        <v>39</v>
      </c>
      <c r="P6" s="97">
        <f>'[2]EB1'!P17</f>
        <v>0</v>
      </c>
      <c r="Q6" s="97">
        <f>'[2]EB1'!Q17</f>
        <v>0</v>
      </c>
      <c r="R6" s="97">
        <f>'[2]EB1'!R17</f>
        <v>7.5</v>
      </c>
      <c r="S6" s="97">
        <f>'[2]EB1'!S17</f>
        <v>0.6085</v>
      </c>
      <c r="T6" s="97">
        <f>'[2]EB1'!T17</f>
        <v>127.323</v>
      </c>
      <c r="U6" s="97">
        <f>'[2]EB1'!U17</f>
        <v>1263.6955</v>
      </c>
      <c r="V6" s="126">
        <f t="shared" ref="V6:V12" si="0">SUM(D6:U6)</f>
        <v>2603.22525</v>
      </c>
      <c r="AC6" s="95" t="s">
        <v>51</v>
      </c>
      <c r="AD6" s="139" t="s">
        <v>52</v>
      </c>
      <c r="AE6" s="140">
        <v>1</v>
      </c>
      <c r="AF6" s="141">
        <v>0</v>
      </c>
      <c r="AG6" s="141">
        <v>0.3</v>
      </c>
      <c r="AH6" s="141">
        <v>0.3</v>
      </c>
      <c r="AI6" s="141">
        <v>0.3</v>
      </c>
      <c r="AJ6" s="141">
        <v>0.3</v>
      </c>
      <c r="AK6" s="141">
        <v>0.3</v>
      </c>
      <c r="AL6" s="141">
        <v>0.3</v>
      </c>
      <c r="AM6" s="141">
        <v>0.3</v>
      </c>
      <c r="AN6" s="141">
        <v>0.3</v>
      </c>
      <c r="AO6" s="141">
        <v>0</v>
      </c>
      <c r="AP6" s="141">
        <v>1</v>
      </c>
      <c r="AQ6" s="141">
        <v>0.5</v>
      </c>
      <c r="AR6" s="141">
        <v>0.5</v>
      </c>
      <c r="AS6" s="151">
        <v>0.44</v>
      </c>
    </row>
    <row r="7" ht="14.4" spans="1:45">
      <c r="A7" s="1"/>
      <c r="B7" s="95" t="s">
        <v>53</v>
      </c>
      <c r="C7" s="98" t="s">
        <v>54</v>
      </c>
      <c r="D7" s="99">
        <f>'[2]EB1'!D18</f>
        <v>1233.0409</v>
      </c>
      <c r="E7" s="99">
        <f>'[2]EB1'!E18</f>
        <v>1774.8644</v>
      </c>
      <c r="F7" s="99">
        <f>'[2]EB1'!F18</f>
        <v>0</v>
      </c>
      <c r="G7" s="99">
        <f>'[2]EB1'!G18</f>
        <v>298.68</v>
      </c>
      <c r="H7" s="99">
        <f>'[2]EB1'!H18</f>
        <v>36.3565</v>
      </c>
      <c r="I7" s="99">
        <f>'[2]EB1'!I18</f>
        <v>142.9715</v>
      </c>
      <c r="J7" s="99">
        <f>'[2]EB1'!J18</f>
        <v>7.766</v>
      </c>
      <c r="K7" s="99">
        <f>'[2]EB1'!K18</f>
        <v>44.066</v>
      </c>
      <c r="L7" s="99">
        <f>'[2]EB1'!L18</f>
        <v>286.0505</v>
      </c>
      <c r="M7" s="99">
        <f>'[2]EB1'!M18</f>
        <v>191.573</v>
      </c>
      <c r="N7" s="99">
        <f>'[2]EB1'!N18</f>
        <v>0</v>
      </c>
      <c r="O7" s="99">
        <f>'[2]EB1'!O18</f>
        <v>541.25325</v>
      </c>
      <c r="P7" s="99">
        <f>'[2]EB1'!P18</f>
        <v>0</v>
      </c>
      <c r="Q7" s="99">
        <f>'[2]EB1'!Q18</f>
        <v>0</v>
      </c>
      <c r="R7" s="99">
        <f>'[2]EB1'!R18</f>
        <v>0</v>
      </c>
      <c r="S7" s="97">
        <f>'[2]EB1'!S18</f>
        <v>58.596</v>
      </c>
      <c r="T7" s="97">
        <f>'[2]EB1'!T18</f>
        <v>316.7915</v>
      </c>
      <c r="U7" s="99">
        <f>'[2]EB1'!U18</f>
        <v>2044.222</v>
      </c>
      <c r="V7" s="126">
        <f t="shared" si="0"/>
        <v>6976.23155</v>
      </c>
      <c r="X7" s="32"/>
      <c r="AC7" s="95" t="s">
        <v>53</v>
      </c>
      <c r="AD7" s="139" t="s">
        <v>54</v>
      </c>
      <c r="AE7" s="142">
        <v>1</v>
      </c>
      <c r="AF7" s="143">
        <v>0</v>
      </c>
      <c r="AG7" s="143">
        <v>0.3</v>
      </c>
      <c r="AH7" s="143">
        <v>0.3</v>
      </c>
      <c r="AI7" s="143">
        <v>0.3</v>
      </c>
      <c r="AJ7" s="143">
        <v>0.3</v>
      </c>
      <c r="AK7" s="143">
        <v>0.3</v>
      </c>
      <c r="AL7" s="143">
        <v>0.3</v>
      </c>
      <c r="AM7" s="143">
        <v>0.3</v>
      </c>
      <c r="AN7" s="143">
        <v>0.3</v>
      </c>
      <c r="AO7" s="141">
        <v>0</v>
      </c>
      <c r="AP7" s="143">
        <v>1</v>
      </c>
      <c r="AQ7" s="141">
        <v>0.5</v>
      </c>
      <c r="AR7" s="141">
        <v>0.5</v>
      </c>
      <c r="AS7" s="152">
        <v>0.44</v>
      </c>
    </row>
    <row r="8" spans="1:45">
      <c r="A8" s="1"/>
      <c r="B8" s="95" t="s">
        <v>55</v>
      </c>
      <c r="C8" s="98" t="s">
        <v>56</v>
      </c>
      <c r="D8" s="97">
        <f>'[2]EB1'!D19</f>
        <v>28.665</v>
      </c>
      <c r="E8" s="97">
        <f>'[2]EB1'!E19</f>
        <v>80.4824</v>
      </c>
      <c r="F8" s="97">
        <f>'[2]EB1'!F19</f>
        <v>0</v>
      </c>
      <c r="G8" s="97">
        <f>'[2]EB1'!G19</f>
        <v>366.588</v>
      </c>
      <c r="H8" s="97">
        <f>'[2]EB1'!H19</f>
        <v>0.473</v>
      </c>
      <c r="I8" s="97">
        <f>'[2]EB1'!I19</f>
        <v>16.169</v>
      </c>
      <c r="J8" s="97">
        <f>'[2]EB1'!J19</f>
        <v>1.716</v>
      </c>
      <c r="K8" s="97">
        <f>'[2]EB1'!K19</f>
        <v>0</v>
      </c>
      <c r="L8" s="97">
        <f>'[2]EB1'!L19</f>
        <v>13.74</v>
      </c>
      <c r="M8" s="97">
        <f>'[2]EB1'!M19</f>
        <v>0</v>
      </c>
      <c r="N8" s="124">
        <f>'[2]EB1'!N19</f>
        <v>0</v>
      </c>
      <c r="O8" s="97">
        <f>'[2]EB1'!O19</f>
        <v>47.3145</v>
      </c>
      <c r="P8" s="97">
        <f>'[2]EB1'!P19</f>
        <v>0</v>
      </c>
      <c r="Q8" s="97">
        <f>'[2]EB1'!Q19</f>
        <v>0</v>
      </c>
      <c r="R8" s="97">
        <f>'[2]EB1'!R19</f>
        <v>0</v>
      </c>
      <c r="S8" s="97">
        <f>'[2]EB1'!S19</f>
        <v>0.0005</v>
      </c>
      <c r="T8" s="97">
        <f>'[2]EB1'!T19</f>
        <v>7.787</v>
      </c>
      <c r="U8" s="97">
        <f>'[2]EB1'!U19</f>
        <v>9.693</v>
      </c>
      <c r="V8" s="126">
        <f t="shared" si="0"/>
        <v>572.6284</v>
      </c>
      <c r="AC8" s="95" t="s">
        <v>55</v>
      </c>
      <c r="AD8" s="139" t="s">
        <v>56</v>
      </c>
      <c r="AE8" s="140">
        <v>1</v>
      </c>
      <c r="AF8" s="141">
        <v>0</v>
      </c>
      <c r="AG8" s="141">
        <v>0.3</v>
      </c>
      <c r="AH8" s="141">
        <v>0.3</v>
      </c>
      <c r="AI8" s="141">
        <v>0.3</v>
      </c>
      <c r="AJ8" s="141">
        <v>0.3</v>
      </c>
      <c r="AK8" s="141">
        <v>0.3</v>
      </c>
      <c r="AL8" s="141">
        <v>0.3</v>
      </c>
      <c r="AM8" s="141">
        <v>0.3</v>
      </c>
      <c r="AN8" s="141">
        <v>0.3</v>
      </c>
      <c r="AO8" s="141">
        <v>0</v>
      </c>
      <c r="AP8" s="141">
        <v>1</v>
      </c>
      <c r="AQ8" s="141">
        <v>0.5</v>
      </c>
      <c r="AR8" s="141">
        <v>0.5</v>
      </c>
      <c r="AS8" s="151">
        <v>0.44</v>
      </c>
    </row>
    <row r="9" spans="1:45">
      <c r="A9" s="1"/>
      <c r="B9" s="95" t="s">
        <v>57</v>
      </c>
      <c r="C9" s="98" t="s">
        <v>58</v>
      </c>
      <c r="D9" s="97">
        <f>'[2]EB1'!D20</f>
        <v>0.3614</v>
      </c>
      <c r="E9" s="97">
        <f>'[2]EB1'!E20</f>
        <v>8.4996</v>
      </c>
      <c r="F9" s="97">
        <f>'[2]EB1'!F20</f>
        <v>0</v>
      </c>
      <c r="G9" s="97">
        <f>'[2]EB1'!G20</f>
        <v>3856.2855</v>
      </c>
      <c r="H9" s="97">
        <f>'[2]EB1'!H20</f>
        <v>1047.652</v>
      </c>
      <c r="I9" s="97">
        <f>'[2]EB1'!I20</f>
        <v>94.231</v>
      </c>
      <c r="J9" s="97">
        <f>'[2]EB1'!J20</f>
        <v>2394.216</v>
      </c>
      <c r="K9" s="97">
        <f>'[2]EB1'!K20</f>
        <v>0</v>
      </c>
      <c r="L9" s="97">
        <f>'[2]EB1'!L20</f>
        <v>33.24</v>
      </c>
      <c r="M9" s="97">
        <f>'[2]EB1'!M20</f>
        <v>0</v>
      </c>
      <c r="N9" s="124">
        <f>'[2]EB1'!N20</f>
        <v>0</v>
      </c>
      <c r="O9" s="97">
        <f>'[2]EB1'!O20</f>
        <v>120.75</v>
      </c>
      <c r="P9" s="97">
        <f>'[2]EB1'!P20</f>
        <v>0</v>
      </c>
      <c r="Q9" s="97">
        <f>'[2]EB1'!Q20</f>
        <v>0</v>
      </c>
      <c r="R9" s="97">
        <f>'[2]EB1'!R20</f>
        <v>0</v>
      </c>
      <c r="S9" s="97">
        <f>'[2]EB1'!S20</f>
        <v>0</v>
      </c>
      <c r="T9" s="97">
        <f>'[2]EB1'!T20</f>
        <v>0</v>
      </c>
      <c r="U9" s="97">
        <f>'[2]EB1'!U20</f>
        <v>132.986</v>
      </c>
      <c r="V9" s="126">
        <f t="shared" si="0"/>
        <v>7688.2215</v>
      </c>
      <c r="AC9" s="95" t="s">
        <v>57</v>
      </c>
      <c r="AD9" s="139" t="s">
        <v>58</v>
      </c>
      <c r="AE9" s="140">
        <v>1</v>
      </c>
      <c r="AF9" s="141">
        <v>0</v>
      </c>
      <c r="AG9" s="141">
        <v>0.3</v>
      </c>
      <c r="AH9" s="141">
        <v>0.3</v>
      </c>
      <c r="AI9" s="141">
        <v>0.3</v>
      </c>
      <c r="AJ9" s="141">
        <v>0.3</v>
      </c>
      <c r="AK9" s="141">
        <v>0.3</v>
      </c>
      <c r="AL9" s="141">
        <v>0.3</v>
      </c>
      <c r="AM9" s="141">
        <v>0.3</v>
      </c>
      <c r="AN9" s="141">
        <v>0.3</v>
      </c>
      <c r="AO9" s="141">
        <v>0</v>
      </c>
      <c r="AP9" s="141">
        <v>1</v>
      </c>
      <c r="AQ9" s="141">
        <v>0.5</v>
      </c>
      <c r="AR9" s="141">
        <v>0.5</v>
      </c>
      <c r="AS9" s="151">
        <v>0.44</v>
      </c>
    </row>
    <row r="10" spans="1:45">
      <c r="A10" s="1"/>
      <c r="B10" s="95" t="s">
        <v>59</v>
      </c>
      <c r="C10" s="100" t="s">
        <v>60</v>
      </c>
      <c r="D10" s="101">
        <f>'[2]EB1'!D21</f>
        <v>773.000149999999</v>
      </c>
      <c r="E10" s="101">
        <f>'[2]EB1'!E21</f>
        <v>0</v>
      </c>
      <c r="F10" s="101">
        <f>'[2]EB1'!F21</f>
        <v>0</v>
      </c>
      <c r="G10" s="101">
        <f>'[2]EB1'!G21</f>
        <v>0</v>
      </c>
      <c r="H10" s="101">
        <f>'[2]EB1'!H21</f>
        <v>0</v>
      </c>
      <c r="I10" s="101">
        <f>'[2]EB1'!I21</f>
        <v>0</v>
      </c>
      <c r="J10" s="101">
        <f>'[2]EB1'!J21</f>
        <v>0</v>
      </c>
      <c r="K10" s="101">
        <f>'[2]EB1'!K21</f>
        <v>0</v>
      </c>
      <c r="L10" s="101">
        <f>'[2]EB1'!L21</f>
        <v>0</v>
      </c>
      <c r="M10" s="101">
        <f>'[2]EB1'!M21</f>
        <v>0</v>
      </c>
      <c r="N10" s="101">
        <f>'[2]EB1'!N21</f>
        <v>0</v>
      </c>
      <c r="O10" s="101">
        <f>'[2]EB1'!O21</f>
        <v>0</v>
      </c>
      <c r="P10" s="101">
        <f>'[2]EB1'!P21</f>
        <v>0</v>
      </c>
      <c r="Q10" s="101">
        <f>'[2]EB1'!Q21</f>
        <v>0</v>
      </c>
      <c r="R10" s="101">
        <f>'[2]EB1'!R21</f>
        <v>0</v>
      </c>
      <c r="S10" s="101">
        <f>'[2]EB1'!S21</f>
        <v>0</v>
      </c>
      <c r="T10" s="101">
        <f>'[2]EB1'!T21</f>
        <v>313.519</v>
      </c>
      <c r="U10" s="101">
        <f>'[2]EB1'!U21</f>
        <v>325</v>
      </c>
      <c r="V10" s="127">
        <f t="shared" si="0"/>
        <v>1411.51915</v>
      </c>
      <c r="AC10" s="95" t="s">
        <v>59</v>
      </c>
      <c r="AD10" s="144" t="s">
        <v>60</v>
      </c>
      <c r="AE10" s="145">
        <v>1</v>
      </c>
      <c r="AF10" s="146">
        <v>0</v>
      </c>
      <c r="AG10" s="146">
        <v>0.3</v>
      </c>
      <c r="AH10" s="146">
        <v>0.3</v>
      </c>
      <c r="AI10" s="146">
        <v>0.3</v>
      </c>
      <c r="AJ10" s="146">
        <v>0.3</v>
      </c>
      <c r="AK10" s="146">
        <v>0.3</v>
      </c>
      <c r="AL10" s="146">
        <v>0.3</v>
      </c>
      <c r="AM10" s="146">
        <v>0.3</v>
      </c>
      <c r="AN10" s="146">
        <v>0.3</v>
      </c>
      <c r="AO10" s="146">
        <v>0</v>
      </c>
      <c r="AP10" s="146">
        <v>1</v>
      </c>
      <c r="AQ10" s="146">
        <v>0.5</v>
      </c>
      <c r="AR10" s="146">
        <v>0.5</v>
      </c>
      <c r="AS10" s="153">
        <v>0.44</v>
      </c>
    </row>
    <row r="11" spans="1:45">
      <c r="A11" s="1"/>
      <c r="B11" s="95" t="s">
        <v>61</v>
      </c>
      <c r="C11" s="98" t="s">
        <v>62</v>
      </c>
      <c r="D11" s="97">
        <f>'[2]EB1'!D22</f>
        <v>34.09445</v>
      </c>
      <c r="E11" s="97">
        <f>'[2]EB1'!E22</f>
        <v>253.5292</v>
      </c>
      <c r="F11" s="97">
        <f>'[2]EB1'!F22</f>
        <v>0</v>
      </c>
      <c r="G11" s="97">
        <f>'[2]EB1'!G22</f>
        <v>76.465</v>
      </c>
      <c r="H11" s="97">
        <f>'[2]EB1'!H22</f>
        <v>4.7945</v>
      </c>
      <c r="I11" s="97">
        <f>'[2]EB1'!I22</f>
        <v>199.8735</v>
      </c>
      <c r="J11" s="97">
        <f>'[2]EB1'!J22</f>
        <v>3.146</v>
      </c>
      <c r="K11" s="97">
        <f>'[2]EB1'!K22</f>
        <v>899.206</v>
      </c>
      <c r="L11" s="97">
        <f>'[2]EB1'!L22</f>
        <v>52.04</v>
      </c>
      <c r="M11" s="97">
        <f>'[2]EB1'!M22</f>
        <v>800.729</v>
      </c>
      <c r="N11" s="124">
        <f>'[2]EB1'!N22</f>
        <v>0</v>
      </c>
      <c r="O11" s="97">
        <f>'[2]EB1'!O22</f>
        <v>0</v>
      </c>
      <c r="P11" s="97">
        <f>'[2]EB1'!P22</f>
        <v>0</v>
      </c>
      <c r="Q11" s="97">
        <f>'[2]EB1'!Q22</f>
        <v>0</v>
      </c>
      <c r="R11" s="97">
        <f>'[2]EB1'!R22</f>
        <v>0</v>
      </c>
      <c r="S11" s="97">
        <f>'[2]EB1'!S22</f>
        <v>0</v>
      </c>
      <c r="T11" s="97">
        <f>'[2]EB1'!T22</f>
        <v>0</v>
      </c>
      <c r="U11" s="97">
        <f>'[2]EB1'!U22</f>
        <v>0</v>
      </c>
      <c r="V11" s="126">
        <f t="shared" si="0"/>
        <v>2323.87765</v>
      </c>
      <c r="AC11" s="95" t="s">
        <v>61</v>
      </c>
      <c r="AD11" s="139" t="s">
        <v>62</v>
      </c>
      <c r="AE11" s="140">
        <v>1</v>
      </c>
      <c r="AF11" s="141">
        <v>0</v>
      </c>
      <c r="AG11" s="141">
        <v>0.3</v>
      </c>
      <c r="AH11" s="141">
        <v>0.3</v>
      </c>
      <c r="AI11" s="141">
        <v>0.3</v>
      </c>
      <c r="AJ11" s="141">
        <v>0.3</v>
      </c>
      <c r="AK11" s="141">
        <v>0.3</v>
      </c>
      <c r="AL11" s="141">
        <v>0.3</v>
      </c>
      <c r="AM11" s="141">
        <v>0.3</v>
      </c>
      <c r="AN11" s="141">
        <v>0.3</v>
      </c>
      <c r="AO11" s="141">
        <v>0</v>
      </c>
      <c r="AP11" s="141">
        <v>1</v>
      </c>
      <c r="AQ11" s="141">
        <v>0.5</v>
      </c>
      <c r="AR11" s="141">
        <v>0.5</v>
      </c>
      <c r="AS11" s="151">
        <v>0.44</v>
      </c>
    </row>
    <row r="12" spans="1:45">
      <c r="A12" s="1"/>
      <c r="B12" s="95" t="s">
        <v>63</v>
      </c>
      <c r="C12" s="98" t="s">
        <v>64</v>
      </c>
      <c r="D12" s="97">
        <f>'[2]EB1'!D23</f>
        <v>0</v>
      </c>
      <c r="E12" s="97">
        <f>'[2]EB1'!E23</f>
        <v>0</v>
      </c>
      <c r="F12" s="97">
        <f>'[2]EB1'!F23</f>
        <v>0</v>
      </c>
      <c r="G12" s="97">
        <f>'[2]EB1'!G23</f>
        <v>146.906</v>
      </c>
      <c r="H12" s="97">
        <f>'[2]EB1'!H23</f>
        <v>0</v>
      </c>
      <c r="I12" s="97">
        <f>'[2]EB1'!I23</f>
        <v>0</v>
      </c>
      <c r="J12" s="97">
        <f>'[2]EB1'!J23</f>
        <v>0</v>
      </c>
      <c r="K12" s="97">
        <f>'[2]EB1'!K23</f>
        <v>0</v>
      </c>
      <c r="L12" s="97">
        <f>'[2]EB1'!L23</f>
        <v>902.14</v>
      </c>
      <c r="M12" s="97">
        <f>'[2]EB1'!M23</f>
        <v>6.5</v>
      </c>
      <c r="N12" s="124">
        <f>'[2]EB1'!N23</f>
        <v>0</v>
      </c>
      <c r="O12" s="101">
        <f>'[2]EB1'!O23</f>
        <v>0</v>
      </c>
      <c r="P12" s="101">
        <f>'[2]EB1'!P23</f>
        <v>0</v>
      </c>
      <c r="Q12" s="101">
        <f>'[2]EB1'!Q23</f>
        <v>0</v>
      </c>
      <c r="R12" s="101">
        <f>'[2]EB1'!R23</f>
        <v>0</v>
      </c>
      <c r="S12" s="97">
        <f>'[2]EB1'!S23</f>
        <v>0</v>
      </c>
      <c r="T12" s="97">
        <f>'[2]EB1'!T23</f>
        <v>0</v>
      </c>
      <c r="U12" s="97">
        <f>'[2]EB1'!U23</f>
        <v>0</v>
      </c>
      <c r="V12" s="126">
        <f t="shared" si="0"/>
        <v>1055.546</v>
      </c>
      <c r="AC12" s="95" t="s">
        <v>63</v>
      </c>
      <c r="AD12" s="139" t="s">
        <v>64</v>
      </c>
      <c r="AE12" s="140">
        <v>1</v>
      </c>
      <c r="AF12" s="141">
        <v>0</v>
      </c>
      <c r="AG12" s="141">
        <v>0.3</v>
      </c>
      <c r="AH12" s="141">
        <v>0.3</v>
      </c>
      <c r="AI12" s="141">
        <v>0.3</v>
      </c>
      <c r="AJ12" s="141">
        <v>0.3</v>
      </c>
      <c r="AK12" s="141">
        <v>0.3</v>
      </c>
      <c r="AL12" s="141">
        <v>0.3</v>
      </c>
      <c r="AM12" s="141">
        <v>0.3</v>
      </c>
      <c r="AN12" s="141">
        <v>0.3</v>
      </c>
      <c r="AO12" s="141">
        <v>0</v>
      </c>
      <c r="AP12" s="141">
        <v>1</v>
      </c>
      <c r="AQ12" s="141">
        <v>0.5</v>
      </c>
      <c r="AR12" s="141">
        <v>0.5</v>
      </c>
      <c r="AS12" s="151">
        <v>0.44</v>
      </c>
    </row>
    <row r="13" ht="14.4" spans="1:45">
      <c r="A13" s="1"/>
      <c r="B13" s="102" t="s">
        <v>65</v>
      </c>
      <c r="C13" s="103" t="s">
        <v>66</v>
      </c>
      <c r="D13" s="104">
        <f t="shared" ref="D13:V13" si="1">SUM(D5:D12)</f>
        <v>2337.9239</v>
      </c>
      <c r="E13" s="104">
        <f t="shared" si="1"/>
        <v>4881.9848</v>
      </c>
      <c r="F13" s="104"/>
      <c r="G13" s="104">
        <f t="shared" si="1"/>
        <v>5975.8215</v>
      </c>
      <c r="H13" s="104">
        <f t="shared" si="1"/>
        <v>1163.9025</v>
      </c>
      <c r="I13" s="104">
        <f t="shared" si="1"/>
        <v>675.023</v>
      </c>
      <c r="J13" s="104">
        <f t="shared" si="1"/>
        <v>2415.732</v>
      </c>
      <c r="K13" s="104">
        <f t="shared" si="1"/>
        <v>943.272</v>
      </c>
      <c r="L13" s="104">
        <f t="shared" si="1"/>
        <v>1321.9105</v>
      </c>
      <c r="M13" s="104">
        <f t="shared" si="1"/>
        <v>999.964</v>
      </c>
      <c r="N13" s="104">
        <f t="shared" si="1"/>
        <v>0</v>
      </c>
      <c r="O13" s="104">
        <f t="shared" si="1"/>
        <v>1643.763</v>
      </c>
      <c r="P13" s="104"/>
      <c r="Q13" s="104"/>
      <c r="R13" s="104"/>
      <c r="S13" s="104">
        <f t="shared" si="1"/>
        <v>59.205</v>
      </c>
      <c r="T13" s="104">
        <f t="shared" si="1"/>
        <v>1198.163</v>
      </c>
      <c r="U13" s="104">
        <f t="shared" si="1"/>
        <v>5211.4675</v>
      </c>
      <c r="V13" s="128">
        <f t="shared" si="1"/>
        <v>28885.6327</v>
      </c>
      <c r="AC13" s="95" t="s">
        <v>65</v>
      </c>
      <c r="AD13" s="147"/>
      <c r="AE13" s="147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54"/>
    </row>
    <row r="14" spans="1:13">
      <c r="A14" s="1"/>
      <c r="D14" s="32"/>
      <c r="F14" s="32"/>
      <c r="G14" s="32"/>
      <c r="H14" s="32"/>
      <c r="I14" s="32"/>
      <c r="J14" s="32"/>
      <c r="K14" s="32"/>
      <c r="L14" s="32"/>
      <c r="M14" s="32"/>
    </row>
    <row r="15" spans="1:13">
      <c r="A15" s="1"/>
      <c r="D15" s="32"/>
      <c r="F15" s="32"/>
      <c r="G15" s="32"/>
      <c r="H15" s="32"/>
      <c r="I15" s="32"/>
      <c r="J15" s="32"/>
      <c r="K15" s="32"/>
      <c r="L15" s="32"/>
      <c r="M15" s="32"/>
    </row>
    <row r="16" ht="14.4" spans="1:13">
      <c r="A16" s="1"/>
      <c r="C16" s="99" t="s">
        <v>67</v>
      </c>
      <c r="D16" s="99"/>
      <c r="E16" s="99"/>
      <c r="F16" s="32"/>
      <c r="G16" s="32"/>
      <c r="H16" s="32"/>
      <c r="I16" s="32"/>
      <c r="J16" s="32"/>
      <c r="K16" s="32"/>
      <c r="L16" s="32"/>
      <c r="M16" s="32"/>
    </row>
    <row r="17" spans="1:13">
      <c r="A17" s="1"/>
      <c r="D17" s="32"/>
      <c r="F17" s="32"/>
      <c r="G17" s="32"/>
      <c r="H17" s="32"/>
      <c r="I17" s="32"/>
      <c r="J17" s="32"/>
      <c r="K17" s="32"/>
      <c r="L17" s="32"/>
      <c r="M17" s="32"/>
    </row>
    <row r="18" spans="1:4">
      <c r="A18" s="1"/>
      <c r="C18" s="26"/>
      <c r="D18" s="105"/>
    </row>
    <row r="19" ht="39.6" spans="1:22">
      <c r="A19" s="1"/>
      <c r="B19" s="106" t="s">
        <v>68</v>
      </c>
      <c r="C19" s="107" t="s">
        <v>69</v>
      </c>
      <c r="D19" s="108" t="s">
        <v>28</v>
      </c>
      <c r="E19" s="109" t="s">
        <v>29</v>
      </c>
      <c r="F19" s="109" t="s">
        <v>30</v>
      </c>
      <c r="G19" s="109" t="s">
        <v>31</v>
      </c>
      <c r="H19" s="109" t="s">
        <v>32</v>
      </c>
      <c r="I19" s="109" t="s">
        <v>9</v>
      </c>
      <c r="J19" s="109" t="s">
        <v>33</v>
      </c>
      <c r="K19" s="109" t="s">
        <v>34</v>
      </c>
      <c r="L19" s="109" t="s">
        <v>35</v>
      </c>
      <c r="M19" s="109" t="s">
        <v>36</v>
      </c>
      <c r="N19" s="109" t="s">
        <v>37</v>
      </c>
      <c r="O19" s="109" t="s">
        <v>38</v>
      </c>
      <c r="P19" s="109" t="s">
        <v>39</v>
      </c>
      <c r="Q19" s="109" t="s">
        <v>40</v>
      </c>
      <c r="R19" s="109" t="s">
        <v>41</v>
      </c>
      <c r="S19" s="109" t="s">
        <v>42</v>
      </c>
      <c r="T19" s="109" t="s">
        <v>43</v>
      </c>
      <c r="U19" s="129" t="s">
        <v>44</v>
      </c>
      <c r="V19" s="91" t="s">
        <v>45</v>
      </c>
    </row>
    <row r="20" ht="14.4" spans="1:24">
      <c r="A20" s="1"/>
      <c r="B20" s="110" t="s">
        <v>53</v>
      </c>
      <c r="C20" s="111" t="s">
        <v>70</v>
      </c>
      <c r="D20" s="112">
        <v>1</v>
      </c>
      <c r="E20" s="113">
        <v>0</v>
      </c>
      <c r="F20" s="111"/>
      <c r="G20" s="113">
        <v>0.9</v>
      </c>
      <c r="H20" s="113">
        <v>0.1</v>
      </c>
      <c r="I20" s="113">
        <v>0.2</v>
      </c>
      <c r="J20" s="113">
        <v>0.05</v>
      </c>
      <c r="K20" s="113">
        <v>0.15</v>
      </c>
      <c r="L20" s="113">
        <v>0.65</v>
      </c>
      <c r="M20" s="113">
        <v>0.3</v>
      </c>
      <c r="N20" s="111"/>
      <c r="O20" s="113">
        <v>0.25</v>
      </c>
      <c r="P20" s="111"/>
      <c r="Q20" s="111"/>
      <c r="R20" s="111"/>
      <c r="S20" s="111"/>
      <c r="T20" s="111"/>
      <c r="U20" s="113">
        <v>0.5</v>
      </c>
      <c r="V20" s="130"/>
      <c r="W20" s="131"/>
      <c r="X20" s="132" t="s">
        <v>71</v>
      </c>
    </row>
    <row r="21" ht="14.4" spans="1:24">
      <c r="A21" s="1"/>
      <c r="B21" s="110" t="s">
        <v>53</v>
      </c>
      <c r="C21" s="111" t="s">
        <v>72</v>
      </c>
      <c r="D21" s="114">
        <f t="shared" ref="D21:M21" si="2">1-D20</f>
        <v>0</v>
      </c>
      <c r="E21" s="114">
        <f t="shared" si="2"/>
        <v>1</v>
      </c>
      <c r="F21" s="111"/>
      <c r="G21" s="114">
        <f t="shared" si="2"/>
        <v>0.1</v>
      </c>
      <c r="H21" s="114">
        <f t="shared" si="2"/>
        <v>0.9</v>
      </c>
      <c r="I21" s="114">
        <f t="shared" si="2"/>
        <v>0.8</v>
      </c>
      <c r="J21" s="114">
        <f t="shared" si="2"/>
        <v>0.95</v>
      </c>
      <c r="K21" s="114">
        <f t="shared" si="2"/>
        <v>0.85</v>
      </c>
      <c r="L21" s="114">
        <f t="shared" si="2"/>
        <v>0.35</v>
      </c>
      <c r="M21" s="114">
        <f t="shared" si="2"/>
        <v>0.7</v>
      </c>
      <c r="N21" s="111"/>
      <c r="O21" s="114">
        <f>1-O20</f>
        <v>0.75</v>
      </c>
      <c r="P21" s="111"/>
      <c r="Q21" s="111"/>
      <c r="R21" s="111"/>
      <c r="S21" s="111"/>
      <c r="T21" s="111"/>
      <c r="U21" s="114">
        <f>1-U20</f>
        <v>0.5</v>
      </c>
      <c r="V21" s="130"/>
      <c r="X21" s="132" t="s">
        <v>73</v>
      </c>
    </row>
    <row r="22" spans="1:22">
      <c r="A22" s="1"/>
      <c r="V22" s="25"/>
    </row>
    <row r="23" spans="1:22">
      <c r="A23" s="1"/>
      <c r="C23" s="115" t="s">
        <v>74</v>
      </c>
      <c r="D23" s="116" t="s">
        <v>75</v>
      </c>
      <c r="E23" s="117" t="s">
        <v>76</v>
      </c>
      <c r="V23" s="25"/>
    </row>
    <row r="24" spans="1:22">
      <c r="A24" s="1"/>
      <c r="B24" s="118" t="s">
        <v>77</v>
      </c>
      <c r="C24" s="119" t="s">
        <v>78</v>
      </c>
      <c r="D24" s="119" t="s">
        <v>79</v>
      </c>
      <c r="E24" s="120" t="s">
        <v>76</v>
      </c>
      <c r="V24" s="25"/>
    </row>
    <row r="25" spans="1:5">
      <c r="A25" s="1"/>
      <c r="B25" s="95" t="s">
        <v>53</v>
      </c>
      <c r="C25" s="121">
        <v>1</v>
      </c>
      <c r="D25" s="122"/>
      <c r="E25" s="123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5"/>
  <sheetViews>
    <sheetView workbookViewId="0">
      <selection activeCell="G17" sqref="G17"/>
    </sheetView>
  </sheetViews>
  <sheetFormatPr defaultColWidth="9" defaultRowHeight="13.2" outlineLevelRow="4"/>
  <cols>
    <col min="1" max="1" width="1.85185185185185" customWidth="1"/>
    <col min="2" max="2" width="7.71296296296296" customWidth="1"/>
    <col min="3" max="4" width="6.85185185185185" customWidth="1"/>
  </cols>
  <sheetData>
    <row r="2" ht="17.4" spans="2:2">
      <c r="B2" s="84" t="s">
        <v>80</v>
      </c>
    </row>
    <row r="4" ht="17.4" spans="5:10">
      <c r="E4" s="85"/>
      <c r="F4" s="85"/>
      <c r="G4" s="85"/>
      <c r="H4" s="85"/>
      <c r="I4" s="85"/>
      <c r="J4" s="85"/>
    </row>
    <row r="5" ht="12.75" customHeight="1" spans="5:10">
      <c r="E5" s="86" t="s">
        <v>81</v>
      </c>
      <c r="F5" s="86"/>
      <c r="G5" s="86"/>
      <c r="H5" s="86"/>
      <c r="I5" s="87"/>
      <c r="J5" s="87"/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5"/>
  <sheetViews>
    <sheetView workbookViewId="0">
      <selection activeCell="D12" sqref="D12"/>
    </sheetView>
  </sheetViews>
  <sheetFormatPr defaultColWidth="9" defaultRowHeight="13.2"/>
  <cols>
    <col min="1" max="1" width="3" customWidth="1"/>
    <col min="2" max="2" width="13.5740740740741" customWidth="1"/>
    <col min="3" max="3" width="13.1388888888889" customWidth="1"/>
    <col min="4" max="4" width="11.8518518518519" customWidth="1"/>
    <col min="5" max="5" width="11.5740740740741" customWidth="1"/>
    <col min="6" max="6" width="13" customWidth="1"/>
    <col min="7" max="7" width="8.28703703703704" customWidth="1"/>
    <col min="8" max="8" width="9" customWidth="1"/>
    <col min="9" max="9" width="2.13888888888889" customWidth="1"/>
    <col min="10" max="10" width="12.4259259259259" customWidth="1"/>
    <col min="11" max="11" width="7.13888888888889" customWidth="1"/>
    <col min="12" max="12" width="14.5740740740741" customWidth="1"/>
    <col min="13" max="13" width="63" customWidth="1"/>
    <col min="14" max="14" width="6.13888888888889" customWidth="1"/>
    <col min="15" max="15" width="10.4259259259259" customWidth="1"/>
    <col min="16" max="16" width="12.8518518518519" customWidth="1"/>
    <col min="17" max="17" width="14.1388888888889" customWidth="1"/>
    <col min="18" max="18" width="8.13888888888889" customWidth="1"/>
  </cols>
  <sheetData>
    <row r="1" ht="14.4" spans="2:8">
      <c r="B1" s="17" t="s">
        <v>82</v>
      </c>
      <c r="C1" s="17" t="s">
        <v>83</v>
      </c>
      <c r="D1" s="17" t="s">
        <v>84</v>
      </c>
      <c r="E1" s="17" t="s">
        <v>85</v>
      </c>
      <c r="F1" s="17" t="s">
        <v>1</v>
      </c>
      <c r="G1" s="17" t="s">
        <v>86</v>
      </c>
      <c r="H1" s="67"/>
    </row>
    <row r="2" ht="15.6" spans="2:18">
      <c r="B2" s="18" t="str">
        <f>'EB1'!B7</f>
        <v>IND</v>
      </c>
      <c r="C2" s="18" t="str">
        <f>'EB1'!C7</f>
        <v>Industry</v>
      </c>
      <c r="D2" s="18" t="s">
        <v>87</v>
      </c>
      <c r="E2" s="18" t="str">
        <f>'EB1'!Z2</f>
        <v>PJ</v>
      </c>
      <c r="F2" s="18" t="str">
        <f>'EB1'!Y2</f>
        <v>M€2005</v>
      </c>
      <c r="G2" s="18" t="s">
        <v>88</v>
      </c>
      <c r="H2" s="39"/>
      <c r="J2" s="52" t="s">
        <v>89</v>
      </c>
      <c r="K2" s="52"/>
      <c r="L2" s="64"/>
      <c r="M2" s="64"/>
      <c r="N2" s="64"/>
      <c r="O2" s="64"/>
      <c r="P2" s="64"/>
      <c r="Q2" s="64"/>
      <c r="R2" s="64"/>
    </row>
    <row r="3" spans="10:18">
      <c r="J3" s="53" t="s">
        <v>90</v>
      </c>
      <c r="K3" s="54" t="s">
        <v>91</v>
      </c>
      <c r="L3" s="53" t="s">
        <v>92</v>
      </c>
      <c r="M3" s="53" t="s">
        <v>93</v>
      </c>
      <c r="N3" s="53" t="s">
        <v>94</v>
      </c>
      <c r="O3" s="53" t="s">
        <v>95</v>
      </c>
      <c r="P3" s="53" t="s">
        <v>96</v>
      </c>
      <c r="Q3" s="53" t="s">
        <v>97</v>
      </c>
      <c r="R3" s="53" t="s">
        <v>98</v>
      </c>
    </row>
    <row r="4" s="1" customFormat="1" ht="21.15" spans="2:18">
      <c r="B4" s="39"/>
      <c r="C4" s="39"/>
      <c r="D4" s="39"/>
      <c r="E4" s="39"/>
      <c r="G4" s="39"/>
      <c r="J4" s="55" t="s">
        <v>99</v>
      </c>
      <c r="K4" s="55" t="s">
        <v>100</v>
      </c>
      <c r="L4" s="55" t="s">
        <v>101</v>
      </c>
      <c r="M4" s="55" t="s">
        <v>102</v>
      </c>
      <c r="N4" s="55" t="s">
        <v>94</v>
      </c>
      <c r="O4" s="55" t="s">
        <v>103</v>
      </c>
      <c r="P4" s="55" t="s">
        <v>104</v>
      </c>
      <c r="Q4" s="55" t="s">
        <v>105</v>
      </c>
      <c r="R4" s="55" t="s">
        <v>106</v>
      </c>
    </row>
    <row r="5" spans="2:18">
      <c r="B5" s="25"/>
      <c r="C5" s="25"/>
      <c r="D5" s="25"/>
      <c r="E5" s="68"/>
      <c r="F5" s="68"/>
      <c r="G5" s="69"/>
      <c r="H5" s="70"/>
      <c r="J5" s="57" t="s">
        <v>107</v>
      </c>
      <c r="K5" s="57"/>
      <c r="L5" s="57" t="str">
        <f>$B$2&amp;'EB1'!$D$2</f>
        <v>INDCOA</v>
      </c>
      <c r="M5" s="77" t="str">
        <f>$C$2&amp;" "&amp;'EB1'!$D$3</f>
        <v>Industry Solid Fuels</v>
      </c>
      <c r="N5" s="57" t="str">
        <f>$E$2</f>
        <v>PJ</v>
      </c>
      <c r="O5" s="57"/>
      <c r="P5" s="57"/>
      <c r="Q5" s="57"/>
      <c r="R5" s="57"/>
    </row>
    <row r="6" spans="2:18">
      <c r="B6" s="25"/>
      <c r="C6" s="25"/>
      <c r="D6" s="25"/>
      <c r="E6" s="68"/>
      <c r="F6" s="68"/>
      <c r="G6" s="69"/>
      <c r="H6" s="70"/>
      <c r="J6" s="57"/>
      <c r="K6" s="57"/>
      <c r="L6" s="57" t="str">
        <f>$B$2&amp;'EB1'!$E$2</f>
        <v>INDGAS</v>
      </c>
      <c r="M6" s="77" t="str">
        <f>$C$2&amp;" "&amp;'EB1'!$E$3</f>
        <v>Industry Natural Gas</v>
      </c>
      <c r="N6" s="57" t="str">
        <f>$E$2</f>
        <v>PJ</v>
      </c>
      <c r="O6" s="57"/>
      <c r="P6" s="57"/>
      <c r="Q6" s="57"/>
      <c r="R6" s="57"/>
    </row>
    <row r="7" spans="2:18">
      <c r="B7" s="25"/>
      <c r="C7" s="25"/>
      <c r="D7" s="25"/>
      <c r="E7" s="68"/>
      <c r="F7" s="68"/>
      <c r="G7" s="69"/>
      <c r="H7" s="70"/>
      <c r="J7" s="57"/>
      <c r="K7" s="57"/>
      <c r="L7" s="57" t="str">
        <f>$B$2&amp;'EB1'!$F$2</f>
        <v>INDOIL</v>
      </c>
      <c r="M7" s="77" t="str">
        <f>$C$2&amp;" "&amp;'EB1'!$F$3</f>
        <v>Industry Crude oil</v>
      </c>
      <c r="N7" s="57" t="str">
        <f>$E$2</f>
        <v>PJ</v>
      </c>
      <c r="O7" s="57"/>
      <c r="P7" s="57"/>
      <c r="Q7" s="57"/>
      <c r="R7" s="57"/>
    </row>
    <row r="8" spans="2:18">
      <c r="B8" s="25"/>
      <c r="C8" s="25"/>
      <c r="D8" s="25"/>
      <c r="E8" s="68"/>
      <c r="F8" s="68"/>
      <c r="G8" s="69"/>
      <c r="H8" s="70"/>
      <c r="J8" s="57"/>
      <c r="K8" s="57"/>
      <c r="L8" s="57" t="str">
        <f>$B$2&amp;'EB1'!$O$2</f>
        <v>INDBIO</v>
      </c>
      <c r="M8" s="77" t="str">
        <f>$C$2&amp;" "&amp;'EB1'!$O$3</f>
        <v>Industry Biomass</v>
      </c>
      <c r="N8" s="57" t="str">
        <f>$E$2</f>
        <v>PJ</v>
      </c>
      <c r="O8" s="57"/>
      <c r="P8" s="57"/>
      <c r="Q8" s="57"/>
      <c r="R8" s="57"/>
    </row>
    <row r="9" spans="2:18">
      <c r="B9" s="25"/>
      <c r="C9" s="25"/>
      <c r="D9" s="25"/>
      <c r="E9" s="68"/>
      <c r="F9" s="68"/>
      <c r="G9" s="69"/>
      <c r="H9" s="70"/>
      <c r="J9" s="57"/>
      <c r="K9" s="57"/>
      <c r="L9" s="57" t="str">
        <f>$B$2&amp;'EB1'!$U$2</f>
        <v>INDELC</v>
      </c>
      <c r="M9" s="77" t="str">
        <f>$C$2&amp;" "&amp;'EB1'!$U$3</f>
        <v>Industry Electricity</v>
      </c>
      <c r="N9" s="57" t="str">
        <f>$E$2</f>
        <v>PJ</v>
      </c>
      <c r="O9" s="57"/>
      <c r="P9" s="57"/>
      <c r="Q9" s="57"/>
      <c r="R9" s="57"/>
    </row>
    <row r="10" spans="2:18">
      <c r="B10" s="25"/>
      <c r="C10" s="25"/>
      <c r="D10" s="25"/>
      <c r="E10" s="68"/>
      <c r="F10" s="68"/>
      <c r="G10" s="69"/>
      <c r="H10" s="70"/>
      <c r="J10" s="1"/>
      <c r="K10" s="1"/>
      <c r="L10" s="1"/>
      <c r="M10" s="66"/>
      <c r="N10" s="1"/>
      <c r="O10" s="1"/>
      <c r="P10" s="1"/>
      <c r="Q10" s="1"/>
      <c r="R10" s="1"/>
    </row>
    <row r="11" spans="2:13">
      <c r="B11" s="25"/>
      <c r="C11" s="25"/>
      <c r="D11" s="25"/>
      <c r="E11" s="68"/>
      <c r="F11" s="68"/>
      <c r="G11" s="69"/>
      <c r="H11" s="70"/>
      <c r="L11" s="78"/>
      <c r="M11" s="79"/>
    </row>
    <row r="12" spans="4:18">
      <c r="D12" s="41" t="s">
        <v>108</v>
      </c>
      <c r="E12" s="41"/>
      <c r="F12" s="41"/>
      <c r="J12" s="52" t="s">
        <v>109</v>
      </c>
      <c r="K12" s="52"/>
      <c r="L12" s="58"/>
      <c r="M12" s="58"/>
      <c r="N12" s="58"/>
      <c r="O12" s="58"/>
      <c r="P12" s="58"/>
      <c r="Q12" s="58"/>
      <c r="R12" s="58"/>
    </row>
    <row r="13" spans="2:18">
      <c r="B13" s="43" t="s">
        <v>110</v>
      </c>
      <c r="C13" s="43" t="s">
        <v>111</v>
      </c>
      <c r="D13" s="43" t="s">
        <v>112</v>
      </c>
      <c r="E13" s="71" t="s">
        <v>113</v>
      </c>
      <c r="F13" s="44" t="s">
        <v>114</v>
      </c>
      <c r="G13" s="44" t="s">
        <v>115</v>
      </c>
      <c r="H13" s="44" t="s">
        <v>116</v>
      </c>
      <c r="J13" s="53" t="s">
        <v>117</v>
      </c>
      <c r="K13" s="54" t="s">
        <v>91</v>
      </c>
      <c r="L13" s="53" t="s">
        <v>110</v>
      </c>
      <c r="M13" s="53" t="s">
        <v>118</v>
      </c>
      <c r="N13" s="53" t="s">
        <v>119</v>
      </c>
      <c r="O13" s="53" t="s">
        <v>120</v>
      </c>
      <c r="P13" s="53" t="s">
        <v>121</v>
      </c>
      <c r="Q13" s="53" t="s">
        <v>122</v>
      </c>
      <c r="R13" s="53" t="s">
        <v>123</v>
      </c>
    </row>
    <row r="14" ht="21.15" spans="2:18">
      <c r="B14" s="22" t="s">
        <v>124</v>
      </c>
      <c r="C14" s="22" t="s">
        <v>125</v>
      </c>
      <c r="D14" s="22" t="s">
        <v>126</v>
      </c>
      <c r="E14" s="22" t="s">
        <v>127</v>
      </c>
      <c r="F14" s="22" t="s">
        <v>128</v>
      </c>
      <c r="G14" s="22" t="s">
        <v>129</v>
      </c>
      <c r="H14" s="22" t="s">
        <v>130</v>
      </c>
      <c r="J14" s="55" t="s">
        <v>131</v>
      </c>
      <c r="K14" s="55" t="s">
        <v>100</v>
      </c>
      <c r="L14" s="55" t="s">
        <v>132</v>
      </c>
      <c r="M14" s="55" t="s">
        <v>133</v>
      </c>
      <c r="N14" s="55" t="s">
        <v>134</v>
      </c>
      <c r="O14" s="55" t="s">
        <v>135</v>
      </c>
      <c r="P14" s="55" t="s">
        <v>136</v>
      </c>
      <c r="Q14" s="55" t="s">
        <v>137</v>
      </c>
      <c r="R14" s="55" t="s">
        <v>138</v>
      </c>
    </row>
    <row r="15" ht="13.95" spans="2:18">
      <c r="B15" s="10" t="s">
        <v>139</v>
      </c>
      <c r="C15" s="10"/>
      <c r="D15" s="10"/>
      <c r="E15" s="24"/>
      <c r="F15" s="24" t="str">
        <f>E2&amp;"a"</f>
        <v>PJa</v>
      </c>
      <c r="G15" s="24"/>
      <c r="H15" s="24" t="s">
        <v>140</v>
      </c>
      <c r="J15" s="55" t="s">
        <v>141</v>
      </c>
      <c r="K15" s="80"/>
      <c r="L15" s="80"/>
      <c r="M15" s="80"/>
      <c r="N15" s="80"/>
      <c r="O15" s="80"/>
      <c r="P15" s="80"/>
      <c r="Q15" s="80"/>
      <c r="R15" s="80"/>
    </row>
    <row r="16" spans="2:18">
      <c r="B16" t="str">
        <f>L16</f>
        <v>FTE-INDCOA</v>
      </c>
      <c r="C16" t="str">
        <f>RIGHT(D16,3)</f>
        <v>COA</v>
      </c>
      <c r="D16" t="str">
        <f>L5</f>
        <v>INDCOA</v>
      </c>
      <c r="E16" s="68"/>
      <c r="F16" s="68"/>
      <c r="G16" s="72">
        <v>1</v>
      </c>
      <c r="H16" s="73">
        <v>50</v>
      </c>
      <c r="J16" s="56" t="s">
        <v>142</v>
      </c>
      <c r="K16" s="57"/>
      <c r="L16" s="57" t="str">
        <f>"FT"&amp;$G$2&amp;"-"&amp;L5</f>
        <v>FTE-INDCOA</v>
      </c>
      <c r="M16" s="77" t="str">
        <f>$D$2&amp;" Technology"&amp;" "&amp;$G$1&amp;" "&amp;M5</f>
        <v>Sector Fuel Technology Existing Industry Solid Fuels</v>
      </c>
      <c r="N16" s="57" t="str">
        <f>$E$2</f>
        <v>PJ</v>
      </c>
      <c r="O16" s="57" t="str">
        <f>$E$2&amp;"a"</f>
        <v>PJa</v>
      </c>
      <c r="P16" s="57"/>
      <c r="Q16" s="57"/>
      <c r="R16" s="57"/>
    </row>
    <row r="17" spans="2:18">
      <c r="B17" t="str">
        <f>L17</f>
        <v>FTE-INDGAS</v>
      </c>
      <c r="C17" t="str">
        <f>RIGHT(D17,3)</f>
        <v>GAS</v>
      </c>
      <c r="D17" t="str">
        <f>L6</f>
        <v>INDGAS</v>
      </c>
      <c r="E17" s="68"/>
      <c r="F17" s="68"/>
      <c r="G17" s="72">
        <v>1</v>
      </c>
      <c r="H17" s="73">
        <v>50</v>
      </c>
      <c r="J17" s="57"/>
      <c r="K17" s="57"/>
      <c r="L17" s="57" t="str">
        <f>"FT"&amp;$G$2&amp;"-"&amp;L6</f>
        <v>FTE-INDGAS</v>
      </c>
      <c r="M17" s="77" t="str">
        <f>$D$2&amp;" Technology"&amp;" "&amp;$G$1&amp;" "&amp;M6</f>
        <v>Sector Fuel Technology Existing Industry Natural Gas</v>
      </c>
      <c r="N17" s="57" t="str">
        <f>$E$2</f>
        <v>PJ</v>
      </c>
      <c r="O17" s="57" t="str">
        <f>$E$2&amp;"a"</f>
        <v>PJa</v>
      </c>
      <c r="P17" s="57"/>
      <c r="Q17" s="57"/>
      <c r="R17" s="57"/>
    </row>
    <row r="18" spans="2:18">
      <c r="B18" t="str">
        <f>L18</f>
        <v>FTE-INDOIL</v>
      </c>
      <c r="C18" t="str">
        <f>'EB1'!G$2</f>
        <v>DSL</v>
      </c>
      <c r="D18" t="str">
        <f>L7</f>
        <v>INDOIL</v>
      </c>
      <c r="E18" s="74">
        <f>-'EB1'!G$7/-SUM('EB1'!$G$7:$M$7)</f>
        <v>0.296467316185648</v>
      </c>
      <c r="F18" s="68"/>
      <c r="G18" s="72">
        <v>1</v>
      </c>
      <c r="H18" s="73">
        <v>50</v>
      </c>
      <c r="J18" s="57"/>
      <c r="K18" s="57"/>
      <c r="L18" s="57" t="str">
        <f>"FT"&amp;$G$2&amp;"-"&amp;L7</f>
        <v>FTE-INDOIL</v>
      </c>
      <c r="M18" s="77" t="str">
        <f>$D$2&amp;" Technology"&amp;" "&amp;$G$1&amp;" "&amp;M7</f>
        <v>Sector Fuel Technology Existing Industry Crude oil</v>
      </c>
      <c r="N18" s="57" t="str">
        <f>$E$2</f>
        <v>PJ</v>
      </c>
      <c r="O18" s="57" t="str">
        <f>$E$2&amp;"a"</f>
        <v>PJa</v>
      </c>
      <c r="P18" s="57"/>
      <c r="Q18" s="57"/>
      <c r="R18" s="57"/>
    </row>
    <row r="19" spans="3:18">
      <c r="C19" t="str">
        <f>'EB1'!H$2</f>
        <v>KER</v>
      </c>
      <c r="E19" s="74">
        <f>-'EB1'!H$7/-SUM('EB1'!$G$7:$M$7)</f>
        <v>0.0360871634555495</v>
      </c>
      <c r="F19" s="68"/>
      <c r="G19" s="72"/>
      <c r="H19" s="73"/>
      <c r="J19" s="57"/>
      <c r="K19" s="57"/>
      <c r="L19" s="57" t="str">
        <f>"FT"&amp;$G$2&amp;"-"&amp;L8</f>
        <v>FTE-INDBIO</v>
      </c>
      <c r="M19" s="77" t="str">
        <f>$D$2&amp;" Technology"&amp;" "&amp;$G$1&amp;" "&amp;M8</f>
        <v>Sector Fuel Technology Existing Industry Biomass</v>
      </c>
      <c r="N19" s="57" t="str">
        <f>$E$2</f>
        <v>PJ</v>
      </c>
      <c r="O19" s="57" t="str">
        <f>$E$2&amp;"a"</f>
        <v>PJa</v>
      </c>
      <c r="P19" s="57"/>
      <c r="Q19" s="57"/>
      <c r="R19" s="57"/>
    </row>
    <row r="20" spans="3:18">
      <c r="C20" t="str">
        <f>'EB1'!I$2</f>
        <v>LPG</v>
      </c>
      <c r="E20" s="74">
        <f>-'EB1'!I$7/-SUM('EB1'!$G$7:$M$7)</f>
        <v>0.14191233727078</v>
      </c>
      <c r="F20" s="68"/>
      <c r="G20" s="72"/>
      <c r="H20" s="73"/>
      <c r="J20" s="57"/>
      <c r="K20" s="57"/>
      <c r="L20" s="57" t="str">
        <f>"FT"&amp;$G$2&amp;"-"&amp;L9</f>
        <v>FTE-INDELC</v>
      </c>
      <c r="M20" s="77" t="str">
        <f>$D$2&amp;" Technology"&amp;" "&amp;$G$1&amp;" "&amp;M9</f>
        <v>Sector Fuel Technology Existing Industry Electricity</v>
      </c>
      <c r="N20" s="57" t="str">
        <f>$E$2</f>
        <v>PJ</v>
      </c>
      <c r="O20" s="57" t="str">
        <f>$E$2&amp;"a"</f>
        <v>PJa</v>
      </c>
      <c r="P20" s="57" t="s">
        <v>143</v>
      </c>
      <c r="Q20" s="57"/>
      <c r="R20" s="57"/>
    </row>
    <row r="21" spans="3:18">
      <c r="C21" t="str">
        <f>'EB1'!J$2</f>
        <v>GSL</v>
      </c>
      <c r="E21" s="74">
        <f>-'EB1'!J$7/-SUM('EB1'!$G$7:$M$7)</f>
        <v>0.00770846785020003</v>
      </c>
      <c r="F21" s="68"/>
      <c r="G21" s="72"/>
      <c r="H21" s="73"/>
      <c r="J21" s="1"/>
      <c r="K21" s="1"/>
      <c r="L21" s="1"/>
      <c r="M21" s="66"/>
      <c r="N21" s="1"/>
      <c r="O21" s="1"/>
      <c r="P21" s="1"/>
      <c r="Q21" s="1"/>
      <c r="R21" s="1"/>
    </row>
    <row r="22" spans="3:18">
      <c r="C22" t="str">
        <f>'EB1'!K$2</f>
        <v>NAP</v>
      </c>
      <c r="E22" s="74">
        <f>-'EB1'!K$7/-SUM('EB1'!$G$7:$M$7)</f>
        <v>0.0437395498695486</v>
      </c>
      <c r="F22" s="68"/>
      <c r="G22" s="72"/>
      <c r="H22" s="73"/>
      <c r="J22" s="81"/>
      <c r="K22" s="81"/>
      <c r="L22" s="1"/>
      <c r="M22" s="66"/>
      <c r="N22" s="1"/>
      <c r="O22" s="1"/>
      <c r="P22" s="1"/>
      <c r="Q22" s="1"/>
      <c r="R22" s="1"/>
    </row>
    <row r="23" spans="3:18">
      <c r="C23" t="str">
        <f>'EB1'!L$2</f>
        <v>HFO</v>
      </c>
      <c r="E23" s="74">
        <f>-'EB1'!L$7/-SUM('EB1'!$G$7:$M$7)</f>
        <v>0.28393137815911</v>
      </c>
      <c r="F23" s="68"/>
      <c r="G23" s="72"/>
      <c r="H23" s="73"/>
      <c r="J23" s="82"/>
      <c r="K23" s="83"/>
      <c r="L23" s="1"/>
      <c r="M23" s="66"/>
      <c r="N23" s="1"/>
      <c r="O23" s="1"/>
      <c r="P23" s="1"/>
      <c r="Q23" s="1"/>
      <c r="R23" s="1"/>
    </row>
    <row r="24" spans="3:18">
      <c r="C24" t="str">
        <f>'EB1'!M$2</f>
        <v>OPP</v>
      </c>
      <c r="E24" s="74">
        <f>-'EB1'!M$7/-SUM('EB1'!$G$7:$M$7)</f>
        <v>0.190153787209164</v>
      </c>
      <c r="F24" s="68"/>
      <c r="G24" s="72"/>
      <c r="H24" s="73"/>
      <c r="J24" s="6"/>
      <c r="K24" s="6"/>
      <c r="L24" s="1"/>
      <c r="M24" s="66"/>
      <c r="N24" s="1"/>
      <c r="O24" s="1"/>
      <c r="P24" s="6"/>
      <c r="Q24" s="6"/>
      <c r="R24" s="1"/>
    </row>
    <row r="25" spans="2:8">
      <c r="B25" t="str">
        <f>L19</f>
        <v>FTE-INDBIO</v>
      </c>
      <c r="C25" t="str">
        <f>RIGHT(D25,3)</f>
        <v>BIO</v>
      </c>
      <c r="D25" t="str">
        <f>L8</f>
        <v>INDBIO</v>
      </c>
      <c r="E25" s="68"/>
      <c r="F25" s="68"/>
      <c r="G25" s="72">
        <v>1</v>
      </c>
      <c r="H25" s="73">
        <v>50</v>
      </c>
    </row>
    <row r="26" spans="2:8">
      <c r="B26" t="str">
        <f>L20</f>
        <v>FTE-INDELC</v>
      </c>
      <c r="C26" t="str">
        <f>RIGHT(D26,3)</f>
        <v>ELC</v>
      </c>
      <c r="D26" t="str">
        <f>L9</f>
        <v>INDELC</v>
      </c>
      <c r="E26" s="68"/>
      <c r="F26" s="68"/>
      <c r="G26" s="72">
        <v>1</v>
      </c>
      <c r="H26" s="73">
        <v>50</v>
      </c>
    </row>
    <row r="27" spans="2:8">
      <c r="B27" s="1"/>
      <c r="C27" s="1"/>
      <c r="D27" s="1"/>
      <c r="E27" s="1"/>
      <c r="F27" s="68"/>
      <c r="G27" s="69"/>
      <c r="H27" s="70"/>
    </row>
    <row r="28" spans="2:8">
      <c r="B28" s="75"/>
      <c r="C28" s="1"/>
      <c r="D28" s="75"/>
      <c r="E28" s="76"/>
      <c r="F28" s="68"/>
      <c r="G28" s="69"/>
      <c r="H28" s="70"/>
    </row>
    <row r="29" spans="2:8">
      <c r="B29" s="75"/>
      <c r="C29" s="1"/>
      <c r="D29" s="75"/>
      <c r="E29" s="76"/>
      <c r="F29" s="68"/>
      <c r="G29" s="69"/>
      <c r="H29" s="70"/>
    </row>
    <row r="30" spans="2:8">
      <c r="B30" s="75"/>
      <c r="C30" s="1"/>
      <c r="D30" s="75"/>
      <c r="E30" s="1"/>
      <c r="F30" s="68"/>
      <c r="G30" s="69"/>
      <c r="H30" s="70"/>
    </row>
    <row r="34" spans="2:3">
      <c r="B34" s="15"/>
      <c r="C34" s="9" t="s">
        <v>144</v>
      </c>
    </row>
    <row r="35" spans="2:3">
      <c r="B35" s="16"/>
      <c r="C35" s="9" t="s">
        <v>145</v>
      </c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29"/>
  <sheetViews>
    <sheetView tabSelected="1" workbookViewId="0">
      <selection activeCell="F23" sqref="F23"/>
    </sheetView>
  </sheetViews>
  <sheetFormatPr defaultColWidth="9" defaultRowHeight="13.2"/>
  <cols>
    <col min="1" max="1" width="3" customWidth="1"/>
    <col min="2" max="2" width="12.1388888888889" customWidth="1"/>
    <col min="3" max="3" width="11.8518518518519" customWidth="1"/>
    <col min="4" max="4" width="13.8518518518519" customWidth="1"/>
    <col min="5" max="5" width="12.287037037037" customWidth="1"/>
    <col min="6" max="6" width="13.1388888888889" customWidth="1"/>
    <col min="7" max="7" width="18.2222222222222" customWidth="1"/>
    <col min="8" max="8" width="9.57407407407407" customWidth="1"/>
    <col min="9" max="9" width="7.85185185185185" customWidth="1"/>
    <col min="10" max="10" width="11.7777777777778" customWidth="1"/>
    <col min="11" max="11" width="8.13888888888889" customWidth="1"/>
    <col min="12" max="12" width="2" customWidth="1"/>
    <col min="13" max="13" width="11" customWidth="1"/>
    <col min="14" max="14" width="2" customWidth="1"/>
    <col min="15" max="15" width="12.712962962963" customWidth="1"/>
    <col min="16" max="16" width="7.13888888888889" customWidth="1"/>
    <col min="17" max="17" width="11.4259259259259" customWidth="1"/>
    <col min="18" max="18" width="63.8518518518519" customWidth="1"/>
    <col min="19" max="19" width="5.71296296296296" customWidth="1"/>
    <col min="20" max="20" width="11.712962962963" customWidth="1"/>
    <col min="21" max="21" width="13.4259259259259" customWidth="1"/>
    <col min="22" max="22" width="13.8518518518519" customWidth="1"/>
    <col min="23" max="23" width="8.42592592592593" customWidth="1"/>
  </cols>
  <sheetData>
    <row r="1" ht="14.4" spans="2:10">
      <c r="B1" s="17" t="s">
        <v>82</v>
      </c>
      <c r="C1" s="17" t="s">
        <v>84</v>
      </c>
      <c r="D1" s="17" t="s">
        <v>146</v>
      </c>
      <c r="E1" s="17" t="s">
        <v>147</v>
      </c>
      <c r="F1" s="17" t="s">
        <v>148</v>
      </c>
      <c r="G1" s="17"/>
      <c r="I1" s="17" t="s">
        <v>86</v>
      </c>
      <c r="J1" s="17"/>
    </row>
    <row r="2" ht="46.8" spans="2:23">
      <c r="B2" s="18" t="str">
        <f>'EB1'!B7</f>
        <v>IND</v>
      </c>
      <c r="C2" s="18" t="str">
        <f>'EB1'!C7</f>
        <v>Industry</v>
      </c>
      <c r="D2" s="38" t="str">
        <f>"Demand Technologies"</f>
        <v>Demand Technologies</v>
      </c>
      <c r="E2" s="18" t="str">
        <f>'EB1'!Z2</f>
        <v>PJ</v>
      </c>
      <c r="F2" s="18" t="str">
        <f>'EB1'!Y2</f>
        <v>M€2005</v>
      </c>
      <c r="G2" s="18"/>
      <c r="I2" s="18" t="s">
        <v>88</v>
      </c>
      <c r="J2" s="18"/>
      <c r="O2" s="52" t="s">
        <v>89</v>
      </c>
      <c r="P2" s="52"/>
      <c r="Q2" s="64"/>
      <c r="R2" s="64"/>
      <c r="S2" s="64"/>
      <c r="T2" s="64"/>
      <c r="U2" s="64"/>
      <c r="V2" s="64"/>
      <c r="W2" s="64"/>
    </row>
    <row r="3" spans="15:23">
      <c r="O3" s="53" t="s">
        <v>90</v>
      </c>
      <c r="P3" s="54" t="s">
        <v>91</v>
      </c>
      <c r="Q3" s="53" t="s">
        <v>92</v>
      </c>
      <c r="R3" s="53" t="s">
        <v>93</v>
      </c>
      <c r="S3" s="53" t="s">
        <v>94</v>
      </c>
      <c r="T3" s="53" t="s">
        <v>95</v>
      </c>
      <c r="U3" s="53" t="s">
        <v>96</v>
      </c>
      <c r="V3" s="53" t="s">
        <v>97</v>
      </c>
      <c r="W3" s="53" t="s">
        <v>98</v>
      </c>
    </row>
    <row r="4" s="1" customFormat="1" ht="21.15" spans="2:23">
      <c r="B4" s="39"/>
      <c r="C4" s="39"/>
      <c r="D4" s="39"/>
      <c r="E4" s="39"/>
      <c r="F4" s="39"/>
      <c r="G4" s="39"/>
      <c r="H4" s="39"/>
      <c r="O4" s="55" t="s">
        <v>99</v>
      </c>
      <c r="P4" s="55" t="s">
        <v>100</v>
      </c>
      <c r="Q4" s="55" t="s">
        <v>101</v>
      </c>
      <c r="R4" s="55" t="s">
        <v>102</v>
      </c>
      <c r="S4" s="55" t="s">
        <v>94</v>
      </c>
      <c r="T4" s="55" t="s">
        <v>103</v>
      </c>
      <c r="U4" s="55" t="s">
        <v>104</v>
      </c>
      <c r="V4" s="55" t="s">
        <v>105</v>
      </c>
      <c r="W4" s="55" t="s">
        <v>106</v>
      </c>
    </row>
    <row r="5" s="1" customFormat="1" ht="15.6" spans="2:23">
      <c r="B5" s="39"/>
      <c r="C5" s="39"/>
      <c r="D5" s="39"/>
      <c r="E5" s="39"/>
      <c r="F5" s="39"/>
      <c r="G5" s="39"/>
      <c r="H5" s="39"/>
      <c r="O5" s="56" t="s">
        <v>149</v>
      </c>
      <c r="P5" s="57"/>
      <c r="Q5" s="56" t="str">
        <f>LEFT($O$5,1)&amp;LEFT(B2,1)&amp;'EB1'!$C$20</f>
        <v>DIDM1</v>
      </c>
      <c r="R5" s="56" t="str">
        <f>LEFT($D$2,6)&amp;" "&amp;$C$2&amp;" Sector - "&amp;'EB1'!$X$20</f>
        <v>Demand Industry Sector - Demand 1</v>
      </c>
      <c r="S5" s="56" t="str">
        <f>$E$2</f>
        <v>PJ</v>
      </c>
      <c r="T5" s="56"/>
      <c r="U5" s="56"/>
      <c r="V5" s="56"/>
      <c r="W5" s="56"/>
    </row>
    <row r="6" s="1" customFormat="1" ht="15.6" spans="2:23">
      <c r="B6" s="39"/>
      <c r="C6" s="39"/>
      <c r="D6" s="39"/>
      <c r="E6" s="39"/>
      <c r="F6" s="39"/>
      <c r="G6" s="39"/>
      <c r="H6" s="39"/>
      <c r="O6" s="56"/>
      <c r="P6" s="57"/>
      <c r="Q6" s="56" t="str">
        <f>LEFT($O$5,1)&amp;LEFT(B2,1)&amp;'EB1'!$C$21</f>
        <v>DIDM2</v>
      </c>
      <c r="R6" s="56" t="str">
        <f>LEFT($D$2,6)&amp;" "&amp;$C$2&amp;" Sector - "&amp;'EB1'!$X$21</f>
        <v>Demand Industry Sector - Demand 2</v>
      </c>
      <c r="S6" s="56" t="str">
        <f>$E$2</f>
        <v>PJ</v>
      </c>
      <c r="T6" s="56"/>
      <c r="U6" s="56"/>
      <c r="V6" s="56"/>
      <c r="W6" s="56"/>
    </row>
    <row r="7" spans="15:23">
      <c r="O7" s="58" t="s">
        <v>150</v>
      </c>
      <c r="P7" s="58"/>
      <c r="Q7" s="58" t="str">
        <f>$B$2&amp;'EB1'!$C$23</f>
        <v>INDCO2</v>
      </c>
      <c r="R7" s="58" t="str">
        <f>$C$2&amp;" "&amp;'EB1'!$C$24</f>
        <v>Industry Carbon dioxide</v>
      </c>
      <c r="S7" s="58" t="str">
        <f>'EB1'!$AA$2</f>
        <v>kt</v>
      </c>
      <c r="T7" s="58"/>
      <c r="U7" s="58"/>
      <c r="V7" s="58"/>
      <c r="W7" s="58"/>
    </row>
    <row r="8" ht="14.4" spans="7:7">
      <c r="G8" s="40"/>
    </row>
    <row r="9" ht="14.4" spans="4:23">
      <c r="D9" s="41" t="s">
        <v>108</v>
      </c>
      <c r="E9" s="41"/>
      <c r="F9" s="41"/>
      <c r="G9" s="42"/>
      <c r="I9" s="41"/>
      <c r="J9" s="41"/>
      <c r="K9" s="59"/>
      <c r="O9" s="52" t="s">
        <v>109</v>
      </c>
      <c r="P9" s="52"/>
      <c r="Q9" s="58"/>
      <c r="R9" s="58"/>
      <c r="S9" s="58"/>
      <c r="T9" s="58"/>
      <c r="U9" s="58"/>
      <c r="V9" s="58"/>
      <c r="W9" s="58"/>
    </row>
    <row r="10" spans="2:23">
      <c r="B10" s="43" t="s">
        <v>110</v>
      </c>
      <c r="C10" s="43" t="s">
        <v>111</v>
      </c>
      <c r="D10" s="43" t="s">
        <v>112</v>
      </c>
      <c r="E10" s="44" t="s">
        <v>114</v>
      </c>
      <c r="F10" s="44" t="s">
        <v>115</v>
      </c>
      <c r="G10" s="44" t="s">
        <v>151</v>
      </c>
      <c r="H10" s="45" t="s">
        <v>152</v>
      </c>
      <c r="I10" s="44" t="s">
        <v>116</v>
      </c>
      <c r="K10" s="60" t="s">
        <v>153</v>
      </c>
      <c r="O10" s="53" t="s">
        <v>117</v>
      </c>
      <c r="P10" s="54" t="s">
        <v>91</v>
      </c>
      <c r="Q10" s="53" t="s">
        <v>110</v>
      </c>
      <c r="R10" s="53" t="s">
        <v>118</v>
      </c>
      <c r="S10" s="53" t="s">
        <v>119</v>
      </c>
      <c r="T10" s="53" t="s">
        <v>120</v>
      </c>
      <c r="U10" s="53" t="s">
        <v>121</v>
      </c>
      <c r="V10" s="53" t="s">
        <v>122</v>
      </c>
      <c r="W10" s="53" t="s">
        <v>123</v>
      </c>
    </row>
    <row r="11" ht="31.35" spans="2:23">
      <c r="B11" s="22" t="s">
        <v>124</v>
      </c>
      <c r="C11" s="22" t="s">
        <v>125</v>
      </c>
      <c r="D11" s="22" t="s">
        <v>126</v>
      </c>
      <c r="E11" s="22" t="s">
        <v>128</v>
      </c>
      <c r="F11" s="22" t="s">
        <v>129</v>
      </c>
      <c r="G11" s="46" t="s">
        <v>154</v>
      </c>
      <c r="H11" s="47" t="s">
        <v>155</v>
      </c>
      <c r="I11" s="22" t="s">
        <v>130</v>
      </c>
      <c r="K11" s="60" t="s">
        <v>156</v>
      </c>
      <c r="O11" s="55" t="s">
        <v>131</v>
      </c>
      <c r="P11" s="55" t="s">
        <v>100</v>
      </c>
      <c r="Q11" s="55" t="s">
        <v>132</v>
      </c>
      <c r="R11" s="55" t="s">
        <v>133</v>
      </c>
      <c r="S11" s="55" t="s">
        <v>134</v>
      </c>
      <c r="T11" s="55" t="s">
        <v>135</v>
      </c>
      <c r="U11" s="55" t="s">
        <v>136</v>
      </c>
      <c r="V11" s="55" t="s">
        <v>137</v>
      </c>
      <c r="W11" s="55" t="s">
        <v>138</v>
      </c>
    </row>
    <row r="12" ht="21.15" spans="2:23">
      <c r="B12" s="10" t="s">
        <v>139</v>
      </c>
      <c r="C12" s="10"/>
      <c r="D12" s="10"/>
      <c r="E12" s="24" t="str">
        <f>E2&amp;"a"</f>
        <v>PJa</v>
      </c>
      <c r="F12" s="24"/>
      <c r="G12" s="48"/>
      <c r="H12" s="49" t="s">
        <v>157</v>
      </c>
      <c r="I12" s="24" t="s">
        <v>140</v>
      </c>
      <c r="K12" s="49"/>
      <c r="O12" s="55" t="s">
        <v>141</v>
      </c>
      <c r="P12" s="55"/>
      <c r="Q12" s="55"/>
      <c r="R12" s="55"/>
      <c r="S12" s="55"/>
      <c r="T12" s="55"/>
      <c r="U12" s="55"/>
      <c r="V12" s="55"/>
      <c r="W12" s="55"/>
    </row>
    <row r="13" spans="2:23">
      <c r="B13" t="str">
        <f>Q13</f>
        <v>IDM1ETOT</v>
      </c>
      <c r="C13" t="str">
        <f>Sector_Fuels!L5</f>
        <v>INDCOA</v>
      </c>
      <c r="D13" t="str">
        <f>$Q$5</f>
        <v>DIDM1</v>
      </c>
      <c r="E13" s="50">
        <f>'EB1'!D$7*'EB1'!D$20/($G13*$H13)*1.01</f>
        <v>1310.91716736842</v>
      </c>
      <c r="F13" s="12">
        <v>1</v>
      </c>
      <c r="G13" s="12">
        <v>0.95</v>
      </c>
      <c r="H13" s="12">
        <v>1</v>
      </c>
      <c r="I13" s="15">
        <v>30</v>
      </c>
      <c r="K13" s="61">
        <f>E13*G13*H13</f>
        <v>1245.371309</v>
      </c>
      <c r="O13" s="56" t="s">
        <v>158</v>
      </c>
      <c r="P13" s="57"/>
      <c r="Q13" s="57" t="str">
        <f>LEFT($B$2)&amp;'EB1'!$C$20&amp;$I$2&amp;'EB1'!V2</f>
        <v>IDM1ETOT</v>
      </c>
      <c r="R13" s="65" t="str">
        <f>$D$2&amp;" "&amp;$C$2&amp;" Sector - "&amp;""&amp;$I$1&amp;" "&amp;'EB1'!$X$20&amp;" - "&amp;'EB1'!$V$3</f>
        <v>Demand Technologies Industry Sector - Existing Demand 1 - Total</v>
      </c>
      <c r="S13" s="57" t="str">
        <f>$E$2</f>
        <v>PJ</v>
      </c>
      <c r="T13" s="57" t="str">
        <f>$E$2&amp;"a"</f>
        <v>PJa</v>
      </c>
      <c r="U13" s="57"/>
      <c r="V13" s="57"/>
      <c r="W13" s="57"/>
    </row>
    <row r="14" spans="3:23">
      <c r="C14" t="str">
        <f>Sector_Fuels!L6</f>
        <v>INDGAS</v>
      </c>
      <c r="D14" t="str">
        <f>$Q$5</f>
        <v>DIDM1</v>
      </c>
      <c r="E14" s="50">
        <f>'EB1'!E$7*'EB1'!E$20/($G14*$H14)*1.01</f>
        <v>0</v>
      </c>
      <c r="F14" s="12">
        <v>1</v>
      </c>
      <c r="G14" s="12">
        <v>0.95</v>
      </c>
      <c r="H14" s="12">
        <v>1</v>
      </c>
      <c r="I14" s="15">
        <v>30</v>
      </c>
      <c r="K14" s="61">
        <f t="shared" ref="K14:K22" si="0">E14*G14*H14</f>
        <v>0</v>
      </c>
      <c r="O14" s="1"/>
      <c r="P14" s="1"/>
      <c r="Q14" s="57" t="str">
        <f>LEFT($B$2)&amp;'EB1'!$C$21&amp;$I$2&amp;'EB1'!V2</f>
        <v>IDM2ETOT</v>
      </c>
      <c r="R14" s="66" t="str">
        <f>$D$2&amp;" "&amp;$C$2&amp;" Sector - "&amp;""&amp;$I$1&amp;" "&amp;'EB1'!$X$21&amp;" - "&amp;'EB1'!$V$3</f>
        <v>Demand Technologies Industry Sector - Existing Demand 2 - Total</v>
      </c>
      <c r="S14" s="57" t="str">
        <f>$E$2</f>
        <v>PJ</v>
      </c>
      <c r="T14" s="57" t="str">
        <f>$E$2&amp;"a"</f>
        <v>PJa</v>
      </c>
      <c r="U14" s="1"/>
      <c r="V14" s="1"/>
      <c r="W14" s="1"/>
    </row>
    <row r="15" spans="2:23">
      <c r="B15" s="25"/>
      <c r="C15" t="str">
        <f>Sector_Fuels!L7</f>
        <v>INDOIL</v>
      </c>
      <c r="D15" t="str">
        <f>$Q$5</f>
        <v>DIDM1</v>
      </c>
      <c r="E15" s="50">
        <f>SUM('EB1'!G$7*'EB1'!G$20,'EB1'!H$7*'EB1'!H$20,'EB1'!I$7*'EB1'!I$20,'EB1'!J$7*'EB1'!J$20,'EB1'!K$7*'EB1'!K$20,'EB1'!L$7*'EB1'!L$20,'EB1'!M$7*'EB1'!M$20)/($G15*$H15)*1.01</f>
        <v>586.272972368421</v>
      </c>
      <c r="F15" s="12">
        <v>1</v>
      </c>
      <c r="G15" s="12">
        <v>0.95</v>
      </c>
      <c r="H15" s="12">
        <v>1</v>
      </c>
      <c r="I15" s="15">
        <v>30</v>
      </c>
      <c r="K15" s="61">
        <f t="shared" si="0"/>
        <v>556.95932375</v>
      </c>
      <c r="O15" s="1"/>
      <c r="P15" s="1"/>
      <c r="Q15" s="1"/>
      <c r="R15" s="66"/>
      <c r="S15" s="1"/>
      <c r="T15" s="1"/>
      <c r="U15" s="1"/>
      <c r="V15" s="1"/>
      <c r="W15" s="1"/>
    </row>
    <row r="16" spans="2:23">
      <c r="B16" s="25"/>
      <c r="C16" t="str">
        <f>Sector_Fuels!L8</f>
        <v>INDBIO</v>
      </c>
      <c r="D16" t="str">
        <f>$Q$5</f>
        <v>DIDM1</v>
      </c>
      <c r="E16" s="50">
        <f>'EB1'!O$7*'EB1'!O$20/($G16*$H16)*1.01</f>
        <v>143.859416447368</v>
      </c>
      <c r="F16" s="12">
        <v>1</v>
      </c>
      <c r="G16" s="12">
        <v>0.95</v>
      </c>
      <c r="H16" s="12">
        <v>1</v>
      </c>
      <c r="I16" s="15">
        <v>30</v>
      </c>
      <c r="K16" s="61">
        <f t="shared" si="0"/>
        <v>136.666445625</v>
      </c>
      <c r="O16" s="1"/>
      <c r="P16" s="1"/>
      <c r="Q16" s="1"/>
      <c r="R16" s="66"/>
      <c r="S16" s="1"/>
      <c r="T16" s="1"/>
      <c r="U16" s="1"/>
      <c r="V16" s="1"/>
      <c r="W16" s="1"/>
    </row>
    <row r="17" spans="3:23">
      <c r="C17" t="str">
        <f>Sector_Fuels!L9</f>
        <v>INDELC</v>
      </c>
      <c r="D17" t="str">
        <f>$Q$5</f>
        <v>DIDM1</v>
      </c>
      <c r="E17" s="50">
        <f>'EB1'!U$7*'EB1'!U$20/($G17*$H17)*1.01</f>
        <v>1086.66537894737</v>
      </c>
      <c r="F17" s="12">
        <v>1</v>
      </c>
      <c r="G17" s="12">
        <v>0.95</v>
      </c>
      <c r="H17" s="12">
        <v>1</v>
      </c>
      <c r="I17" s="15">
        <v>30</v>
      </c>
      <c r="K17" s="61">
        <f t="shared" si="0"/>
        <v>1032.33211</v>
      </c>
      <c r="O17" s="1"/>
      <c r="P17" s="1"/>
      <c r="Q17" s="1"/>
      <c r="R17" s="1"/>
      <c r="S17" s="1"/>
      <c r="T17" s="1"/>
      <c r="U17" s="1"/>
      <c r="V17" s="1"/>
      <c r="W17" s="1"/>
    </row>
    <row r="18" spans="2:23">
      <c r="B18" t="str">
        <f>Q14</f>
        <v>IDM2ETOT</v>
      </c>
      <c r="C18" s="1" t="s">
        <v>159</v>
      </c>
      <c r="D18" s="1" t="s">
        <v>160</v>
      </c>
      <c r="E18" s="1">
        <f>'EB1'!D$7*'EB1'!D$21/($G13*$H13)*1.01</f>
        <v>0</v>
      </c>
      <c r="F18" s="12">
        <v>1</v>
      </c>
      <c r="G18" s="12">
        <v>0.95</v>
      </c>
      <c r="H18" s="12">
        <v>1</v>
      </c>
      <c r="I18" s="15">
        <v>30</v>
      </c>
      <c r="K18" s="61">
        <f t="shared" si="0"/>
        <v>0</v>
      </c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t="s">
        <v>161</v>
      </c>
      <c r="D19" s="1" t="s">
        <v>160</v>
      </c>
      <c r="E19" s="50">
        <f>'EB1'!E$7*'EB1'!E$21/($G14*$H14)*1.01</f>
        <v>1886.96109894737</v>
      </c>
      <c r="F19" s="12">
        <v>1</v>
      </c>
      <c r="G19" s="12">
        <v>0.95</v>
      </c>
      <c r="H19" s="12">
        <v>1</v>
      </c>
      <c r="I19" s="15">
        <v>30</v>
      </c>
      <c r="K19" s="61">
        <f t="shared" si="0"/>
        <v>1792.613044</v>
      </c>
      <c r="O19" s="1"/>
      <c r="P19" s="1"/>
      <c r="Q19" s="1"/>
      <c r="R19" s="1"/>
      <c r="S19" s="1"/>
      <c r="T19" s="1"/>
      <c r="U19" s="1"/>
      <c r="V19" s="1"/>
      <c r="W19" s="1"/>
    </row>
    <row r="20" spans="3:23">
      <c r="C20" t="s">
        <v>162</v>
      </c>
      <c r="D20" s="1" t="s">
        <v>160</v>
      </c>
      <c r="E20" s="50">
        <f>SUM('EB1'!G$7*'EB1'!G$21,'EB1'!H$7*'EB1'!H$21,'EB1'!I$7*'EB1'!I$21,'EB1'!J$7*'EB1'!J$21,'EB1'!K$7*'EB1'!K$21,'EB1'!L$7*'EB1'!L$21,'EB1'!M$7*'EB1'!M$21)/($G15*$H15)*1.01</f>
        <v>484.819801315789</v>
      </c>
      <c r="F20" s="12">
        <v>1</v>
      </c>
      <c r="G20" s="12">
        <v>0.95</v>
      </c>
      <c r="H20" s="12">
        <v>1</v>
      </c>
      <c r="I20" s="15">
        <v>30</v>
      </c>
      <c r="K20" s="61">
        <f t="shared" si="0"/>
        <v>460.57881125</v>
      </c>
      <c r="O20" s="1"/>
      <c r="P20" s="1"/>
      <c r="Q20" s="1"/>
      <c r="R20" s="1"/>
      <c r="S20" s="1"/>
      <c r="T20" s="1"/>
      <c r="U20" s="1"/>
      <c r="V20" s="1"/>
      <c r="W20" s="1"/>
    </row>
    <row r="21" spans="3:23">
      <c r="C21" t="s">
        <v>163</v>
      </c>
      <c r="D21" s="1" t="s">
        <v>160</v>
      </c>
      <c r="E21" s="50">
        <f>'EB1'!O$7*'EB1'!O$21/($G16*$H16)*1.01</f>
        <v>431.578249342105</v>
      </c>
      <c r="F21" s="12">
        <v>1</v>
      </c>
      <c r="G21" s="12">
        <v>0.95</v>
      </c>
      <c r="H21" s="12">
        <v>1</v>
      </c>
      <c r="I21" s="15">
        <v>30</v>
      </c>
      <c r="K21" s="61">
        <f t="shared" si="0"/>
        <v>409.999336875</v>
      </c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t="s">
        <v>164</v>
      </c>
      <c r="D22" s="1" t="s">
        <v>160</v>
      </c>
      <c r="E22" s="50">
        <f>'EB1'!U$7*'EB1'!U$21/($G17*$H17)*1.01</f>
        <v>1086.66537894737</v>
      </c>
      <c r="F22" s="12">
        <v>1</v>
      </c>
      <c r="G22" s="12">
        <v>0.95</v>
      </c>
      <c r="H22" s="12">
        <v>1</v>
      </c>
      <c r="I22" s="15">
        <v>30</v>
      </c>
      <c r="K22" s="61">
        <f t="shared" si="0"/>
        <v>1032.33211</v>
      </c>
      <c r="O22" s="1"/>
      <c r="P22" s="1"/>
      <c r="Q22" s="1"/>
      <c r="R22" s="1"/>
      <c r="S22" s="1"/>
      <c r="T22" s="1"/>
      <c r="U22" s="1"/>
      <c r="V22" s="1"/>
      <c r="W22" s="1"/>
    </row>
    <row r="23" spans="6:23">
      <c r="F23" s="51"/>
      <c r="G23" s="51"/>
      <c r="I23" s="62"/>
      <c r="J23" s="62"/>
      <c r="O23" s="1"/>
      <c r="P23" s="1"/>
      <c r="Q23" s="1"/>
      <c r="R23" s="1"/>
      <c r="S23" s="1"/>
      <c r="T23" s="1"/>
      <c r="U23" s="1"/>
      <c r="V23" s="1"/>
      <c r="W23" s="1"/>
    </row>
    <row r="24" spans="2:11">
      <c r="B24" s="15"/>
      <c r="C24" s="9" t="s">
        <v>144</v>
      </c>
      <c r="I24" s="63"/>
      <c r="J24" s="63"/>
      <c r="K24" s="63"/>
    </row>
    <row r="25" spans="2:11">
      <c r="B25" s="16"/>
      <c r="C25" s="9" t="s">
        <v>145</v>
      </c>
      <c r="I25" s="51"/>
      <c r="J25" s="51"/>
      <c r="K25" s="51"/>
    </row>
    <row r="26" spans="9:14">
      <c r="I26" s="62"/>
      <c r="J26" s="62"/>
      <c r="L26" s="9"/>
      <c r="M26" s="9"/>
      <c r="N26" s="9"/>
    </row>
    <row r="27" spans="12:14">
      <c r="L27" s="9"/>
      <c r="M27" s="9"/>
      <c r="N27" s="9"/>
    </row>
    <row r="28" spans="12:14">
      <c r="L28" s="9"/>
      <c r="M28" s="9"/>
      <c r="N28" s="9"/>
    </row>
    <row r="29" spans="4:14">
      <c r="D29" s="1"/>
      <c r="E29" s="50"/>
      <c r="F29" s="1"/>
      <c r="G29" s="1"/>
      <c r="L29" s="9"/>
      <c r="M29" s="9"/>
      <c r="N29" s="9"/>
    </row>
  </sheetData>
  <pageMargins left="0.7" right="0.7" top="0.75" bottom="0.75" header="0.3" footer="0.3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5"/>
  <sheetViews>
    <sheetView workbookViewId="0">
      <selection activeCell="M12" sqref="M12"/>
    </sheetView>
  </sheetViews>
  <sheetFormatPr defaultColWidth="9" defaultRowHeight="13.2"/>
  <cols>
    <col min="1" max="1" width="2" customWidth="1"/>
    <col min="2" max="2" width="12.5740740740741" customWidth="1"/>
    <col min="3" max="3" width="13.1388888888889" customWidth="1"/>
    <col min="4" max="4" width="11.5740740740741" customWidth="1"/>
    <col min="5" max="5" width="11.712962962963" customWidth="1"/>
    <col min="6" max="6" width="13.1388888888889" customWidth="1"/>
    <col min="7" max="7" width="11.287037037037" customWidth="1"/>
    <col min="8" max="8" width="12.1388888888889" customWidth="1"/>
    <col min="9" max="9" width="10.5740740740741" customWidth="1"/>
    <col min="10" max="10" width="5" customWidth="1"/>
    <col min="11" max="11" width="11.4259259259259" customWidth="1"/>
    <col min="12" max="12" width="13.5740740740741" customWidth="1"/>
    <col min="13" max="13" width="5" customWidth="1"/>
  </cols>
  <sheetData>
    <row r="1" ht="14.4" spans="2:6">
      <c r="B1" s="17" t="s">
        <v>82</v>
      </c>
      <c r="C1" s="17" t="s">
        <v>83</v>
      </c>
      <c r="D1" s="17" t="s">
        <v>84</v>
      </c>
      <c r="E1" s="17" t="s">
        <v>147</v>
      </c>
      <c r="F1" s="17" t="s">
        <v>148</v>
      </c>
    </row>
    <row r="2" ht="15.6" spans="2:6">
      <c r="B2" s="18" t="s">
        <v>149</v>
      </c>
      <c r="C2" s="18"/>
      <c r="D2" s="18"/>
      <c r="E2" s="18" t="str">
        <f>'EB1'!Z2</f>
        <v>PJ</v>
      </c>
      <c r="F2" s="18" t="str">
        <f>'EB1'!Y2</f>
        <v>M€2005</v>
      </c>
    </row>
    <row r="5" spans="3:10">
      <c r="C5" s="19" t="s">
        <v>108</v>
      </c>
      <c r="D5" s="19"/>
      <c r="E5" s="9"/>
      <c r="I5" s="19" t="s">
        <v>108</v>
      </c>
      <c r="J5" s="9"/>
    </row>
    <row r="6" spans="2:10">
      <c r="B6" s="20" t="s">
        <v>165</v>
      </c>
      <c r="C6" s="20" t="s">
        <v>92</v>
      </c>
      <c r="D6" s="20" t="s">
        <v>166</v>
      </c>
      <c r="E6" s="21">
        <v>2005</v>
      </c>
      <c r="G6" s="20" t="s">
        <v>165</v>
      </c>
      <c r="H6" s="20" t="s">
        <v>92</v>
      </c>
      <c r="I6" s="20" t="s">
        <v>167</v>
      </c>
      <c r="J6" s="20">
        <v>2005</v>
      </c>
    </row>
    <row r="7" ht="20.4" spans="2:10">
      <c r="B7" s="22" t="s">
        <v>141</v>
      </c>
      <c r="C7" s="22" t="s">
        <v>168</v>
      </c>
      <c r="D7" s="22" t="s">
        <v>169</v>
      </c>
      <c r="E7" s="23" t="s">
        <v>170</v>
      </c>
      <c r="G7" s="22" t="s">
        <v>141</v>
      </c>
      <c r="H7" s="22" t="s">
        <v>168</v>
      </c>
      <c r="I7" s="22"/>
      <c r="J7" s="22"/>
    </row>
    <row r="8" ht="13.95" spans="2:10">
      <c r="B8" s="10" t="s">
        <v>139</v>
      </c>
      <c r="C8" s="10"/>
      <c r="D8" s="10"/>
      <c r="E8" s="24" t="str">
        <f>E2</f>
        <v>PJ</v>
      </c>
      <c r="G8" s="10" t="s">
        <v>139</v>
      </c>
      <c r="H8" s="10"/>
      <c r="I8" s="10"/>
      <c r="J8" s="10"/>
    </row>
    <row r="9" spans="2:10">
      <c r="B9" s="25" t="s">
        <v>153</v>
      </c>
      <c r="C9" s="25" t="str">
        <f>DemTechs_IND!$Q$5</f>
        <v>DIDM1</v>
      </c>
      <c r="D9" s="26" t="s">
        <v>24</v>
      </c>
      <c r="E9" s="27">
        <f>SUM(DemTechs_IND!K13:K17)</f>
        <v>2971.329188375</v>
      </c>
      <c r="G9" s="9" t="s">
        <v>171</v>
      </c>
      <c r="H9" s="9" t="str">
        <f>DemTechs_IND!$Q$5</f>
        <v>DIDM1</v>
      </c>
      <c r="I9" s="34" t="s">
        <v>172</v>
      </c>
      <c r="J9" s="35">
        <v>0.3</v>
      </c>
    </row>
    <row r="10" spans="3:10">
      <c r="C10" t="s">
        <v>160</v>
      </c>
      <c r="D10" t="s">
        <v>24</v>
      </c>
      <c r="E10" s="27">
        <f>SUM(DemTechs_IND!K18:K22)</f>
        <v>3695.523302125</v>
      </c>
      <c r="G10" s="9" t="s">
        <v>171</v>
      </c>
      <c r="H10" s="26" t="str">
        <f>DemTechs_IND!$Q$5</f>
        <v>DIDM1</v>
      </c>
      <c r="I10" s="34" t="s">
        <v>173</v>
      </c>
      <c r="J10" s="35">
        <v>0.2</v>
      </c>
    </row>
    <row r="11" spans="2:10">
      <c r="B11" s="6"/>
      <c r="C11" s="6"/>
      <c r="D11" s="28"/>
      <c r="E11" s="29"/>
      <c r="G11" s="9" t="s">
        <v>171</v>
      </c>
      <c r="H11" s="26" t="str">
        <f>DemTechs_IND!$Q$5</f>
        <v>DIDM1</v>
      </c>
      <c r="I11" s="34" t="s">
        <v>174</v>
      </c>
      <c r="J11" s="35">
        <f>1-J9-J10-J12</f>
        <v>0.29</v>
      </c>
    </row>
    <row r="12" spans="2:10">
      <c r="B12" s="6"/>
      <c r="C12" s="6"/>
      <c r="D12" s="28"/>
      <c r="G12" s="30" t="s">
        <v>171</v>
      </c>
      <c r="H12" s="30" t="str">
        <f>DemTechs_IND!$Q$5</f>
        <v>DIDM1</v>
      </c>
      <c r="I12" s="36" t="s">
        <v>175</v>
      </c>
      <c r="J12" s="37">
        <v>0.21</v>
      </c>
    </row>
    <row r="13" spans="7:10">
      <c r="G13" s="9" t="s">
        <v>171</v>
      </c>
      <c r="H13" s="9" t="str">
        <f>DemTechs_IND!$Q$6</f>
        <v>DIDM2</v>
      </c>
      <c r="I13" s="34" t="s">
        <v>172</v>
      </c>
      <c r="J13" s="35">
        <v>0.3</v>
      </c>
    </row>
    <row r="14" spans="7:10">
      <c r="G14" s="9" t="s">
        <v>171</v>
      </c>
      <c r="H14" s="9" t="str">
        <f>DemTechs_IND!$Q$6</f>
        <v>DIDM2</v>
      </c>
      <c r="I14" s="34" t="s">
        <v>173</v>
      </c>
      <c r="J14" s="35">
        <v>0.2</v>
      </c>
    </row>
    <row r="15" spans="5:10">
      <c r="E15" s="31"/>
      <c r="G15" s="9" t="s">
        <v>171</v>
      </c>
      <c r="H15" s="9" t="str">
        <f>DemTechs_IND!$Q$6</f>
        <v>DIDM2</v>
      </c>
      <c r="I15" s="34" t="s">
        <v>174</v>
      </c>
      <c r="J15" s="35">
        <f>1-J13-J14-J16</f>
        <v>0.29</v>
      </c>
    </row>
    <row r="16" spans="5:10">
      <c r="E16" s="32"/>
      <c r="G16" s="30" t="s">
        <v>171</v>
      </c>
      <c r="H16" s="33" t="str">
        <f>DemTechs_IND!$Q$6</f>
        <v>DIDM2</v>
      </c>
      <c r="I16" s="36" t="s">
        <v>175</v>
      </c>
      <c r="J16" s="37">
        <v>0.21</v>
      </c>
    </row>
    <row r="18" spans="5:5">
      <c r="E18" s="32"/>
    </row>
    <row r="24" spans="2:3">
      <c r="B24" s="15"/>
      <c r="C24" s="9" t="s">
        <v>144</v>
      </c>
    </row>
    <row r="25" spans="2:3">
      <c r="B25" s="16"/>
      <c r="C25" s="9" t="s">
        <v>145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24"/>
  <sheetViews>
    <sheetView workbookViewId="0">
      <selection activeCell="B8" sqref="B8"/>
    </sheetView>
  </sheetViews>
  <sheetFormatPr defaultColWidth="9" defaultRowHeight="13.2"/>
  <cols>
    <col min="2" max="2" width="14.4259259259259" customWidth="1"/>
  </cols>
  <sheetData>
    <row r="3" ht="17.45" customHeight="1" spans="2:9">
      <c r="B3" s="155" t="s">
        <v>176</v>
      </c>
      <c r="C3" s="2"/>
      <c r="D3" s="2"/>
      <c r="E3" s="2"/>
      <c r="F3" s="2"/>
      <c r="G3" s="2"/>
      <c r="H3" s="2"/>
      <c r="I3" s="2"/>
    </row>
    <row r="4" s="1" customFormat="1" ht="17.45" customHeight="1" spans="2:7">
      <c r="B4" s="3"/>
      <c r="C4" s="3"/>
      <c r="D4" s="3"/>
      <c r="E4" s="3"/>
      <c r="F4" s="3"/>
      <c r="G4" s="3"/>
    </row>
    <row r="5" ht="17.4" spans="2:7">
      <c r="B5" s="4" t="s">
        <v>177</v>
      </c>
      <c r="C5" s="5"/>
      <c r="F5" s="6"/>
      <c r="G5" s="6"/>
    </row>
    <row r="6" ht="13.95" spans="2:8">
      <c r="B6" s="7" t="s">
        <v>92</v>
      </c>
      <c r="C6" s="7" t="str">
        <f>Sector_Fuels!$L$5</f>
        <v>INDCOA</v>
      </c>
      <c r="D6" s="7" t="str">
        <f>Sector_Fuels!$L$6</f>
        <v>INDGAS</v>
      </c>
      <c r="E6" s="7" t="str">
        <f>Sector_Fuels!$L$7</f>
        <v>INDOIL</v>
      </c>
      <c r="F6" s="8"/>
      <c r="G6" s="8"/>
      <c r="H6" s="9"/>
    </row>
    <row r="7" ht="13.95" spans="2:8">
      <c r="B7" s="10" t="s">
        <v>139</v>
      </c>
      <c r="C7" s="10" t="s">
        <v>178</v>
      </c>
      <c r="D7" s="10" t="s">
        <v>178</v>
      </c>
      <c r="E7" s="10" t="s">
        <v>178</v>
      </c>
      <c r="F7" s="11"/>
      <c r="G7" s="11"/>
      <c r="H7" s="9"/>
    </row>
    <row r="8" spans="2:8">
      <c r="B8" s="8" t="str">
        <f>DemTechs_IND!Q7</f>
        <v>INDCO2</v>
      </c>
      <c r="C8" s="12">
        <v>95</v>
      </c>
      <c r="D8" s="13">
        <v>56.1</v>
      </c>
      <c r="E8" s="12">
        <v>76.4</v>
      </c>
      <c r="F8" s="14"/>
      <c r="G8" s="14"/>
      <c r="H8" s="9"/>
    </row>
    <row r="9" spans="6:7">
      <c r="F9" s="6"/>
      <c r="G9" s="6"/>
    </row>
    <row r="23" spans="2:3">
      <c r="B23" s="15"/>
      <c r="C23" s="9" t="s">
        <v>144</v>
      </c>
    </row>
    <row r="24" spans="2:3">
      <c r="B24" s="16"/>
      <c r="C24" s="9" t="s">
        <v>145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EB1</vt:lpstr>
      <vt:lpstr>RES_IND</vt:lpstr>
      <vt:lpstr>Sector_Fuels</vt:lpstr>
      <vt:lpstr>DemTechs_IND</vt:lpstr>
      <vt:lpstr>Demands</vt:lpstr>
      <vt:lpstr>Emi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一路乾行</cp:lastModifiedBy>
  <dcterms:created xsi:type="dcterms:W3CDTF">2000-12-13T15:53:00Z</dcterms:created>
  <cp:lastPrinted>2004-11-16T14:57:00Z</cp:lastPrinted>
  <dcterms:modified xsi:type="dcterms:W3CDTF">2025-05-07T13:36:46Z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208492459720704</vt:r8>
  </property>
  <property fmtid="{D5CDD505-2E9C-101B-9397-08002B2CF9AE}" pid="3" name="KSOProductBuildVer">
    <vt:lpwstr>2052-12.1.0.21171</vt:lpwstr>
  </property>
  <property fmtid="{D5CDD505-2E9C-101B-9397-08002B2CF9AE}" pid="4" name="ICV">
    <vt:lpwstr>5BD9CE794A7A456A8A72410974D6B280_12</vt:lpwstr>
  </property>
</Properties>
</file>