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n\Desktop\STUDIA\"/>
    </mc:Choice>
  </mc:AlternateContent>
  <xr:revisionPtr revIDLastSave="52" documentId="13_ncr:1_{346F8E82-FBD6-4339-A797-F096EB41A221}" xr6:coauthVersionLast="47" xr6:coauthVersionMax="47" xr10:uidLastSave="{37B9666D-BAF9-4272-B4BB-750703DFF6A4}"/>
  <bookViews>
    <workbookView xWindow="-108" yWindow="-108" windowWidth="23256" windowHeight="12720" xr2:uid="{DD5C7FC3-F9BE-4839-8E97-FAE2647650F5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L5" i="1"/>
  <c r="L6" i="1"/>
  <c r="L7" i="1"/>
  <c r="L8" i="1"/>
  <c r="L9" i="1"/>
  <c r="L10" i="1"/>
  <c r="L11" i="1"/>
  <c r="L12" i="1"/>
  <c r="E23" i="1"/>
  <c r="F2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D21" i="1"/>
  <c r="F2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6" i="1"/>
  <c r="I5" i="1"/>
  <c r="I20" i="1"/>
  <c r="D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5" i="1"/>
  <c r="J8" i="1"/>
  <c r="H9" i="1"/>
  <c r="J10" i="1"/>
  <c r="J13" i="1"/>
  <c r="J14" i="1"/>
  <c r="J16" i="1"/>
  <c r="H18" i="1"/>
  <c r="E27" i="1" l="1"/>
  <c r="E26" i="1"/>
  <c r="E40" i="1"/>
  <c r="E32" i="1"/>
  <c r="F39" i="1"/>
  <c r="F31" i="1"/>
  <c r="F27" i="1"/>
  <c r="F32" i="1"/>
  <c r="E39" i="1"/>
  <c r="E31" i="1"/>
  <c r="F38" i="1"/>
  <c r="F30" i="1"/>
  <c r="E38" i="1"/>
  <c r="E30" i="1"/>
  <c r="F37" i="1"/>
  <c r="F29" i="1"/>
  <c r="E35" i="1"/>
  <c r="F34" i="1"/>
  <c r="E34" i="1"/>
  <c r="F33" i="1"/>
  <c r="F40" i="1"/>
  <c r="H8" i="1"/>
  <c r="E37" i="1"/>
  <c r="E29" i="1"/>
  <c r="F36" i="1"/>
  <c r="F28" i="1"/>
  <c r="E33" i="1"/>
  <c r="E36" i="1"/>
  <c r="E28" i="1"/>
  <c r="F35" i="1"/>
  <c r="J5" i="1"/>
  <c r="H14" i="1"/>
  <c r="H6" i="1"/>
  <c r="H13" i="1"/>
  <c r="H16" i="1"/>
  <c r="J18" i="1"/>
  <c r="J9" i="1"/>
  <c r="H10" i="1"/>
  <c r="L15" i="1" l="1"/>
  <c r="K33" i="1" s="1"/>
  <c r="K29" i="1"/>
  <c r="L18" i="1"/>
  <c r="K36" i="1" s="1"/>
  <c r="K23" i="1"/>
  <c r="K27" i="1"/>
  <c r="J19" i="1"/>
  <c r="L19" i="1"/>
  <c r="K37" i="1" s="1"/>
  <c r="K26" i="1"/>
  <c r="L13" i="1"/>
  <c r="K31" i="1" s="1"/>
  <c r="K24" i="1"/>
  <c r="K30" i="1"/>
  <c r="L14" i="1"/>
  <c r="K32" i="1" s="1"/>
  <c r="K28" i="1"/>
  <c r="L17" i="1"/>
  <c r="K35" i="1" s="1"/>
  <c r="L16" i="1"/>
  <c r="K34" i="1" s="1"/>
  <c r="K25" i="1"/>
  <c r="G20" i="1"/>
  <c r="H19" i="1"/>
  <c r="J15" i="1"/>
  <c r="H15" i="1"/>
  <c r="J7" i="1"/>
  <c r="H7" i="1"/>
  <c r="H12" i="1"/>
  <c r="J12" i="1"/>
  <c r="J11" i="1"/>
  <c r="H11" i="1"/>
  <c r="H17" i="1"/>
  <c r="J17" i="1"/>
  <c r="K38" i="1" l="1"/>
  <c r="R5" i="1"/>
  <c r="J20" i="1"/>
  <c r="H20" i="1"/>
  <c r="N5" i="1" s="1"/>
  <c r="G21" i="1"/>
  <c r="M5" i="1"/>
  <c r="S5" i="1" s="1"/>
  <c r="O5" i="1" l="1"/>
  <c r="Q5" i="1" l="1"/>
  <c r="P5" i="1"/>
  <c r="T5" i="1" s="1"/>
  <c r="U5" i="1"/>
  <c r="V5" i="1"/>
</calcChain>
</file>

<file path=xl/sharedStrings.xml><?xml version="1.0" encoding="utf-8"?>
<sst xmlns="http://schemas.openxmlformats.org/spreadsheetml/2006/main" count="27" uniqueCount="27">
  <si>
    <t>ĆWICZENIE 17</t>
  </si>
  <si>
    <t>Zad 1</t>
  </si>
  <si>
    <t>Zad 2</t>
  </si>
  <si>
    <t>data:</t>
  </si>
  <si>
    <t>Temp.</t>
  </si>
  <si>
    <t>wzrost</t>
  </si>
  <si>
    <t>spadek</t>
  </si>
  <si>
    <t>Średnia</t>
  </si>
  <si>
    <t>x*y</t>
  </si>
  <si>
    <t>x^2</t>
  </si>
  <si>
    <t>y^2</t>
  </si>
  <si>
    <t>x-x~</t>
  </si>
  <si>
    <t>y-y~</t>
  </si>
  <si>
    <t>a</t>
  </si>
  <si>
    <t>b</t>
  </si>
  <si>
    <t>Σ(ε^2)</t>
  </si>
  <si>
    <t>σ_a</t>
  </si>
  <si>
    <t>σ_b</t>
  </si>
  <si>
    <t>R^2</t>
  </si>
  <si>
    <t>α</t>
  </si>
  <si>
    <t>u(α)</t>
  </si>
  <si>
    <t>u_r(α)</t>
  </si>
  <si>
    <t>U(α)</t>
  </si>
  <si>
    <t>sumy</t>
  </si>
  <si>
    <t>sumy^2</t>
  </si>
  <si>
    <t>x-x~*y-y~</t>
  </si>
  <si>
    <t>x-x~ (pomiary)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</si>
</sst>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00000000000"/>
    <numFmt numFmtId="168" formatCode="0.00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/>
    <xf numFmtId="0" fontId="0" fillId="0" borderId="21" xfId="0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9" xfId="0" applyNumberFormat="1" applyBorder="1"/>
    <xf numFmtId="2" fontId="0" fillId="0" borderId="14" xfId="0" applyNumberForma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14" xfId="0" applyBorder="1"/>
    <xf numFmtId="0" fontId="0" fillId="0" borderId="26" xfId="0" applyBorder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5" fontId="0" fillId="0" borderId="22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2" fontId="0" fillId="0" borderId="9" xfId="0" applyNumberFormat="1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378453038674034"/>
          <c:w val="0.89655796150481193"/>
          <c:h val="0.722429706645785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508311461067368E-3"/>
                  <c:y val="-0.11634075781963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Arkusz1!$D$5:$D$19</c:f>
              <c:numCache>
                <c:formatCode>General</c:formatCode>
                <c:ptCount val="15"/>
                <c:pt idx="0">
                  <c:v>21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</c:numCache>
            </c:numRef>
          </c:cat>
          <c:val>
            <c:numRef>
              <c:f>Arkusz1!$G$5:$G$19</c:f>
              <c:numCache>
                <c:formatCode>General</c:formatCode>
                <c:ptCount val="15"/>
                <c:pt idx="0">
                  <c:v>0.83499999999999996</c:v>
                </c:pt>
                <c:pt idx="1">
                  <c:v>0.91500000000000004</c:v>
                </c:pt>
                <c:pt idx="2">
                  <c:v>0.995</c:v>
                </c:pt>
                <c:pt idx="3">
                  <c:v>1.0750000000000002</c:v>
                </c:pt>
                <c:pt idx="4">
                  <c:v>1.165</c:v>
                </c:pt>
                <c:pt idx="5">
                  <c:v>1.2450000000000001</c:v>
                </c:pt>
                <c:pt idx="6">
                  <c:v>1.3250000000000002</c:v>
                </c:pt>
                <c:pt idx="7">
                  <c:v>1.4049999999999998</c:v>
                </c:pt>
                <c:pt idx="8">
                  <c:v>1.49</c:v>
                </c:pt>
                <c:pt idx="9">
                  <c:v>1.57</c:v>
                </c:pt>
                <c:pt idx="10">
                  <c:v>1.6549999999999998</c:v>
                </c:pt>
                <c:pt idx="11">
                  <c:v>1.7349999999999999</c:v>
                </c:pt>
                <c:pt idx="12">
                  <c:v>1.8149999999999999</c:v>
                </c:pt>
                <c:pt idx="13">
                  <c:v>1.9049999999999998</c:v>
                </c:pt>
                <c:pt idx="14">
                  <c:v>1.9849999999999999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1-4F62-96BB-5BFD11314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35752"/>
        <c:axId val="531536832"/>
      </c:lineChart>
      <c:catAx>
        <c:axId val="5315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3683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531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3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6</xdr:row>
      <xdr:rowOff>133350</xdr:rowOff>
    </xdr:from>
    <xdr:to>
      <xdr:col>19</xdr:col>
      <xdr:colOff>304800</xdr:colOff>
      <xdr:row>21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F0DE62-C911-8187-B9A7-C91FF797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4817-C8EB-4466-99D0-EE66CF0805C1}">
  <dimension ref="B2:V44"/>
  <sheetViews>
    <sheetView tabSelected="1" topLeftCell="B1" workbookViewId="0">
      <selection activeCell="K20" sqref="K20"/>
    </sheetView>
  </sheetViews>
  <sheetFormatPr defaultRowHeight="14.45"/>
  <cols>
    <col min="4" max="4" width="9.140625" bestFit="1" customWidth="1"/>
    <col min="6" max="6" width="9.5703125" bestFit="1" customWidth="1"/>
    <col min="10" max="10" width="11.5703125" bestFit="1" customWidth="1"/>
    <col min="11" max="11" width="14.5703125" customWidth="1"/>
    <col min="12" max="12" width="11.28515625" customWidth="1"/>
    <col min="14" max="14" width="11.5703125" customWidth="1"/>
    <col min="15" max="15" width="29" bestFit="1" customWidth="1"/>
    <col min="16" max="16" width="12" bestFit="1" customWidth="1"/>
    <col min="20" max="20" width="9.140625" bestFit="1" customWidth="1"/>
    <col min="21" max="21" width="12" bestFit="1" customWidth="1"/>
    <col min="23" max="23" width="11.28515625" customWidth="1"/>
  </cols>
  <sheetData>
    <row r="2" spans="2:22">
      <c r="B2" s="39" t="s">
        <v>0</v>
      </c>
      <c r="C2" s="39"/>
    </row>
    <row r="3" spans="2:22" ht="15" thickBot="1">
      <c r="G3" t="s">
        <v>1</v>
      </c>
      <c r="H3" t="s">
        <v>2</v>
      </c>
    </row>
    <row r="4" spans="2:22">
      <c r="C4" s="5" t="s">
        <v>3</v>
      </c>
      <c r="D4" s="6" t="s">
        <v>4</v>
      </c>
      <c r="E4" s="12" t="s">
        <v>5</v>
      </c>
      <c r="F4" s="13" t="s">
        <v>6</v>
      </c>
      <c r="G4" s="14" t="s">
        <v>7</v>
      </c>
      <c r="H4" s="12" t="s">
        <v>8</v>
      </c>
      <c r="I4" s="11" t="s">
        <v>9</v>
      </c>
      <c r="J4" s="26" t="s">
        <v>10</v>
      </c>
      <c r="K4" s="11" t="s">
        <v>11</v>
      </c>
      <c r="L4" s="13" t="s">
        <v>12</v>
      </c>
      <c r="M4" s="1" t="s">
        <v>13</v>
      </c>
      <c r="N4" s="1" t="s">
        <v>14</v>
      </c>
      <c r="O4" s="2" t="s">
        <v>15</v>
      </c>
      <c r="P4" s="2" t="s">
        <v>16</v>
      </c>
      <c r="Q4" s="1" t="s">
        <v>17</v>
      </c>
      <c r="R4" s="1" t="s">
        <v>18</v>
      </c>
      <c r="S4" s="2" t="s">
        <v>19</v>
      </c>
      <c r="T4" s="1" t="s">
        <v>20</v>
      </c>
      <c r="U4" s="1" t="s">
        <v>21</v>
      </c>
      <c r="V4" s="1" t="s">
        <v>22</v>
      </c>
    </row>
    <row r="5" spans="2:22">
      <c r="C5" s="9">
        <v>1</v>
      </c>
      <c r="D5" s="7">
        <v>21</v>
      </c>
      <c r="E5" s="22">
        <v>0.84</v>
      </c>
      <c r="F5" s="23">
        <v>0.83</v>
      </c>
      <c r="G5" s="15">
        <f>(E5+F5)/2</f>
        <v>0.83499999999999996</v>
      </c>
      <c r="H5" s="9">
        <f>D5*G5</f>
        <v>17.535</v>
      </c>
      <c r="I5" s="3">
        <f>D5^2</f>
        <v>441</v>
      </c>
      <c r="J5" s="27">
        <f>G5^2</f>
        <v>0.69722499999999998</v>
      </c>
      <c r="K5" s="4">
        <f>D5-AVERAGE($D$5:$D$19)</f>
        <v>-14</v>
      </c>
      <c r="L5" s="29">
        <f>G5-AVERAGE($G$5:$G$19)</f>
        <v>-0.57266666666666688</v>
      </c>
      <c r="M5">
        <f>(D20*G20-(15*H20))/(D20^2 - 15*I20)</f>
        <v>4.1098214285714113E-2</v>
      </c>
      <c r="N5">
        <f>((D20*H20)-(G20*I20))/(D20^2-(15*I20))</f>
        <v>-3.0770833333330562E-2</v>
      </c>
      <c r="O5" s="36">
        <f>J20-(M5*H20)-(N5*G20)</f>
        <v>9.2529761979931457E-5</v>
      </c>
      <c r="P5">
        <f>(((15*O5/13)/((15*I20)-(D20^2)))^(0.5))</f>
        <v>7.9718668265659319E-5</v>
      </c>
      <c r="Q5">
        <f>(((I20/13)*O5)/((15*I20)-(D20^2)))^(0.5)</f>
        <v>2.8739289371361681E-3</v>
      </c>
      <c r="R5">
        <f>(SUM(K23:K37))^2/(SUMSQ(K5:K19)*SUMSQ(L5:L19))</f>
        <v>0.99995109015621209</v>
      </c>
      <c r="S5">
        <f>M5</f>
        <v>4.1098214285714113E-2</v>
      </c>
      <c r="T5">
        <f>P5</f>
        <v>7.9718668265659319E-5</v>
      </c>
      <c r="U5" s="37">
        <f>T5/S5</f>
        <v>1.9397112417453577E-3</v>
      </c>
      <c r="V5">
        <f>2*T5</f>
        <v>1.5943733653131864E-4</v>
      </c>
    </row>
    <row r="6" spans="2:22" ht="15">
      <c r="C6" s="10">
        <v>2</v>
      </c>
      <c r="D6" s="8">
        <v>23</v>
      </c>
      <c r="E6" s="38">
        <v>0.92</v>
      </c>
      <c r="F6" s="25">
        <v>0.91</v>
      </c>
      <c r="G6" s="15">
        <f t="shared" ref="G6:G19" si="0">(E6+F6)/2</f>
        <v>0.91500000000000004</v>
      </c>
      <c r="H6" s="10">
        <f t="shared" ref="H6:H19" si="1">D6*G6</f>
        <v>21.045000000000002</v>
      </c>
      <c r="I6" s="4">
        <f t="shared" ref="I6:I19" si="2">D6^2</f>
        <v>529</v>
      </c>
      <c r="J6" s="28">
        <f t="shared" ref="J6:J19" si="3">G6^2</f>
        <v>0.83722500000000011</v>
      </c>
      <c r="K6" s="4">
        <f t="shared" ref="K6:K19" si="4">D6-AVERAGE($D$5:$D$19)</f>
        <v>-12</v>
      </c>
      <c r="L6" s="29">
        <f>G6-AVERAGE($G$5:$G$19)</f>
        <v>-0.49266666666666681</v>
      </c>
      <c r="V6" s="31"/>
    </row>
    <row r="7" spans="2:22">
      <c r="C7" s="10">
        <v>3</v>
      </c>
      <c r="D7" s="8">
        <v>25</v>
      </c>
      <c r="E7" s="24">
        <v>1</v>
      </c>
      <c r="F7" s="25">
        <v>0.99</v>
      </c>
      <c r="G7" s="15">
        <f t="shared" si="0"/>
        <v>0.995</v>
      </c>
      <c r="H7" s="10">
        <f t="shared" si="1"/>
        <v>24.875</v>
      </c>
      <c r="I7" s="4">
        <f t="shared" si="2"/>
        <v>625</v>
      </c>
      <c r="J7" s="28">
        <f t="shared" si="3"/>
        <v>0.99002500000000004</v>
      </c>
      <c r="K7" s="4">
        <f t="shared" si="4"/>
        <v>-10</v>
      </c>
      <c r="L7" s="29">
        <f t="shared" ref="L7:L19" si="5">G7-AVERAGE($G$5:$G$19)</f>
        <v>-0.41266666666666685</v>
      </c>
    </row>
    <row r="8" spans="2:22">
      <c r="C8" s="10">
        <v>4</v>
      </c>
      <c r="D8" s="8">
        <v>27</v>
      </c>
      <c r="E8" s="24">
        <v>1.08</v>
      </c>
      <c r="F8" s="25">
        <v>1.07</v>
      </c>
      <c r="G8" s="15">
        <f t="shared" si="0"/>
        <v>1.0750000000000002</v>
      </c>
      <c r="H8" s="10">
        <f t="shared" si="1"/>
        <v>29.025000000000006</v>
      </c>
      <c r="I8" s="4">
        <f t="shared" si="2"/>
        <v>729</v>
      </c>
      <c r="J8" s="28">
        <f t="shared" si="3"/>
        <v>1.1556250000000003</v>
      </c>
      <c r="K8" s="4">
        <f t="shared" si="4"/>
        <v>-8</v>
      </c>
      <c r="L8" s="29">
        <f t="shared" si="5"/>
        <v>-0.33266666666666667</v>
      </c>
    </row>
    <row r="9" spans="2:22">
      <c r="C9" s="10">
        <v>5</v>
      </c>
      <c r="D9" s="8">
        <v>29</v>
      </c>
      <c r="E9" s="24">
        <v>1.17</v>
      </c>
      <c r="F9" s="25">
        <v>1.1599999999999999</v>
      </c>
      <c r="G9" s="15">
        <f t="shared" si="0"/>
        <v>1.165</v>
      </c>
      <c r="H9" s="10">
        <f t="shared" si="1"/>
        <v>33.785000000000004</v>
      </c>
      <c r="I9" s="4">
        <f t="shared" si="2"/>
        <v>841</v>
      </c>
      <c r="J9" s="28">
        <f t="shared" si="3"/>
        <v>1.3572250000000001</v>
      </c>
      <c r="K9" s="4">
        <f t="shared" si="4"/>
        <v>-6</v>
      </c>
      <c r="L9" s="29">
        <f t="shared" si="5"/>
        <v>-0.24266666666666681</v>
      </c>
    </row>
    <row r="10" spans="2:22">
      <c r="C10" s="10">
        <v>6</v>
      </c>
      <c r="D10" s="8">
        <v>31</v>
      </c>
      <c r="E10" s="24">
        <v>1.25</v>
      </c>
      <c r="F10" s="25">
        <v>1.24</v>
      </c>
      <c r="G10" s="15">
        <f t="shared" si="0"/>
        <v>1.2450000000000001</v>
      </c>
      <c r="H10" s="10">
        <f t="shared" si="1"/>
        <v>38.595000000000006</v>
      </c>
      <c r="I10" s="4">
        <f t="shared" si="2"/>
        <v>961</v>
      </c>
      <c r="J10" s="28">
        <f t="shared" si="3"/>
        <v>1.5500250000000002</v>
      </c>
      <c r="K10" s="4">
        <f t="shared" si="4"/>
        <v>-4</v>
      </c>
      <c r="L10" s="29">
        <f t="shared" si="5"/>
        <v>-0.16266666666666674</v>
      </c>
    </row>
    <row r="11" spans="2:22">
      <c r="C11" s="10">
        <v>7</v>
      </c>
      <c r="D11" s="8">
        <v>33</v>
      </c>
      <c r="E11" s="24">
        <v>1.33</v>
      </c>
      <c r="F11" s="25">
        <v>1.32</v>
      </c>
      <c r="G11" s="15">
        <f t="shared" si="0"/>
        <v>1.3250000000000002</v>
      </c>
      <c r="H11" s="10">
        <f t="shared" si="1"/>
        <v>43.725000000000009</v>
      </c>
      <c r="I11" s="4">
        <f t="shared" si="2"/>
        <v>1089</v>
      </c>
      <c r="J11" s="28">
        <f t="shared" si="3"/>
        <v>1.7556250000000004</v>
      </c>
      <c r="K11" s="4">
        <f t="shared" si="4"/>
        <v>-2</v>
      </c>
      <c r="L11" s="29">
        <f t="shared" si="5"/>
        <v>-8.2666666666666666E-2</v>
      </c>
    </row>
    <row r="12" spans="2:22">
      <c r="C12" s="10">
        <v>8</v>
      </c>
      <c r="D12" s="8">
        <v>35</v>
      </c>
      <c r="E12" s="24">
        <v>1.41</v>
      </c>
      <c r="F12" s="25">
        <v>1.4</v>
      </c>
      <c r="G12" s="15">
        <f t="shared" si="0"/>
        <v>1.4049999999999998</v>
      </c>
      <c r="H12" s="10">
        <f t="shared" si="1"/>
        <v>49.17499999999999</v>
      </c>
      <c r="I12" s="4">
        <f t="shared" si="2"/>
        <v>1225</v>
      </c>
      <c r="J12" s="28">
        <f t="shared" si="3"/>
        <v>1.9740249999999995</v>
      </c>
      <c r="K12" s="4">
        <f t="shared" si="4"/>
        <v>0</v>
      </c>
      <c r="L12" s="29">
        <f t="shared" si="5"/>
        <v>-2.6666666666670391E-3</v>
      </c>
    </row>
    <row r="13" spans="2:22">
      <c r="C13" s="10">
        <v>9</v>
      </c>
      <c r="D13" s="8">
        <v>37</v>
      </c>
      <c r="E13" s="24">
        <v>1.5</v>
      </c>
      <c r="F13" s="25">
        <v>1.48</v>
      </c>
      <c r="G13" s="15">
        <f t="shared" si="0"/>
        <v>1.49</v>
      </c>
      <c r="H13" s="10">
        <f t="shared" si="1"/>
        <v>55.13</v>
      </c>
      <c r="I13" s="4">
        <f t="shared" si="2"/>
        <v>1369</v>
      </c>
      <c r="J13" s="28">
        <f t="shared" si="3"/>
        <v>2.2201</v>
      </c>
      <c r="K13" s="4">
        <f t="shared" si="4"/>
        <v>2</v>
      </c>
      <c r="L13" s="29">
        <f t="shared" si="5"/>
        <v>8.2333333333333147E-2</v>
      </c>
    </row>
    <row r="14" spans="2:22">
      <c r="C14" s="10">
        <v>10</v>
      </c>
      <c r="D14" s="8">
        <v>39</v>
      </c>
      <c r="E14" s="24">
        <v>1.58</v>
      </c>
      <c r="F14" s="25">
        <v>1.56</v>
      </c>
      <c r="G14" s="15">
        <f t="shared" si="0"/>
        <v>1.57</v>
      </c>
      <c r="H14" s="10">
        <f t="shared" si="1"/>
        <v>61.230000000000004</v>
      </c>
      <c r="I14" s="4">
        <f t="shared" si="2"/>
        <v>1521</v>
      </c>
      <c r="J14" s="28">
        <f t="shared" si="3"/>
        <v>2.4649000000000001</v>
      </c>
      <c r="K14" s="4">
        <f t="shared" si="4"/>
        <v>4</v>
      </c>
      <c r="L14" s="29">
        <f>G14-AVERAGE($G$5:$G$19)</f>
        <v>0.16233333333333322</v>
      </c>
    </row>
    <row r="15" spans="2:22">
      <c r="C15" s="10">
        <v>11</v>
      </c>
      <c r="D15" s="8">
        <v>41</v>
      </c>
      <c r="E15" s="24">
        <v>1.66</v>
      </c>
      <c r="F15" s="25">
        <v>1.65</v>
      </c>
      <c r="G15" s="15">
        <f t="shared" si="0"/>
        <v>1.6549999999999998</v>
      </c>
      <c r="H15" s="10">
        <f t="shared" si="1"/>
        <v>67.85499999999999</v>
      </c>
      <c r="I15" s="4">
        <f t="shared" si="2"/>
        <v>1681</v>
      </c>
      <c r="J15" s="28">
        <f t="shared" si="3"/>
        <v>2.7390249999999994</v>
      </c>
      <c r="K15" s="4">
        <f t="shared" si="4"/>
        <v>6</v>
      </c>
      <c r="L15" s="29">
        <f t="shared" si="5"/>
        <v>0.24733333333333296</v>
      </c>
    </row>
    <row r="16" spans="2:22">
      <c r="C16" s="10">
        <v>12</v>
      </c>
      <c r="D16" s="8">
        <v>43</v>
      </c>
      <c r="E16" s="24">
        <v>1.74</v>
      </c>
      <c r="F16" s="25">
        <v>1.73</v>
      </c>
      <c r="G16" s="15">
        <f t="shared" si="0"/>
        <v>1.7349999999999999</v>
      </c>
      <c r="H16" s="10">
        <f t="shared" si="1"/>
        <v>74.60499999999999</v>
      </c>
      <c r="I16" s="4">
        <f t="shared" si="2"/>
        <v>1849</v>
      </c>
      <c r="J16" s="28">
        <f t="shared" si="3"/>
        <v>3.0102249999999997</v>
      </c>
      <c r="K16" s="4">
        <f t="shared" si="4"/>
        <v>8</v>
      </c>
      <c r="L16" s="29">
        <f t="shared" si="5"/>
        <v>0.32733333333333303</v>
      </c>
    </row>
    <row r="17" spans="3:12">
      <c r="C17" s="10">
        <v>13</v>
      </c>
      <c r="D17" s="8">
        <v>45</v>
      </c>
      <c r="E17" s="24">
        <v>1.82</v>
      </c>
      <c r="F17" s="25">
        <v>1.81</v>
      </c>
      <c r="G17" s="15">
        <f t="shared" si="0"/>
        <v>1.8149999999999999</v>
      </c>
      <c r="H17" s="10">
        <f t="shared" si="1"/>
        <v>81.674999999999997</v>
      </c>
      <c r="I17" s="4">
        <f t="shared" si="2"/>
        <v>2025</v>
      </c>
      <c r="J17" s="28">
        <f t="shared" si="3"/>
        <v>3.294225</v>
      </c>
      <c r="K17" s="4">
        <f t="shared" si="4"/>
        <v>10</v>
      </c>
      <c r="L17" s="29">
        <f t="shared" si="5"/>
        <v>0.4073333333333331</v>
      </c>
    </row>
    <row r="18" spans="3:12">
      <c r="C18" s="10">
        <v>14</v>
      </c>
      <c r="D18" s="8">
        <v>47</v>
      </c>
      <c r="E18" s="24">
        <v>1.91</v>
      </c>
      <c r="F18" s="25">
        <v>1.9</v>
      </c>
      <c r="G18" s="15">
        <f t="shared" si="0"/>
        <v>1.9049999999999998</v>
      </c>
      <c r="H18" s="10">
        <f t="shared" si="1"/>
        <v>89.534999999999997</v>
      </c>
      <c r="I18" s="4">
        <f t="shared" si="2"/>
        <v>2209</v>
      </c>
      <c r="J18" s="28">
        <f t="shared" si="3"/>
        <v>3.6290249999999991</v>
      </c>
      <c r="K18" s="4">
        <f t="shared" si="4"/>
        <v>12</v>
      </c>
      <c r="L18" s="29">
        <f t="shared" si="5"/>
        <v>0.49733333333333296</v>
      </c>
    </row>
    <row r="19" spans="3:12" ht="15" thickBot="1">
      <c r="C19" s="10">
        <v>15</v>
      </c>
      <c r="D19" s="8">
        <v>49</v>
      </c>
      <c r="E19" s="24">
        <v>1.99</v>
      </c>
      <c r="F19" s="25">
        <v>1.98</v>
      </c>
      <c r="G19" s="15">
        <f t="shared" si="0"/>
        <v>1.9849999999999999</v>
      </c>
      <c r="H19" s="10">
        <f t="shared" si="1"/>
        <v>97.265000000000001</v>
      </c>
      <c r="I19" s="4">
        <f t="shared" si="2"/>
        <v>2401</v>
      </c>
      <c r="J19" s="28">
        <f t="shared" si="3"/>
        <v>3.9402249999999994</v>
      </c>
      <c r="K19" s="4">
        <f t="shared" si="4"/>
        <v>14</v>
      </c>
      <c r="L19" s="29">
        <f t="shared" si="5"/>
        <v>0.57733333333333303</v>
      </c>
    </row>
    <row r="20" spans="3:12" ht="15" thickBot="1">
      <c r="C20" s="16" t="s">
        <v>23</v>
      </c>
      <c r="D20" s="17">
        <f>SUM(D5:D19)</f>
        <v>525</v>
      </c>
      <c r="E20" s="18"/>
      <c r="F20" s="19"/>
      <c r="G20" s="20">
        <f>SUM(G5:G19)</f>
        <v>21.115000000000002</v>
      </c>
      <c r="H20" s="18">
        <f>SUM(H5:H19)</f>
        <v>785.05499999999995</v>
      </c>
      <c r="I20" s="21">
        <f>SUM(I5:I19)</f>
        <v>19495</v>
      </c>
      <c r="J20" s="34">
        <f>SUM(J5:J19)</f>
        <v>31.614724999999996</v>
      </c>
      <c r="K20" s="30">
        <f>SUMSQ(K5:K19)</f>
        <v>1120</v>
      </c>
      <c r="L20" s="30">
        <f>SUMSQ(L5:L19)</f>
        <v>1.8918433333333324</v>
      </c>
    </row>
    <row r="21" spans="3:12">
      <c r="C21" t="s">
        <v>24</v>
      </c>
      <c r="D21">
        <f t="shared" ref="D21:F21" si="6">D20^2</f>
        <v>275625</v>
      </c>
      <c r="G21">
        <f>G20^2</f>
        <v>445.84322500000007</v>
      </c>
    </row>
    <row r="22" spans="3:12">
      <c r="I22" s="40"/>
      <c r="J22" s="40"/>
      <c r="K22" s="40" t="s">
        <v>25</v>
      </c>
      <c r="L22" s="40"/>
    </row>
    <row r="23" spans="3:12">
      <c r="E23">
        <f>_xlfn.STDEV.S(E5:E19,F5:F19)</f>
        <v>0.36125913264517029</v>
      </c>
      <c r="F23" s="32">
        <f>AVERAGE(E5:E19, F5:F19)</f>
        <v>1.4076666666666664</v>
      </c>
      <c r="I23" s="35"/>
      <c r="K23">
        <f>K5*L5</f>
        <v>8.0173333333333368</v>
      </c>
    </row>
    <row r="24" spans="3:12">
      <c r="K24">
        <f t="shared" ref="K24:K36" si="7">K6*L6</f>
        <v>5.9120000000000017</v>
      </c>
    </row>
    <row r="25" spans="3:12">
      <c r="E25" s="40" t="s">
        <v>26</v>
      </c>
      <c r="F25" s="40"/>
      <c r="K25">
        <f t="shared" si="7"/>
        <v>4.1266666666666687</v>
      </c>
    </row>
    <row r="26" spans="3:12">
      <c r="E26" s="33">
        <f>(E5-$F$23)^2</f>
        <v>0.3222454444444442</v>
      </c>
      <c r="F26" s="33">
        <f>(F5-$F$23)^2</f>
        <v>0.33369877777777751</v>
      </c>
      <c r="K26">
        <f t="shared" si="7"/>
        <v>2.6613333333333333</v>
      </c>
    </row>
    <row r="27" spans="3:12">
      <c r="E27" s="33">
        <f t="shared" ref="E27:F40" si="8">(E6-$F$23)^2</f>
        <v>0.23781877777777749</v>
      </c>
      <c r="F27" s="33">
        <f>(F6-$F$23)^2</f>
        <v>0.24767211111111082</v>
      </c>
      <c r="K27">
        <f t="shared" si="7"/>
        <v>1.4560000000000008</v>
      </c>
    </row>
    <row r="28" spans="3:12">
      <c r="E28" s="33">
        <f t="shared" si="8"/>
        <v>0.1661921111111109</v>
      </c>
      <c r="F28" s="33">
        <f t="shared" si="8"/>
        <v>0.17444544444444424</v>
      </c>
      <c r="K28">
        <f t="shared" si="7"/>
        <v>0.65066666666666695</v>
      </c>
    </row>
    <row r="29" spans="3:12">
      <c r="E29" s="33">
        <f t="shared" si="8"/>
        <v>0.10736544444444422</v>
      </c>
      <c r="F29" s="33">
        <f t="shared" si="8"/>
        <v>0.11401877777777755</v>
      </c>
      <c r="K29">
        <f t="shared" si="7"/>
        <v>0.16533333333333333</v>
      </c>
    </row>
    <row r="30" spans="3:12">
      <c r="E30" s="33">
        <f t="shared" si="8"/>
        <v>5.6485444444444352E-2</v>
      </c>
      <c r="F30" s="33">
        <f t="shared" si="8"/>
        <v>6.1338777777777687E-2</v>
      </c>
      <c r="K30">
        <f t="shared" si="7"/>
        <v>0</v>
      </c>
    </row>
    <row r="31" spans="3:12">
      <c r="E31" s="33">
        <f t="shared" si="8"/>
        <v>2.4858777777777695E-2</v>
      </c>
      <c r="F31" s="33">
        <f t="shared" si="8"/>
        <v>2.8112111111111025E-2</v>
      </c>
      <c r="K31">
        <f t="shared" si="7"/>
        <v>0.16466666666666629</v>
      </c>
    </row>
    <row r="32" spans="3:12">
      <c r="E32" s="33">
        <f t="shared" si="8"/>
        <v>6.0321111111110584E-3</v>
      </c>
      <c r="F32" s="33">
        <f t="shared" si="8"/>
        <v>7.6854444444443872E-3</v>
      </c>
      <c r="K32">
        <f t="shared" si="7"/>
        <v>0.64933333333333287</v>
      </c>
    </row>
    <row r="33" spans="5:11">
      <c r="E33" s="33">
        <f t="shared" si="8"/>
        <v>5.444444444445318E-6</v>
      </c>
      <c r="F33" s="33">
        <f t="shared" si="8"/>
        <v>5.8777777777775043E-5</v>
      </c>
      <c r="K33">
        <f t="shared" si="7"/>
        <v>1.4839999999999978</v>
      </c>
    </row>
    <row r="34" spans="5:11">
      <c r="E34" s="33">
        <f t="shared" si="8"/>
        <v>8.5254444444444934E-3</v>
      </c>
      <c r="F34" s="33">
        <f t="shared" si="8"/>
        <v>5.2321111111111474E-3</v>
      </c>
      <c r="K34">
        <f t="shared" si="7"/>
        <v>2.6186666666666643</v>
      </c>
    </row>
    <row r="35" spans="5:11">
      <c r="E35" s="33">
        <f t="shared" si="8"/>
        <v>2.9698777777777893E-2</v>
      </c>
      <c r="F35" s="33">
        <f t="shared" si="8"/>
        <v>2.3205444444444542E-2</v>
      </c>
      <c r="K35">
        <f t="shared" si="7"/>
        <v>4.0733333333333306</v>
      </c>
    </row>
    <row r="36" spans="5:11">
      <c r="E36" s="33">
        <f t="shared" si="8"/>
        <v>6.3672111111111207E-2</v>
      </c>
      <c r="F36" s="33">
        <f t="shared" si="8"/>
        <v>5.8725444444444531E-2</v>
      </c>
      <c r="K36">
        <f t="shared" si="7"/>
        <v>5.9679999999999955</v>
      </c>
    </row>
    <row r="37" spans="5:11">
      <c r="E37" s="33">
        <f t="shared" si="8"/>
        <v>0.11044544444444461</v>
      </c>
      <c r="F37" s="33">
        <f t="shared" si="8"/>
        <v>0.10389877777777794</v>
      </c>
      <c r="K37">
        <f>K19*L19</f>
        <v>8.0826666666666629</v>
      </c>
    </row>
    <row r="38" spans="5:11">
      <c r="E38" s="33">
        <f t="shared" si="8"/>
        <v>0.17001877777777805</v>
      </c>
      <c r="F38" s="33">
        <f t="shared" si="8"/>
        <v>0.16187211111111136</v>
      </c>
      <c r="K38">
        <f>SUM(K23:K37)</f>
        <v>46.029999999999994</v>
      </c>
    </row>
    <row r="39" spans="5:11">
      <c r="E39" s="33">
        <f t="shared" si="8"/>
        <v>0.25233877777777797</v>
      </c>
      <c r="F39" s="33">
        <f t="shared" si="8"/>
        <v>0.24239211111111128</v>
      </c>
    </row>
    <row r="40" spans="5:11">
      <c r="E40" s="33">
        <f t="shared" si="8"/>
        <v>0.33911211111111139</v>
      </c>
      <c r="F40" s="33">
        <f t="shared" si="8"/>
        <v>0.32756544444444474</v>
      </c>
    </row>
    <row r="41" spans="5:11">
      <c r="E41" s="33"/>
      <c r="F41" s="33"/>
    </row>
    <row r="42" spans="5:11">
      <c r="E42" s="33"/>
      <c r="F42" s="33"/>
    </row>
    <row r="43" spans="5:11">
      <c r="E43" s="33"/>
    </row>
    <row r="44" spans="5:11">
      <c r="E44" s="33"/>
    </row>
  </sheetData>
  <mergeCells count="4">
    <mergeCell ref="B2:C2"/>
    <mergeCell ref="I22:J22"/>
    <mergeCell ref="K22:L22"/>
    <mergeCell ref="E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Jebon Desan</dc:creator>
  <cp:keywords/>
  <dc:description/>
  <cp:lastModifiedBy>Szulc Mateusz</cp:lastModifiedBy>
  <cp:revision/>
  <dcterms:created xsi:type="dcterms:W3CDTF">2023-10-28T19:54:10Z</dcterms:created>
  <dcterms:modified xsi:type="dcterms:W3CDTF">2023-11-19T15:54:16Z</dcterms:modified>
  <cp:category/>
  <cp:contentStatus/>
</cp:coreProperties>
</file>