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479" documentId="11_9248486D44C93C52631DEA188F3E8C1851038387" xr6:coauthVersionLast="47" xr6:coauthVersionMax="47" xr10:uidLastSave="{955B5E57-0A48-4851-BAD0-95090B934EE8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" i="1" l="1"/>
  <c r="U19" i="1"/>
  <c r="Z23" i="1"/>
  <c r="Z16" i="1"/>
  <c r="Z9" i="1"/>
  <c r="I4" i="1" a="1"/>
  <c r="I4" i="1"/>
  <c r="AD24" i="1"/>
  <c r="AC24" i="1"/>
  <c r="AB24" i="1"/>
  <c r="AE24" i="1" s="1"/>
  <c r="AA24" i="1"/>
  <c r="AA25" i="1" s="1"/>
  <c r="AE23" i="1"/>
  <c r="AD23" i="1"/>
  <c r="AC23" i="1"/>
  <c r="AE22" i="1"/>
  <c r="AD22" i="1"/>
  <c r="AC22" i="1"/>
  <c r="AE21" i="1"/>
  <c r="AD21" i="1"/>
  <c r="AC21" i="1"/>
  <c r="AE20" i="1"/>
  <c r="AD20" i="1"/>
  <c r="AC20" i="1"/>
  <c r="AF19" i="1"/>
  <c r="AE19" i="1"/>
  <c r="AD19" i="1"/>
  <c r="AC19" i="1"/>
  <c r="S20" i="1"/>
  <c r="S21" i="1"/>
  <c r="S22" i="1"/>
  <c r="S23" i="1"/>
  <c r="S19" i="1"/>
  <c r="S24" i="1" s="1"/>
  <c r="P24" i="1"/>
  <c r="H19" i="1"/>
  <c r="H20" i="1"/>
  <c r="H21" i="1"/>
  <c r="H22" i="1"/>
  <c r="H23" i="1"/>
  <c r="H12" i="1"/>
  <c r="H13" i="1"/>
  <c r="H14" i="1"/>
  <c r="H15" i="1"/>
  <c r="H16" i="1"/>
  <c r="H5" i="1"/>
  <c r="H6" i="1"/>
  <c r="H7" i="1"/>
  <c r="H8" i="1"/>
  <c r="H9" i="1"/>
  <c r="H11" i="1"/>
  <c r="I11" i="1" s="1"/>
  <c r="H18" i="1"/>
  <c r="I18" i="1" s="1" a="1"/>
  <c r="I18" i="1" s="1"/>
  <c r="H4" i="1"/>
  <c r="AG19" i="1" l="1"/>
  <c r="AF21" i="1" s="1"/>
  <c r="AG21" i="1" s="1"/>
  <c r="Q9" i="1"/>
  <c r="Q8" i="1"/>
  <c r="Q7" i="1"/>
  <c r="Q6" i="1"/>
  <c r="Q5" i="1"/>
  <c r="Q16" i="1"/>
  <c r="Q15" i="1"/>
  <c r="Q14" i="1"/>
  <c r="Q13" i="1"/>
  <c r="Q12" i="1"/>
  <c r="Q23" i="1"/>
  <c r="Q22" i="1"/>
  <c r="Q21" i="1"/>
  <c r="Q20" i="1"/>
  <c r="Q19" i="1"/>
  <c r="P25" i="1"/>
  <c r="J9" i="1"/>
  <c r="I9" i="1" a="1"/>
  <c r="I9" i="1" s="1"/>
  <c r="K9" i="1" s="1"/>
  <c r="L4" i="1"/>
  <c r="L11" i="1"/>
  <c r="L18" i="1"/>
  <c r="M4" i="1"/>
  <c r="X9" i="1" s="1"/>
  <c r="J16" i="1"/>
  <c r="I16" i="1" a="1"/>
  <c r="I16" i="1" s="1"/>
  <c r="M11" i="1" s="1"/>
  <c r="J23" i="1"/>
  <c r="I23" i="1" a="1"/>
  <c r="I23" i="1" s="1"/>
  <c r="M18" i="1" s="1"/>
  <c r="W23" i="1" l="1"/>
  <c r="W22" i="1"/>
  <c r="W21" i="1"/>
  <c r="W20" i="1"/>
  <c r="W19" i="1"/>
  <c r="W18" i="1"/>
  <c r="W16" i="1"/>
  <c r="W15" i="1"/>
  <c r="W14" i="1"/>
  <c r="W13" i="1"/>
  <c r="W12" i="1"/>
  <c r="W11" i="1"/>
  <c r="W9" i="1"/>
  <c r="Y9" i="1" s="1"/>
  <c r="W8" i="1"/>
  <c r="W7" i="1"/>
  <c r="W6" i="1"/>
  <c r="W5" i="1"/>
  <c r="W4" i="1"/>
  <c r="T19" i="1"/>
  <c r="R19" i="1"/>
  <c r="Q24" i="1"/>
  <c r="T20" i="1"/>
  <c r="R20" i="1"/>
  <c r="T21" i="1"/>
  <c r="R21" i="1"/>
  <c r="T22" i="1"/>
  <c r="R22" i="1"/>
  <c r="T23" i="1"/>
  <c r="R23" i="1"/>
  <c r="K23" i="1"/>
  <c r="Y23" i="1" s="1"/>
  <c r="K16" i="1"/>
  <c r="X16" i="1" s="1"/>
  <c r="Y16" i="1" s="1"/>
  <c r="O4" i="1"/>
  <c r="N4" i="1"/>
  <c r="T24" i="1" l="1"/>
  <c r="R24" i="1"/>
  <c r="V19" i="1" s="1"/>
  <c r="O11" i="1"/>
  <c r="N11" i="1"/>
  <c r="O18" i="1"/>
  <c r="N18" i="1"/>
  <c r="U21" i="1" l="1"/>
  <c r="V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<sst xmlns="http://schemas.openxmlformats.org/spreadsheetml/2006/main" count="72" uniqueCount="40">
  <si>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ho</t>
  </si>
  <si>
    <t>h1</t>
  </si>
  <si>
    <t>h2</t>
  </si>
  <si>
    <t>h3</t>
  </si>
  <si>
    <t>h4</t>
  </si>
  <si>
    <t>hs</t>
  </si>
  <si>
    <t>Xa</t>
  </si>
  <si>
    <t>Xb</t>
  </si>
  <si>
    <t>nF</t>
  </si>
  <si>
    <t>A</t>
  </si>
  <si>
    <t>F</t>
  </si>
  <si>
    <t>uF</t>
  </si>
  <si>
    <t>X-F</t>
  </si>
  <si>
    <t>uFs</t>
  </si>
  <si>
    <t>c</t>
  </si>
  <si>
    <t>uc</t>
  </si>
  <si>
    <t>Uc</t>
  </si>
  <si>
    <t>urc</t>
  </si>
  <si>
    <t>dhi</t>
  </si>
  <si>
    <t>c2</t>
  </si>
  <si>
    <t>r</t>
  </si>
  <si>
    <t>ur</t>
  </si>
  <si>
    <t>ucr</t>
  </si>
  <si>
    <t>Ur</t>
  </si>
  <si>
    <t>x</t>
  </si>
  <si>
    <t>y</t>
  </si>
  <si>
    <t>B</t>
  </si>
  <si>
    <t>A i B</t>
  </si>
  <si>
    <t>X</t>
  </si>
  <si>
    <t>xy</t>
  </si>
  <si>
    <t>x^2</t>
  </si>
  <si>
    <t>y^2</t>
  </si>
  <si>
    <t>a</t>
  </si>
  <si>
    <t>b</t>
  </si>
  <si>
    <t>x2</t>
  </si>
  <si>
    <t>y2</t>
  </si>
  <si>
    <t>ua</t>
  </si>
  <si>
    <t>ub</t>
  </si>
  <si>
    <t>h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</si>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</sst>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Arkusz1!$O$27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Arkusz1!$N$28:$N$33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Arkusz1!$O$28:$O$33</c:f>
              <c:numCache>
                <c:formatCode>General</c:formatCode>
                <c:ptCount val="6"/>
                <c:pt idx="0">
                  <c:v>8.1666666666665999E-3</c:v>
                </c:pt>
                <c:pt idx="1">
                  <c:v>1.4333333333333309E-2</c:v>
                </c:pt>
                <c:pt idx="2">
                  <c:v>2.1333333333333371E-2</c:v>
                </c:pt>
                <c:pt idx="3">
                  <c:v>3.333333333333327E-2</c:v>
                </c:pt>
                <c:pt idx="4">
                  <c:v>4.3500000000000039E-2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95-4135-805E-37EBAF6F28A1}"/>
            </c:ext>
          </c:extLst>
        </c:ser>
        <c:ser>
          <c:idx val="2"/>
          <c:order val="1"/>
          <c:tx>
            <c:strRef>
              <c:f>Arkusz1!$P$27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Arkusz1!$N$28:$N$33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Arkusz1!$P$28:$P$33</c:f>
              <c:numCache>
                <c:formatCode>General</c:formatCode>
                <c:ptCount val="6"/>
                <c:pt idx="0">
                  <c:v>1.3333333333332975E-3</c:v>
                </c:pt>
                <c:pt idx="1">
                  <c:v>4.8333333333333561E-3</c:v>
                </c:pt>
                <c:pt idx="2">
                  <c:v>7.5000000000000067E-3</c:v>
                </c:pt>
                <c:pt idx="3">
                  <c:v>9.8333333333333051E-3</c:v>
                </c:pt>
                <c:pt idx="4">
                  <c:v>1.4166666666666661E-2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95-4135-805E-37EBAF6F28A1}"/>
            </c:ext>
          </c:extLst>
        </c:ser>
        <c:ser>
          <c:idx val="3"/>
          <c:order val="2"/>
          <c:tx>
            <c:strRef>
              <c:f>Arkusz1!$Q$27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Arkusz1!$N$28:$N$33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Arkusz1!$Q$28:$Q$33</c:f>
              <c:numCache>
                <c:formatCode>General</c:formatCode>
                <c:ptCount val="6"/>
                <c:pt idx="0">
                  <c:v>2.0000000000000018E-3</c:v>
                </c:pt>
                <c:pt idx="1">
                  <c:v>3.4999999999999476E-3</c:v>
                </c:pt>
                <c:pt idx="2">
                  <c:v>4.499999999999893E-3</c:v>
                </c:pt>
                <c:pt idx="3">
                  <c:v>6.1666666666666536E-3</c:v>
                </c:pt>
                <c:pt idx="4">
                  <c:v>7.8333333333333588E-3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95-4135-805E-37EBAF6F2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22696"/>
        <c:axId val="70332936"/>
      </c:lineChart>
      <c:catAx>
        <c:axId val="70322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2936"/>
        <c:crosses val="autoZero"/>
        <c:auto val="1"/>
        <c:lblAlgn val="ctr"/>
        <c:lblOffset val="100"/>
        <c:noMultiLvlLbl val="0"/>
      </c:catAx>
      <c:valAx>
        <c:axId val="7033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2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Arkusz1!$V$27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Arkusz1!$U$28:$U$32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Arkusz1!$V$28:$V$32</c:f>
              <c:numCache>
                <c:formatCode>General</c:formatCode>
                <c:ptCount val="5"/>
                <c:pt idx="0">
                  <c:v>1.8931334622824002E-2</c:v>
                </c:pt>
                <c:pt idx="1">
                  <c:v>2.479809976247033E-2</c:v>
                </c:pt>
                <c:pt idx="2">
                  <c:v>3.0391243595714972E-2</c:v>
                </c:pt>
                <c:pt idx="3">
                  <c:v>3.528616493916182E-2</c:v>
                </c:pt>
                <c:pt idx="4">
                  <c:v>4.0065789473684235E-2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2-48E2-8A75-BFA55DC176BD}"/>
            </c:ext>
          </c:extLst>
        </c:ser>
        <c:ser>
          <c:idx val="2"/>
          <c:order val="1"/>
          <c:tx>
            <c:strRef>
              <c:f>Arkusz1!$W$27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Arkusz1!$U$28:$U$32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Arkusz1!$W$28:$W$32</c:f>
              <c:numCache>
                <c:formatCode>General</c:formatCode>
                <c:ptCount val="5"/>
                <c:pt idx="0">
                  <c:v>7.0558937465412253E-3</c:v>
                </c:pt>
                <c:pt idx="1">
                  <c:v>9.2997811816192509E-3</c:v>
                </c:pt>
                <c:pt idx="2">
                  <c:v>1.1523861171366589E-2</c:v>
                </c:pt>
                <c:pt idx="3">
                  <c:v>1.3724434876210972E-2</c:v>
                </c:pt>
                <c:pt idx="4">
                  <c:v>1.5790870488322711E-2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42-48E2-8A75-BFA55DC176BD}"/>
            </c:ext>
          </c:extLst>
        </c:ser>
        <c:ser>
          <c:idx val="3"/>
          <c:order val="2"/>
          <c:tx>
            <c:strRef>
              <c:f>Arkusz1!$X$27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Arkusz1!$U$28:$U$32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Arkusz1!$X$28:$X$32</c:f>
              <c:numCache>
                <c:formatCode>General</c:formatCode>
                <c:ptCount val="5"/>
                <c:pt idx="0">
                  <c:v>2.5088967971530329E-3</c:v>
                </c:pt>
                <c:pt idx="1">
                  <c:v>3.3345157857396358E-3</c:v>
                </c:pt>
                <c:pt idx="2">
                  <c:v>4.1592920353982444E-3</c:v>
                </c:pt>
                <c:pt idx="3">
                  <c:v>4.9735449735449893E-3</c:v>
                </c:pt>
                <c:pt idx="4">
                  <c:v>5.7820738137082783E-3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42-48E2-8A75-BFA55DC17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474695"/>
        <c:axId val="1863501319"/>
      </c:lineChart>
      <c:catAx>
        <c:axId val="1863474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01319"/>
        <c:crosses val="autoZero"/>
        <c:auto val="1"/>
        <c:lblAlgn val="ctr"/>
        <c:lblOffset val="100"/>
        <c:noMultiLvlLbl val="0"/>
      </c:catAx>
      <c:valAx>
        <c:axId val="1863501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474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35</xdr:row>
      <xdr:rowOff>9525</xdr:rowOff>
    </xdr:from>
    <xdr:to>
      <xdr:col>18</xdr:col>
      <xdr:colOff>47625</xdr:colOff>
      <xdr:row>54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D3FE45A-BEEA-BF8C-9491-232188BA2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266700</xdr:colOff>
      <xdr:row>35</xdr:row>
      <xdr:rowOff>57150</xdr:rowOff>
    </xdr:from>
    <xdr:to>
      <xdr:col>26</xdr:col>
      <xdr:colOff>457200</xdr:colOff>
      <xdr:row>53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B936686-2BE7-FC0A-49F7-F3A7B508A16C}"/>
            </a:ext>
            <a:ext uri="{147F2762-F138-4A5C-976F-8EAC2B608ADB}">
              <a16:predDERef xmlns:a16="http://schemas.microsoft.com/office/drawing/2014/main" pred="{7D3FE45A-BEEA-BF8C-9491-232188BA2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topLeftCell="H4" workbookViewId="0">
      <selection activeCell="X24" sqref="X24"/>
    </sheetView>
  </sheetViews>
  <sheetFormatPr defaultRowHeight="15"/>
  <cols>
    <col min="12" max="12" width="9.85546875" customWidth="1"/>
    <col min="15" max="16" width="12.5703125" bestFit="1" customWidth="1"/>
    <col min="17" max="17" width="10.140625" bestFit="1" customWidth="1"/>
  </cols>
  <sheetData>
    <row r="1" spans="1:26"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6</v>
      </c>
      <c r="P1" t="s">
        <v>7</v>
      </c>
      <c r="Q1" t="s">
        <v>8</v>
      </c>
    </row>
    <row r="2" spans="1:26">
      <c r="H2">
        <v>0.1</v>
      </c>
      <c r="I2">
        <v>0.15</v>
      </c>
      <c r="J2">
        <v>0.2</v>
      </c>
      <c r="K2">
        <v>0.25</v>
      </c>
      <c r="L2">
        <v>0.3</v>
      </c>
      <c r="M2">
        <v>0.35</v>
      </c>
      <c r="O2">
        <v>0.6</v>
      </c>
      <c r="P2">
        <v>0.7</v>
      </c>
      <c r="Q2">
        <v>2E-3</v>
      </c>
    </row>
    <row r="3" spans="1:26">
      <c r="A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>
      <c r="A4" t="s">
        <v>0</v>
      </c>
      <c r="B4">
        <v>0.33500000000000002</v>
      </c>
      <c r="C4">
        <v>0.33600000000000002</v>
      </c>
      <c r="D4">
        <v>0.33700000000000002</v>
      </c>
      <c r="E4">
        <v>0.33600000000000002</v>
      </c>
      <c r="F4">
        <v>0.33800000000000002</v>
      </c>
      <c r="G4">
        <v>0.33700000000000002</v>
      </c>
      <c r="H4">
        <f>AVERAGE(B4:G4)</f>
        <v>0.33650000000000002</v>
      </c>
      <c r="I4" cm="1">
        <f t="array" ref="I4">SQRT(SUM((B4:G4-$H$4)^2)/20)</f>
        <v>5.2440442408507621E-4</v>
      </c>
      <c r="L4">
        <f>H9-H4</f>
        <v>4.3500000000000039E-2</v>
      </c>
      <c r="M4">
        <f>SQRT(I4^2+I9^2 + 2*((Q2^2)/3))</f>
        <v>1.772474729486056E-3</v>
      </c>
      <c r="N4">
        <f>2*M4</f>
        <v>3.544949458972112E-3</v>
      </c>
      <c r="O4">
        <f>M4/L4</f>
        <v>4.0746545505426536E-2</v>
      </c>
      <c r="P4" t="s">
        <v>24</v>
      </c>
      <c r="Q4" t="s">
        <v>25</v>
      </c>
      <c r="W4">
        <f>$L$4*$H2/H4</f>
        <v>1.2927191679049045E-2</v>
      </c>
    </row>
    <row r="5" spans="1:26">
      <c r="A5" t="s">
        <v>1</v>
      </c>
      <c r="B5">
        <v>0.34599999999999997</v>
      </c>
      <c r="C5">
        <v>0.34399999999999997</v>
      </c>
      <c r="D5">
        <v>0.34499999999999997</v>
      </c>
      <c r="E5">
        <v>0.34499999999999997</v>
      </c>
      <c r="F5">
        <v>0.34399999999999997</v>
      </c>
      <c r="G5">
        <v>0.34399999999999997</v>
      </c>
      <c r="H5">
        <f t="shared" ref="H5:H9" si="0">AVERAGE(B5:G5)</f>
        <v>0.34466666666666662</v>
      </c>
      <c r="P5">
        <v>0.05</v>
      </c>
      <c r="Q5">
        <f t="shared" ref="Q5:Q8" si="1">H5-$H$4</f>
        <v>8.1666666666665999E-3</v>
      </c>
      <c r="W5">
        <f>$L$4*$I2/H5</f>
        <v>1.8931334622824002E-2</v>
      </c>
    </row>
    <row r="6" spans="1:26">
      <c r="A6" t="s">
        <v>2</v>
      </c>
      <c r="B6">
        <v>0.35</v>
      </c>
      <c r="C6">
        <v>0.35099999999999998</v>
      </c>
      <c r="D6">
        <v>0.35199999999999998</v>
      </c>
      <c r="E6">
        <v>0.35099999999999998</v>
      </c>
      <c r="F6">
        <v>0.35099999999999998</v>
      </c>
      <c r="G6">
        <v>0.35</v>
      </c>
      <c r="H6">
        <f t="shared" si="0"/>
        <v>0.35083333333333333</v>
      </c>
      <c r="P6">
        <v>0.1</v>
      </c>
      <c r="Q6">
        <f t="shared" si="1"/>
        <v>1.4333333333333309E-2</v>
      </c>
      <c r="W6">
        <f>$L$4*$J2/H6</f>
        <v>2.479809976247033E-2</v>
      </c>
    </row>
    <row r="7" spans="1:26">
      <c r="A7" t="s">
        <v>3</v>
      </c>
      <c r="B7">
        <v>0.35799999999999998</v>
      </c>
      <c r="C7">
        <v>0.35799999999999998</v>
      </c>
      <c r="D7">
        <v>0.35699999999999998</v>
      </c>
      <c r="E7">
        <v>0.35899999999999999</v>
      </c>
      <c r="F7">
        <v>0.35799999999999998</v>
      </c>
      <c r="G7">
        <v>0.35699999999999998</v>
      </c>
      <c r="H7">
        <f t="shared" si="0"/>
        <v>0.35783333333333339</v>
      </c>
      <c r="P7">
        <v>0.15</v>
      </c>
      <c r="Q7">
        <f t="shared" si="1"/>
        <v>2.1333333333333371E-2</v>
      </c>
      <c r="W7">
        <f>$L$4*$K2/H7</f>
        <v>3.0391243595714972E-2</v>
      </c>
    </row>
    <row r="8" spans="1:26">
      <c r="A8" t="s">
        <v>4</v>
      </c>
      <c r="B8">
        <v>0.37</v>
      </c>
      <c r="C8">
        <v>0.36899999999999999</v>
      </c>
      <c r="D8">
        <v>0.37</v>
      </c>
      <c r="E8">
        <v>0.36899999999999999</v>
      </c>
      <c r="F8">
        <v>0.371</v>
      </c>
      <c r="G8">
        <v>0.37</v>
      </c>
      <c r="H8">
        <f t="shared" si="0"/>
        <v>0.36983333333333329</v>
      </c>
      <c r="P8">
        <v>0.2</v>
      </c>
      <c r="Q8">
        <f t="shared" si="1"/>
        <v>3.333333333333327E-2</v>
      </c>
      <c r="W8">
        <f>$L$4*$L2/H8</f>
        <v>3.528616493916182E-2</v>
      </c>
    </row>
    <row r="9" spans="1:26">
      <c r="A9" t="s">
        <v>5</v>
      </c>
      <c r="B9">
        <v>0.38100000000000001</v>
      </c>
      <c r="C9">
        <v>0.379</v>
      </c>
      <c r="D9">
        <v>0.38</v>
      </c>
      <c r="E9">
        <v>0.38100000000000001</v>
      </c>
      <c r="F9">
        <v>0.379</v>
      </c>
      <c r="G9">
        <v>0.38</v>
      </c>
      <c r="H9">
        <f t="shared" si="0"/>
        <v>0.38000000000000006</v>
      </c>
      <c r="I9" cm="1">
        <f t="array" ref="I9">SQRT(SUM((B9:G9-$H$9)^2)/20)</f>
        <v>4.4721359549995833E-4</v>
      </c>
      <c r="J9">
        <f>O2-H9</f>
        <v>0.21999999999999992</v>
      </c>
      <c r="K9">
        <f>SQRT(($Q$2^2)/3+I9^2)</f>
        <v>1.2382783747337807E-3</v>
      </c>
      <c r="P9">
        <v>0.25</v>
      </c>
      <c r="Q9">
        <f>H9-$H$4</f>
        <v>4.3500000000000039E-2</v>
      </c>
      <c r="W9" s="1">
        <f>$L$4*$M2/H9</f>
        <v>4.0065789473684235E-2</v>
      </c>
      <c r="X9">
        <f>SQRT((M2*M4/H9)^2+(L4*M2*K9/(H9*H9))^2)</f>
        <v>1.6377548157916872E-3</v>
      </c>
      <c r="Y9">
        <f>X9/W9</f>
        <v>4.087663908051499E-2</v>
      </c>
      <c r="Z9">
        <f>2*X9</f>
        <v>3.2755096315833744E-3</v>
      </c>
    </row>
    <row r="10" spans="1:26">
      <c r="A10" t="s">
        <v>26</v>
      </c>
    </row>
    <row r="11" spans="1:26">
      <c r="A11" t="s">
        <v>0</v>
      </c>
      <c r="B11">
        <v>0.29899999999999999</v>
      </c>
      <c r="C11">
        <v>0.3</v>
      </c>
      <c r="D11">
        <v>0.3</v>
      </c>
      <c r="E11">
        <v>0.29899999999999999</v>
      </c>
      <c r="F11">
        <v>0.30099999999999999</v>
      </c>
      <c r="G11">
        <v>0.3</v>
      </c>
      <c r="H11">
        <f t="shared" ref="H11:H23" si="2">AVERAGE(B11:G11)</f>
        <v>0.29983333333333334</v>
      </c>
      <c r="I11">
        <f>SQRT(SUM((B11-$H$11)^2)/20)</f>
        <v>1.8633899812498677E-4</v>
      </c>
      <c r="L11">
        <f t="shared" ref="L5:L23" si="3">H16-H11</f>
        <v>1.4166666666666661E-2</v>
      </c>
      <c r="M11">
        <f>SQRT(I11^2+I16^2 + 2*((Q2^2)/3))</f>
        <v>1.7033463795977878E-3</v>
      </c>
      <c r="N11">
        <f>2*M11</f>
        <v>3.4066927591955756E-3</v>
      </c>
      <c r="O11">
        <f t="shared" ref="O11:O18" si="4">M11/L11</f>
        <v>0.12023621503043212</v>
      </c>
      <c r="W11">
        <f>$L$11*H2/H11</f>
        <v>4.7248471372984971E-3</v>
      </c>
    </row>
    <row r="12" spans="1:26">
      <c r="A12" t="s">
        <v>1</v>
      </c>
      <c r="B12">
        <v>0.3</v>
      </c>
      <c r="C12">
        <v>0.30099999999999999</v>
      </c>
      <c r="D12">
        <v>0.30199999999999999</v>
      </c>
      <c r="E12">
        <v>0.30099999999999999</v>
      </c>
      <c r="F12">
        <v>0.30199999999999999</v>
      </c>
      <c r="G12">
        <v>0.30099999999999999</v>
      </c>
      <c r="H12">
        <f t="shared" si="2"/>
        <v>0.30116666666666664</v>
      </c>
      <c r="P12">
        <v>0.05</v>
      </c>
      <c r="Q12">
        <f>H12-$H$11</f>
        <v>1.3333333333332975E-3</v>
      </c>
      <c r="W12">
        <f>$L$11*I2/H12</f>
        <v>7.0558937465412253E-3</v>
      </c>
    </row>
    <row r="13" spans="1:26">
      <c r="A13" t="s">
        <v>2</v>
      </c>
      <c r="B13">
        <v>0.30399999999999999</v>
      </c>
      <c r="C13">
        <v>0.30499999999999999</v>
      </c>
      <c r="D13">
        <v>0.30399999999999999</v>
      </c>
      <c r="E13">
        <v>0.30599999999999999</v>
      </c>
      <c r="F13">
        <v>0.30499999999999999</v>
      </c>
      <c r="G13">
        <v>0.30399999999999999</v>
      </c>
      <c r="H13">
        <f t="shared" si="2"/>
        <v>0.3046666666666667</v>
      </c>
      <c r="P13">
        <v>0.1</v>
      </c>
      <c r="Q13">
        <f t="shared" ref="Q13:Q16" si="5">H13-$H$11</f>
        <v>4.8333333333333561E-3</v>
      </c>
      <c r="W13">
        <f>$L$11*J2/H13</f>
        <v>9.2997811816192509E-3</v>
      </c>
    </row>
    <row r="14" spans="1:26">
      <c r="A14" t="s">
        <v>3</v>
      </c>
      <c r="B14">
        <v>0.307</v>
      </c>
      <c r="C14">
        <v>0.308</v>
      </c>
      <c r="D14">
        <v>0.308</v>
      </c>
      <c r="E14">
        <v>0.30599999999999999</v>
      </c>
      <c r="F14">
        <v>0.308</v>
      </c>
      <c r="G14">
        <v>0.307</v>
      </c>
      <c r="H14">
        <f t="shared" si="2"/>
        <v>0.30733333333333335</v>
      </c>
      <c r="P14">
        <v>0.15</v>
      </c>
      <c r="Q14">
        <f t="shared" si="5"/>
        <v>7.5000000000000067E-3</v>
      </c>
      <c r="W14">
        <f>$L$11*K2/H14</f>
        <v>1.1523861171366589E-2</v>
      </c>
    </row>
    <row r="15" spans="1:26">
      <c r="A15" t="s">
        <v>4</v>
      </c>
      <c r="B15">
        <v>0.309</v>
      </c>
      <c r="C15">
        <v>0.31</v>
      </c>
      <c r="D15">
        <v>0.309</v>
      </c>
      <c r="E15">
        <v>0.311</v>
      </c>
      <c r="F15">
        <v>0.31</v>
      </c>
      <c r="G15">
        <v>0.309</v>
      </c>
      <c r="H15">
        <f t="shared" si="2"/>
        <v>0.30966666666666665</v>
      </c>
      <c r="P15">
        <v>0.2</v>
      </c>
      <c r="Q15">
        <f t="shared" si="5"/>
        <v>9.8333333333333051E-3</v>
      </c>
      <c r="W15">
        <f>$L$11*L2/H15</f>
        <v>1.3724434876210972E-2</v>
      </c>
    </row>
    <row r="16" spans="1:26">
      <c r="A16" t="s">
        <v>5</v>
      </c>
      <c r="B16">
        <v>0.314</v>
      </c>
      <c r="C16">
        <v>0.315</v>
      </c>
      <c r="D16">
        <v>0.313</v>
      </c>
      <c r="E16">
        <v>0.315</v>
      </c>
      <c r="F16">
        <v>0.314</v>
      </c>
      <c r="G16">
        <v>0.313</v>
      </c>
      <c r="H16">
        <f t="shared" si="2"/>
        <v>0.314</v>
      </c>
      <c r="I16" cm="1">
        <f t="array" ref="I16">SQRT(SUM((B16:G16-$H$16)^2)/20)</f>
        <v>4.4721359549995833E-4</v>
      </c>
      <c r="J16">
        <f>P2-H16</f>
        <v>0.38599999999999995</v>
      </c>
      <c r="K16">
        <f t="shared" ref="K10:K23" si="6">SQRT(($Q$2^2)/3+I16^2)</f>
        <v>1.2382783747337807E-3</v>
      </c>
      <c r="P16">
        <v>0.25</v>
      </c>
      <c r="Q16">
        <f t="shared" si="5"/>
        <v>1.4166666666666661E-2</v>
      </c>
      <c r="W16" s="1">
        <f>$L$11*M2/H16</f>
        <v>1.5790870488322711E-2</v>
      </c>
      <c r="X16">
        <f>SQRT((M2*M11/H16)^2+(L11*M2*K16/(H16*H16))^2)</f>
        <v>1.8996554421163122E-3</v>
      </c>
      <c r="Y16">
        <f t="shared" ref="Y16:Y23" si="7">X16/W16</f>
        <v>0.12030086900662634</v>
      </c>
      <c r="Z16">
        <f>2*X16</f>
        <v>3.7993108842326244E-3</v>
      </c>
    </row>
    <row r="17" spans="1:33">
      <c r="A17" t="s">
        <v>27</v>
      </c>
    </row>
    <row r="18" spans="1:33">
      <c r="A18" t="s">
        <v>0</v>
      </c>
      <c r="B18">
        <v>0.46600000000000003</v>
      </c>
      <c r="C18">
        <v>0.46700000000000003</v>
      </c>
      <c r="D18">
        <v>0.46600000000000003</v>
      </c>
      <c r="E18">
        <v>0.46600000000000003</v>
      </c>
      <c r="F18">
        <v>0.46700000000000003</v>
      </c>
      <c r="G18">
        <v>0.46600000000000003</v>
      </c>
      <c r="H18">
        <f t="shared" si="2"/>
        <v>0.46633333333333332</v>
      </c>
      <c r="I18" cm="1">
        <f t="array" ref="I18">SQRT(SUM((B18:G18-$H$18)^2)/20)</f>
        <v>2.5819888974716137E-4</v>
      </c>
      <c r="L18">
        <f t="shared" si="3"/>
        <v>7.8333333333333588E-3</v>
      </c>
      <c r="M18">
        <f>SQRT(I18^2+I23^2 + 2*((Q2^2)/3))</f>
        <v>1.695582495781317E-3</v>
      </c>
      <c r="N18">
        <f>2*M18</f>
        <v>3.391164991562634E-3</v>
      </c>
      <c r="O18">
        <f t="shared" si="4"/>
        <v>0.21645733988697594</v>
      </c>
      <c r="P18" t="s">
        <v>28</v>
      </c>
      <c r="Q18" t="s">
        <v>25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  <c r="W18">
        <f>$L$18*H2/H18</f>
        <v>1.6797712651894267E-3</v>
      </c>
      <c r="AA18" t="s">
        <v>24</v>
      </c>
      <c r="AB18" t="s">
        <v>25</v>
      </c>
      <c r="AC18" t="s">
        <v>29</v>
      </c>
      <c r="AD18" t="s">
        <v>34</v>
      </c>
      <c r="AE18" t="s">
        <v>35</v>
      </c>
      <c r="AF18" t="s">
        <v>32</v>
      </c>
      <c r="AG18" t="s">
        <v>33</v>
      </c>
    </row>
    <row r="19" spans="1:33">
      <c r="A19" t="s">
        <v>1</v>
      </c>
      <c r="B19">
        <v>0.46899999999999997</v>
      </c>
      <c r="C19">
        <v>0.46800000000000003</v>
      </c>
      <c r="D19">
        <v>0.46800000000000003</v>
      </c>
      <c r="E19">
        <v>0.46800000000000003</v>
      </c>
      <c r="F19">
        <v>0.46800000000000003</v>
      </c>
      <c r="G19">
        <v>0.46899999999999997</v>
      </c>
      <c r="H19">
        <f t="shared" si="2"/>
        <v>0.46833333333333332</v>
      </c>
      <c r="P19">
        <v>0.05</v>
      </c>
      <c r="Q19">
        <f>H19-$H$18</f>
        <v>2.0000000000000018E-3</v>
      </c>
      <c r="R19">
        <f>P19*Q19</f>
        <v>1.000000000000001E-4</v>
      </c>
      <c r="S19">
        <f>P19*P19</f>
        <v>2.5000000000000005E-3</v>
      </c>
      <c r="T19">
        <f>Q19*Q19</f>
        <v>4.0000000000000074E-6</v>
      </c>
      <c r="U19">
        <f>(P24*Q24-5*R24)/(P25-5*S24)</f>
        <v>2.866666666666684E-2</v>
      </c>
      <c r="V19">
        <f>(Q24-U19*P24)/5</f>
        <v>4.9999999999994493E-4</v>
      </c>
      <c r="W19">
        <f>$L$18*I2/H19</f>
        <v>2.5088967971530329E-3</v>
      </c>
      <c r="AA19">
        <v>0.05</v>
      </c>
      <c r="AB19">
        <v>2.5088967971530329E-3</v>
      </c>
      <c r="AC19">
        <f>AA19*AB19</f>
        <v>1.2544483985765166E-4</v>
      </c>
      <c r="AD19">
        <f>AA19*AA19</f>
        <v>2.5000000000000005E-3</v>
      </c>
      <c r="AE19">
        <f>AB19*AB19</f>
        <v>6.2945631387647468E-6</v>
      </c>
      <c r="AF19">
        <f>(AA24*AB24-5*AC24)/(AA25-5*AD24)</f>
        <v>1.6370766441831691E-2</v>
      </c>
      <c r="AG19">
        <f>(AB24-AF19*AA24)/5</f>
        <v>1.6960497148340824E-3</v>
      </c>
    </row>
    <row r="20" spans="1:33">
      <c r="A20" t="s">
        <v>2</v>
      </c>
      <c r="B20">
        <v>0.47</v>
      </c>
      <c r="C20">
        <v>0.47099999999999997</v>
      </c>
      <c r="D20">
        <v>0.46899999999999997</v>
      </c>
      <c r="E20">
        <v>0.47</v>
      </c>
      <c r="F20">
        <v>0.47</v>
      </c>
      <c r="G20">
        <v>0.46899999999999997</v>
      </c>
      <c r="H20">
        <f t="shared" si="2"/>
        <v>0.46983333333333327</v>
      </c>
      <c r="P20">
        <v>0.1</v>
      </c>
      <c r="Q20">
        <f t="shared" ref="Q20:Q23" si="8">H20-$H$18</f>
        <v>3.4999999999999476E-3</v>
      </c>
      <c r="R20">
        <f t="shared" ref="R20:R23" si="9">P20*Q20</f>
        <v>3.4999999999999479E-4</v>
      </c>
      <c r="S20">
        <f t="shared" ref="S20:S23" si="10">P20*P20</f>
        <v>1.0000000000000002E-2</v>
      </c>
      <c r="T20">
        <f t="shared" ref="T20:T24" si="11">Q20*Q20</f>
        <v>1.2249999999999634E-5</v>
      </c>
      <c r="U20" t="s">
        <v>36</v>
      </c>
      <c r="V20" t="s">
        <v>37</v>
      </c>
      <c r="W20">
        <f>$L$18*J2/H20</f>
        <v>3.3345157857396358E-3</v>
      </c>
      <c r="AA20">
        <v>0.1</v>
      </c>
      <c r="AB20">
        <v>3.3345157857396358E-3</v>
      </c>
      <c r="AC20">
        <f t="shared" ref="AC20:AC23" si="12">AA20*AB20</f>
        <v>3.334515785739636E-4</v>
      </c>
      <c r="AD20">
        <f t="shared" ref="AD20:AD23" si="13">AA20*AA20</f>
        <v>1.0000000000000002E-2</v>
      </c>
      <c r="AE20">
        <f t="shared" ref="AE20:AE24" si="14">AB20*AB20</f>
        <v>1.1118995525346821E-5</v>
      </c>
      <c r="AF20" t="s">
        <v>36</v>
      </c>
      <c r="AG20" t="s">
        <v>37</v>
      </c>
    </row>
    <row r="21" spans="1:33">
      <c r="A21" t="s">
        <v>3</v>
      </c>
      <c r="B21">
        <v>0.47099999999999997</v>
      </c>
      <c r="C21">
        <v>0.47199999999999998</v>
      </c>
      <c r="D21">
        <v>0.47099999999999997</v>
      </c>
      <c r="E21">
        <v>0.47099999999999997</v>
      </c>
      <c r="F21">
        <v>0.47</v>
      </c>
      <c r="G21">
        <v>0.47</v>
      </c>
      <c r="H21">
        <f t="shared" si="2"/>
        <v>0.47083333333333321</v>
      </c>
      <c r="P21">
        <v>0.15</v>
      </c>
      <c r="Q21">
        <f t="shared" si="8"/>
        <v>4.499999999999893E-3</v>
      </c>
      <c r="R21">
        <f t="shared" si="9"/>
        <v>6.7499999999998388E-4</v>
      </c>
      <c r="S21">
        <f t="shared" si="10"/>
        <v>2.2499999999999999E-2</v>
      </c>
      <c r="T21">
        <f t="shared" si="11"/>
        <v>2.0249999999999035E-5</v>
      </c>
      <c r="U21">
        <f>SQRT((5*(T24-R24*U19-V19*Q24))/(3*(5*S24-P25)))</f>
        <v>7.661640864771721E-2</v>
      </c>
      <c r="V21">
        <f>U21*SQRT(S24/5)</f>
        <v>1.2705394013450938E-2</v>
      </c>
      <c r="W21">
        <f>$L$18*K2/H21</f>
        <v>4.1592920353982444E-3</v>
      </c>
      <c r="AA21">
        <v>0.15</v>
      </c>
      <c r="AB21">
        <v>4.1592920353982444E-3</v>
      </c>
      <c r="AC21">
        <f t="shared" si="12"/>
        <v>6.2389380530973669E-4</v>
      </c>
      <c r="AD21">
        <f t="shared" si="13"/>
        <v>2.2499999999999999E-2</v>
      </c>
      <c r="AE21">
        <f t="shared" si="14"/>
        <v>1.7299710235727271E-5</v>
      </c>
      <c r="AF21">
        <f>SQRT((5*(AE24-AC24*AF19-AG19*AB24))/(3*(5*AD24-AA25)))</f>
        <v>6.7134327298832314E-2</v>
      </c>
      <c r="AG21">
        <f>AF21*SQRT(AD24/5)</f>
        <v>1.1132968710157027E-2</v>
      </c>
    </row>
    <row r="22" spans="1:33">
      <c r="A22" t="s">
        <v>4</v>
      </c>
      <c r="B22">
        <v>0.47299999999999998</v>
      </c>
      <c r="C22">
        <v>0.47199999999999998</v>
      </c>
      <c r="D22">
        <v>0.47299999999999998</v>
      </c>
      <c r="E22">
        <v>0.47299999999999998</v>
      </c>
      <c r="F22">
        <v>0.47199999999999998</v>
      </c>
      <c r="G22">
        <v>0.47199999999999998</v>
      </c>
      <c r="H22">
        <f t="shared" si="2"/>
        <v>0.47249999999999998</v>
      </c>
      <c r="P22">
        <v>0.2</v>
      </c>
      <c r="Q22">
        <f t="shared" si="8"/>
        <v>6.1666666666666536E-3</v>
      </c>
      <c r="R22">
        <f t="shared" si="9"/>
        <v>1.2333333333333309E-3</v>
      </c>
      <c r="S22">
        <f t="shared" si="10"/>
        <v>4.0000000000000008E-2</v>
      </c>
      <c r="T22">
        <f t="shared" si="11"/>
        <v>3.8027777777777615E-5</v>
      </c>
      <c r="W22">
        <f>$L$18*L2/H22</f>
        <v>4.9735449735449893E-3</v>
      </c>
      <c r="AA22">
        <v>0.2</v>
      </c>
      <c r="AB22">
        <v>4.9735449735449893E-3</v>
      </c>
      <c r="AC22">
        <f t="shared" si="12"/>
        <v>9.9470899470899786E-4</v>
      </c>
      <c r="AD22">
        <f t="shared" si="13"/>
        <v>4.0000000000000008E-2</v>
      </c>
      <c r="AE22">
        <f t="shared" si="14"/>
        <v>2.4736149603874629E-5</v>
      </c>
    </row>
    <row r="23" spans="1:33">
      <c r="A23" t="s">
        <v>5</v>
      </c>
      <c r="B23">
        <v>0.47499999999999998</v>
      </c>
      <c r="C23">
        <v>0.47399999999999998</v>
      </c>
      <c r="D23">
        <v>0.47299999999999998</v>
      </c>
      <c r="E23">
        <v>0.47399999999999998</v>
      </c>
      <c r="F23">
        <v>0.47399999999999998</v>
      </c>
      <c r="G23">
        <v>0.47499999999999998</v>
      </c>
      <c r="H23">
        <f t="shared" si="2"/>
        <v>0.47416666666666668</v>
      </c>
      <c r="I23" cm="1">
        <f t="array" ref="I23">SQRT(SUM((B23:G23-$H$23)^2)/20)</f>
        <v>3.7638632635454081E-4</v>
      </c>
      <c r="J23">
        <f>O2-H23</f>
        <v>0.1258333333333333</v>
      </c>
      <c r="K23">
        <f t="shared" si="6"/>
        <v>1.2144957801491119E-3</v>
      </c>
      <c r="P23">
        <v>0.25</v>
      </c>
      <c r="Q23">
        <f t="shared" si="8"/>
        <v>7.8333333333333588E-3</v>
      </c>
      <c r="R23">
        <f t="shared" si="9"/>
        <v>1.9583333333333397E-3</v>
      </c>
      <c r="S23">
        <f t="shared" si="10"/>
        <v>6.25E-2</v>
      </c>
      <c r="T23">
        <f t="shared" si="11"/>
        <v>6.1361111111111506E-5</v>
      </c>
      <c r="W23" s="1">
        <f>$L$18*M2/H23</f>
        <v>5.7820738137082783E-3</v>
      </c>
      <c r="X23">
        <f>SQRT((M18*M2/H23)^2+(L18*M2*K23/(H23*H23))^2)</f>
        <v>1.2516599353025529E-3</v>
      </c>
      <c r="Y23">
        <f t="shared" si="7"/>
        <v>0.2164724933699545</v>
      </c>
      <c r="Z23">
        <f>2*X23</f>
        <v>2.5033198706051057E-3</v>
      </c>
      <c r="AA23">
        <v>0.25</v>
      </c>
      <c r="AB23">
        <v>5.7820738137082783E-3</v>
      </c>
      <c r="AC23">
        <f t="shared" si="12"/>
        <v>1.4455184534270696E-3</v>
      </c>
      <c r="AD23">
        <f t="shared" si="13"/>
        <v>6.25E-2</v>
      </c>
      <c r="AE23">
        <f t="shared" si="14"/>
        <v>3.343237758717099E-5</v>
      </c>
    </row>
    <row r="24" spans="1:33">
      <c r="P24">
        <f>SUM(P19:P23)</f>
        <v>0.75</v>
      </c>
      <c r="Q24">
        <f>SUM(Q19:Q23)</f>
        <v>2.3999999999999855E-2</v>
      </c>
      <c r="R24">
        <f>SUM(R19:R23)</f>
        <v>4.3166666666666492E-3</v>
      </c>
      <c r="S24">
        <f>SUM(S19:S23)</f>
        <v>0.13750000000000001</v>
      </c>
      <c r="T24">
        <f t="shared" si="11"/>
        <v>5.7599999999999308E-4</v>
      </c>
      <c r="AA24">
        <f>SUM(AA19:AA23)</f>
        <v>0.75</v>
      </c>
      <c r="AB24">
        <f>SUM(AB19:AB23)</f>
        <v>2.075832340554418E-2</v>
      </c>
      <c r="AC24">
        <f>SUM(AC19:AC23)</f>
        <v>3.5230176718774194E-3</v>
      </c>
      <c r="AD24">
        <f>SUM(AD19:AD23)</f>
        <v>0.13750000000000001</v>
      </c>
      <c r="AE24">
        <f t="shared" si="14"/>
        <v>4.3090799060916334E-4</v>
      </c>
    </row>
    <row r="25" spans="1:33">
      <c r="P25">
        <f>P24^2</f>
        <v>0.5625</v>
      </c>
      <c r="AA25">
        <f>AA24^2</f>
        <v>0.5625</v>
      </c>
    </row>
    <row r="27" spans="1:33">
      <c r="N27" t="s">
        <v>38</v>
      </c>
      <c r="O27" t="s">
        <v>32</v>
      </c>
      <c r="P27" t="s">
        <v>33</v>
      </c>
      <c r="Q27" t="s">
        <v>39</v>
      </c>
      <c r="U27" t="s">
        <v>38</v>
      </c>
      <c r="V27" t="s">
        <v>32</v>
      </c>
      <c r="W27" t="s">
        <v>33</v>
      </c>
      <c r="X27" t="s">
        <v>39</v>
      </c>
    </row>
    <row r="28" spans="1:33">
      <c r="N28">
        <v>0.05</v>
      </c>
      <c r="O28">
        <v>8.1666666666665999E-3</v>
      </c>
      <c r="P28">
        <v>1.3333333333332975E-3</v>
      </c>
      <c r="Q28">
        <v>2.0000000000000018E-3</v>
      </c>
      <c r="U28">
        <v>0.05</v>
      </c>
      <c r="V28">
        <v>1.8931334622824002E-2</v>
      </c>
      <c r="W28">
        <v>7.0558937465412253E-3</v>
      </c>
      <c r="X28">
        <v>2.5088967971530329E-3</v>
      </c>
    </row>
    <row r="29" spans="1:33">
      <c r="N29">
        <v>0.1</v>
      </c>
      <c r="O29">
        <v>1.4333333333333309E-2</v>
      </c>
      <c r="P29">
        <v>4.8333333333333561E-3</v>
      </c>
      <c r="Q29">
        <v>3.4999999999999476E-3</v>
      </c>
      <c r="U29">
        <v>0.1</v>
      </c>
      <c r="V29">
        <v>2.479809976247033E-2</v>
      </c>
      <c r="W29">
        <v>9.2997811816192509E-3</v>
      </c>
      <c r="X29">
        <v>3.3345157857396358E-3</v>
      </c>
    </row>
    <row r="30" spans="1:33">
      <c r="N30">
        <v>0.15</v>
      </c>
      <c r="O30">
        <v>2.1333333333333371E-2</v>
      </c>
      <c r="P30">
        <v>7.5000000000000067E-3</v>
      </c>
      <c r="Q30">
        <v>4.499999999999893E-3</v>
      </c>
      <c r="U30">
        <v>0.15</v>
      </c>
      <c r="V30">
        <v>3.0391243595714972E-2</v>
      </c>
      <c r="W30">
        <v>1.1523861171366589E-2</v>
      </c>
      <c r="X30">
        <v>4.1592920353982444E-3</v>
      </c>
    </row>
    <row r="31" spans="1:33">
      <c r="N31">
        <v>0.2</v>
      </c>
      <c r="O31">
        <v>3.333333333333327E-2</v>
      </c>
      <c r="P31">
        <v>9.8333333333333051E-3</v>
      </c>
      <c r="Q31">
        <v>6.1666666666666536E-3</v>
      </c>
      <c r="U31">
        <v>0.2</v>
      </c>
      <c r="V31">
        <v>3.528616493916182E-2</v>
      </c>
      <c r="W31">
        <v>1.3724434876210972E-2</v>
      </c>
      <c r="X31">
        <v>4.9735449735449893E-3</v>
      </c>
    </row>
    <row r="32" spans="1:33">
      <c r="N32">
        <v>0.25</v>
      </c>
      <c r="O32">
        <v>4.3500000000000039E-2</v>
      </c>
      <c r="P32">
        <v>1.4166666666666661E-2</v>
      </c>
      <c r="Q32">
        <v>7.8333333333333588E-3</v>
      </c>
      <c r="U32">
        <v>0.25</v>
      </c>
      <c r="V32">
        <v>4.0065789473684235E-2</v>
      </c>
      <c r="W32">
        <v>1.5790870488322711E-2</v>
      </c>
      <c r="X32">
        <v>5.7820738137082783E-3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Szulc Mateusz</cp:lastModifiedBy>
  <cp:revision/>
  <dcterms:created xsi:type="dcterms:W3CDTF">2023-12-19T12:40:10Z</dcterms:created>
  <dcterms:modified xsi:type="dcterms:W3CDTF">2024-01-09T18:25:01Z</dcterms:modified>
  <cp:category/>
  <cp:contentStatus/>
</cp:coreProperties>
</file>