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191" documentId="11_9248486D44C93C52631DEA188F3E8C1851038387" xr6:coauthVersionLast="47" xr6:coauthVersionMax="47" xr10:uidLastSave="{B26F9A49-E386-4E48-A15D-B74FC21D6BB1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L12" i="1"/>
  <c r="L13" i="1"/>
  <c r="K13" i="1"/>
  <c r="M4" i="1"/>
  <c r="H14" i="1"/>
  <c r="H13" i="1"/>
  <c r="H12" i="1"/>
  <c r="H3" i="1"/>
  <c r="H4" i="1"/>
  <c r="H5" i="1"/>
  <c r="H6" i="1"/>
  <c r="H7" i="1"/>
  <c r="H8" i="1"/>
  <c r="H9" i="1"/>
  <c r="H10" i="1"/>
  <c r="H11" i="1"/>
  <c r="H2" i="1"/>
  <c r="L6" i="1"/>
  <c r="B16" i="1"/>
  <c r="C18" i="1"/>
  <c r="D18" i="1"/>
  <c r="E18" i="1"/>
  <c r="F18" i="1"/>
  <c r="B18" i="1"/>
  <c r="L14" i="1"/>
  <c r="L16" i="1" s="1"/>
  <c r="J14" i="1"/>
  <c r="J15" i="1" s="1"/>
  <c r="J16" i="1" s="1"/>
  <c r="K17" i="1" s="1"/>
  <c r="K18" i="1" s="1"/>
  <c r="J13" i="1"/>
  <c r="J12" i="1"/>
  <c r="B17" i="1"/>
  <c r="C17" i="1"/>
  <c r="D17" i="1"/>
  <c r="E17" i="1"/>
  <c r="F17" i="1"/>
  <c r="K2" i="1"/>
  <c r="C16" i="1"/>
  <c r="D16" i="1"/>
  <c r="E16" i="1"/>
  <c r="F16" i="1"/>
  <c r="C15" i="1"/>
  <c r="D15" i="1"/>
  <c r="E15" i="1"/>
  <c r="F15" i="1"/>
  <c r="C14" i="1"/>
  <c r="D14" i="1"/>
  <c r="E14" i="1"/>
  <c r="F14" i="1"/>
  <c r="B14" i="1"/>
  <c r="B15" i="1" s="1"/>
  <c r="C13" i="1"/>
  <c r="D13" i="1"/>
  <c r="E13" i="1"/>
  <c r="F13" i="1"/>
  <c r="B12" i="1"/>
  <c r="C12" i="1"/>
  <c r="D12" i="1"/>
  <c r="E12" i="1"/>
  <c r="F12" i="1"/>
  <c r="B13" i="1"/>
</calcChain>
</file>

<file path=xl/sharedStrings.xml><?xml version="1.0" encoding="utf-8"?>
<sst xmlns="http://schemas.openxmlformats.org/spreadsheetml/2006/main" count="11" uniqueCount="11">
  <si>
    <t>dlugosc nitki +promien</t>
  </si>
  <si>
    <t>czasy</t>
  </si>
  <si>
    <t>u(L)</t>
  </si>
  <si>
    <t>u(t)</t>
  </si>
  <si>
    <t>srednia</t>
  </si>
  <si>
    <t>T</t>
  </si>
  <si>
    <t>odchylenie T</t>
  </si>
  <si>
    <t>uc(T)</t>
  </si>
  <si>
    <t>g</t>
  </si>
  <si>
    <t>uc(g)</t>
  </si>
  <si>
    <t>Uc(g)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</si>
</sst>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Arkusz1!$E$23:$I$23</c:f>
              <c:numCache>
                <c:formatCode>General</c:formatCode>
                <c:ptCount val="5"/>
                <c:pt idx="0">
                  <c:v>0.46</c:v>
                </c:pt>
                <c:pt idx="1">
                  <c:v>0.42</c:v>
                </c:pt>
                <c:pt idx="2">
                  <c:v>0.38</c:v>
                </c:pt>
                <c:pt idx="3">
                  <c:v>0.34</c:v>
                </c:pt>
                <c:pt idx="4">
                  <c:v>0.3</c:v>
                </c:pt>
              </c:numCache>
            </c:numRef>
          </c:xVal>
          <c:yVal>
            <c:numRef>
              <c:f>Arkusz1!$E$22:$I$22</c:f>
              <c:numCache>
                <c:formatCode>General</c:formatCode>
                <c:ptCount val="5"/>
                <c:pt idx="0">
                  <c:v>10.01475544</c:v>
                </c:pt>
                <c:pt idx="1">
                  <c:v>10.396115610000001</c:v>
                </c:pt>
                <c:pt idx="2">
                  <c:v>10.243043950000001</c:v>
                </c:pt>
                <c:pt idx="3">
                  <c:v>10.15299203</c:v>
                </c:pt>
                <c:pt idx="4">
                  <c:v>10.120152040000001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9D-4580-A4D9-E6B89372B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20567"/>
        <c:axId val="609504824"/>
      </c:scatterChart>
      <c:valAx>
        <c:axId val="65620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04824"/>
        <c:crosses val="autoZero"/>
        <c:crossBetween val="midCat"/>
      </c:valAx>
      <c:valAx>
        <c:axId val="60950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0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6</xdr:row>
      <xdr:rowOff>85725</xdr:rowOff>
    </xdr:from>
    <xdr:to>
      <xdr:col>15</xdr:col>
      <xdr:colOff>485775</xdr:colOff>
      <xdr:row>20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5519683-F2FE-F86C-B40E-2A648829F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G6" sqref="G6"/>
    </sheetView>
  </sheetViews>
  <sheetFormatPr defaultRowHeight="15"/>
  <cols>
    <col min="1" max="1" width="21.28515625" bestFit="1" customWidth="1"/>
    <col min="13" max="13" width="9.28515625" bestFit="1" customWidth="1"/>
  </cols>
  <sheetData>
    <row r="1" spans="1:13">
      <c r="A1" t="s">
        <v>0</v>
      </c>
      <c r="B1">
        <v>0.46</v>
      </c>
      <c r="C1">
        <v>0.42</v>
      </c>
      <c r="D1">
        <v>0.38</v>
      </c>
      <c r="E1">
        <v>0.34</v>
      </c>
      <c r="F1">
        <v>0.3</v>
      </c>
    </row>
    <row r="2" spans="1:13">
      <c r="A2" t="s">
        <v>1</v>
      </c>
      <c r="B2">
        <v>13.56</v>
      </c>
      <c r="C2">
        <v>12.65</v>
      </c>
      <c r="D2">
        <v>12.13</v>
      </c>
      <c r="E2">
        <v>11.52</v>
      </c>
      <c r="F2">
        <v>10.79</v>
      </c>
      <c r="H2">
        <f>(F2-$F$12)^2</f>
        <v>7.8400000000002621E-4</v>
      </c>
      <c r="J2" t="s">
        <v>2</v>
      </c>
      <c r="K2">
        <f>0.001/SQRT(3)</f>
        <v>5.773502691896258E-4</v>
      </c>
    </row>
    <row r="3" spans="1:13">
      <c r="B3">
        <v>13.38</v>
      </c>
      <c r="C3">
        <v>12.63</v>
      </c>
      <c r="D3">
        <v>12.06</v>
      </c>
      <c r="E3">
        <v>11.46</v>
      </c>
      <c r="F3">
        <v>10.88</v>
      </c>
      <c r="H3">
        <f t="shared" ref="H3:H11" si="0">(F3-$F$12)^2</f>
        <v>3.8440000000001446E-3</v>
      </c>
      <c r="J3" t="s">
        <v>3</v>
      </c>
      <c r="K3">
        <v>0.01</v>
      </c>
      <c r="M3">
        <v>9.9999999999999995E-7</v>
      </c>
    </row>
    <row r="4" spans="1:13">
      <c r="B4">
        <v>13.31</v>
      </c>
      <c r="C4">
        <v>12.72</v>
      </c>
      <c r="D4">
        <v>12.18</v>
      </c>
      <c r="E4">
        <v>11.51</v>
      </c>
      <c r="F4">
        <v>10.73</v>
      </c>
      <c r="H4">
        <f t="shared" si="0"/>
        <v>7.7439999999998578E-3</v>
      </c>
      <c r="M4">
        <f>M3/3</f>
        <v>3.333333333333333E-7</v>
      </c>
    </row>
    <row r="5" spans="1:13">
      <c r="B5">
        <v>13.3</v>
      </c>
      <c r="C5">
        <v>12.51</v>
      </c>
      <c r="D5">
        <v>12.05</v>
      </c>
      <c r="E5">
        <v>11.6</v>
      </c>
      <c r="F5">
        <v>10.88</v>
      </c>
      <c r="H5">
        <f t="shared" si="0"/>
        <v>3.8440000000001446E-3</v>
      </c>
    </row>
    <row r="6" spans="1:13">
      <c r="B6">
        <v>13.44</v>
      </c>
      <c r="C6">
        <v>12.68</v>
      </c>
      <c r="D6">
        <v>12.11</v>
      </c>
      <c r="E6">
        <v>11.47</v>
      </c>
      <c r="F6">
        <v>10.8</v>
      </c>
      <c r="H6">
        <f t="shared" si="0"/>
        <v>3.239999999999606E-4</v>
      </c>
      <c r="L6">
        <f>SUM(F2:F11)</f>
        <v>108.17999999999999</v>
      </c>
    </row>
    <row r="7" spans="1:13">
      <c r="B7">
        <v>13.7</v>
      </c>
      <c r="C7">
        <v>12.54</v>
      </c>
      <c r="D7">
        <v>12.01</v>
      </c>
      <c r="E7">
        <v>11.46</v>
      </c>
      <c r="F7">
        <v>10.85</v>
      </c>
      <c r="H7">
        <f t="shared" si="0"/>
        <v>1.0240000000000019E-3</v>
      </c>
    </row>
    <row r="8" spans="1:13">
      <c r="B8">
        <v>13.58</v>
      </c>
      <c r="C8">
        <v>12.7</v>
      </c>
      <c r="D8">
        <v>12.2</v>
      </c>
      <c r="E8">
        <v>11.58</v>
      </c>
      <c r="F8">
        <v>10.79</v>
      </c>
      <c r="H8">
        <f t="shared" si="0"/>
        <v>7.8400000000002621E-4</v>
      </c>
    </row>
    <row r="9" spans="1:13">
      <c r="B9">
        <v>13.41</v>
      </c>
      <c r="C9">
        <v>12.66</v>
      </c>
      <c r="D9">
        <v>12.12</v>
      </c>
      <c r="E9">
        <v>11.46</v>
      </c>
      <c r="F9">
        <v>10.8</v>
      </c>
      <c r="H9">
        <f t="shared" si="0"/>
        <v>3.239999999999606E-4</v>
      </c>
    </row>
    <row r="10" spans="1:13">
      <c r="B10">
        <v>13.59</v>
      </c>
      <c r="C10">
        <v>12.59</v>
      </c>
      <c r="D10">
        <v>12.07</v>
      </c>
      <c r="E10">
        <v>11.41</v>
      </c>
      <c r="F10">
        <v>10.86</v>
      </c>
      <c r="H10">
        <f t="shared" si="0"/>
        <v>1.7639999999999845E-3</v>
      </c>
    </row>
    <row r="11" spans="1:13">
      <c r="B11">
        <v>13.39</v>
      </c>
      <c r="C11">
        <v>12.61</v>
      </c>
      <c r="D11">
        <v>12.09</v>
      </c>
      <c r="E11">
        <v>11.51</v>
      </c>
      <c r="F11">
        <v>10.8</v>
      </c>
      <c r="H11">
        <f t="shared" si="0"/>
        <v>3.239999999999606E-4</v>
      </c>
    </row>
    <row r="12" spans="1:13">
      <c r="A12" t="s">
        <v>4</v>
      </c>
      <c r="B12">
        <f t="shared" ref="B12:E12" si="1">AVERAGE(B2:B11)</f>
        <v>13.465999999999999</v>
      </c>
      <c r="C12">
        <f t="shared" si="1"/>
        <v>12.629</v>
      </c>
      <c r="D12">
        <f>AVERAGE(D2:D11)</f>
        <v>12.102</v>
      </c>
      <c r="E12">
        <f t="shared" si="1"/>
        <v>11.498000000000001</v>
      </c>
      <c r="F12">
        <f>AVERAGE(F2:F11)</f>
        <v>10.818</v>
      </c>
      <c r="H12">
        <f>SUM(H2:H11)</f>
        <v>2.0760000000000067E-2</v>
      </c>
      <c r="J12">
        <f>PI()*PI()</f>
        <v>9.869604401089358</v>
      </c>
      <c r="L12">
        <f>8*J12*F1</f>
        <v>23.687050562614459</v>
      </c>
    </row>
    <row r="13" spans="1:13">
      <c r="A13" t="s">
        <v>5</v>
      </c>
      <c r="B13">
        <f>B12/10</f>
        <v>1.3466</v>
      </c>
      <c r="C13">
        <f t="shared" ref="C13:G13" si="2">C12/10</f>
        <v>1.2628999999999999</v>
      </c>
      <c r="D13">
        <f t="shared" si="2"/>
        <v>1.2101999999999999</v>
      </c>
      <c r="E13">
        <f t="shared" si="2"/>
        <v>1.1498000000000002</v>
      </c>
      <c r="F13">
        <f t="shared" si="2"/>
        <v>1.0817999999999999</v>
      </c>
      <c r="G13">
        <v>1.31</v>
      </c>
      <c r="H13">
        <f>SQRT(H12/9)</f>
        <v>4.802776974487441E-2</v>
      </c>
      <c r="J13">
        <f>4*J12</f>
        <v>39.478417604357432</v>
      </c>
      <c r="K13">
        <f>F13*F13</f>
        <v>1.1702912399999996</v>
      </c>
      <c r="L13">
        <f>F13^3</f>
        <v>1.2660210634319995</v>
      </c>
    </row>
    <row r="14" spans="1:13">
      <c r="A14" t="s">
        <v>6</v>
      </c>
      <c r="B14">
        <f>STDEV(B2:B11)</f>
        <v>0.13368287516025013</v>
      </c>
      <c r="C14">
        <f t="shared" ref="C14:F14" si="3">STDEV(C2:C11)</f>
        <v>6.7733136482653791E-2</v>
      </c>
      <c r="D14">
        <f t="shared" si="3"/>
        <v>5.8651513194460464E-2</v>
      </c>
      <c r="E14">
        <f t="shared" si="3"/>
        <v>5.8461763382383014E-2</v>
      </c>
      <c r="F14">
        <f t="shared" si="3"/>
        <v>4.802776974487441E-2</v>
      </c>
      <c r="H14">
        <f>H13^2</f>
        <v>2.3066666666666739E-3</v>
      </c>
      <c r="J14">
        <f>J13/K13</f>
        <v>33.733840137398147</v>
      </c>
      <c r="L14">
        <f>L12/L13</f>
        <v>18.709839233165916</v>
      </c>
    </row>
    <row r="15" spans="1:13">
      <c r="A15" t="s">
        <v>7</v>
      </c>
      <c r="B15">
        <f>SQRT(B14^2+((0.001/10)^2)/3)</f>
        <v>0.13368288762756569</v>
      </c>
      <c r="C15">
        <f t="shared" ref="C15:F15" si="4">SQRT(C14^2+((0.001/10)^2)/3)</f>
        <v>6.7733161089020041E-2</v>
      </c>
      <c r="D15">
        <f t="shared" si="4"/>
        <v>5.8651541610884393E-2</v>
      </c>
      <c r="E15">
        <f t="shared" si="4"/>
        <v>5.8461791891038312E-2</v>
      </c>
      <c r="F15">
        <f t="shared" si="4"/>
        <v>4.8027804447007647E-2</v>
      </c>
      <c r="J15">
        <f>J14*K2</f>
        <v>1.9476241684126622E-2</v>
      </c>
      <c r="L15">
        <f>L14*F15</f>
        <v>0.8985924999254441</v>
      </c>
    </row>
    <row r="16" spans="1:13">
      <c r="A16" t="s">
        <v>8</v>
      </c>
      <c r="B16">
        <f>B1*(2*PI()/B13)^2</f>
        <v>10.01475543612356</v>
      </c>
      <c r="C16">
        <f t="shared" ref="C16:F16" si="5">C1*(2*PI()/C13)^2</f>
        <v>10.396115614504287</v>
      </c>
      <c r="D16">
        <f t="shared" si="5"/>
        <v>10.243043949636258</v>
      </c>
      <c r="E16">
        <f t="shared" si="5"/>
        <v>10.152992026989986</v>
      </c>
      <c r="F16">
        <f t="shared" si="5"/>
        <v>10.120152041219441</v>
      </c>
      <c r="J16">
        <f>J15^2</f>
        <v>3.7932399013851137E-4</v>
      </c>
      <c r="L16">
        <f>L15^2</f>
        <v>0.8074684809222592</v>
      </c>
    </row>
    <row r="17" spans="1:11">
      <c r="A17" t="s">
        <v>9</v>
      </c>
      <c r="B17">
        <f t="shared" ref="B17:E17" si="6">SQRT((((4*PI()*PI())/(B13*B13))*$K$2)^2+(((8*B1*PI()*PI())/(B13^3))*B15)^2)</f>
        <v>1.9884571138674079</v>
      </c>
      <c r="C17">
        <f t="shared" si="6"/>
        <v>1.1152420522225674</v>
      </c>
      <c r="D17">
        <f t="shared" si="6"/>
        <v>0.9929666482354248</v>
      </c>
      <c r="E17">
        <f t="shared" si="6"/>
        <v>1.0326054214597313</v>
      </c>
      <c r="F17">
        <f>SQRT((((4*PI()*PI())/(F13*F13))*$K$2)^2+(((8*F1*PI()*PI())/(F13^3))*F15)^2)</f>
        <v>0.89880354077651348</v>
      </c>
      <c r="K17">
        <f>J16+L16</f>
        <v>0.80784780491239772</v>
      </c>
    </row>
    <row r="18" spans="1:11">
      <c r="A18" t="s">
        <v>10</v>
      </c>
      <c r="B18">
        <f>B17*2</f>
        <v>3.9769142277348157</v>
      </c>
      <c r="C18">
        <f t="shared" ref="C18:F18" si="7">C17*2</f>
        <v>2.2304841044451349</v>
      </c>
      <c r="D18">
        <f t="shared" si="7"/>
        <v>1.9859332964708496</v>
      </c>
      <c r="E18">
        <f t="shared" si="7"/>
        <v>2.0652108429194627</v>
      </c>
      <c r="F18">
        <f t="shared" si="7"/>
        <v>1.797607081553027</v>
      </c>
      <c r="K18">
        <f>SQRT(K17)</f>
        <v>0.89880354077651348</v>
      </c>
    </row>
    <row r="22" spans="1:11">
      <c r="E22">
        <v>10.01475544</v>
      </c>
      <c r="F22">
        <v>10.396115610000001</v>
      </c>
      <c r="G22">
        <v>10.243043950000001</v>
      </c>
      <c r="H22">
        <v>10.15299203</v>
      </c>
      <c r="I22">
        <v>10.120152040000001</v>
      </c>
    </row>
    <row r="23" spans="1:11">
      <c r="E23">
        <v>0.46</v>
      </c>
      <c r="F23">
        <v>0.42</v>
      </c>
      <c r="G23">
        <v>0.38</v>
      </c>
      <c r="H23">
        <v>0.34</v>
      </c>
      <c r="I23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Szulc Mateusz</cp:lastModifiedBy>
  <cp:revision/>
  <dcterms:created xsi:type="dcterms:W3CDTF">2023-06-22T10:37:05Z</dcterms:created>
  <dcterms:modified xsi:type="dcterms:W3CDTF">2023-06-22T15:36:50Z</dcterms:modified>
  <cp:category/>
  <cp:contentStatus/>
</cp:coreProperties>
</file>