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224" documentId="11_9248486D44C93C52631DEA188F3E8C1851038387" xr6:coauthVersionLast="47" xr6:coauthVersionMax="47" xr10:uidLastSave="{E9CD860D-1725-4595-B8D6-49FC5F0B4BF8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B29" i="1"/>
  <c r="X19" i="1"/>
  <c r="Y19" i="1"/>
  <c r="Z19" i="1"/>
  <c r="AA19" i="1"/>
  <c r="W19" i="1"/>
  <c r="X18" i="1"/>
  <c r="Y18" i="1"/>
  <c r="Z18" i="1"/>
  <c r="AA18" i="1"/>
  <c r="W18" i="1"/>
  <c r="B3" i="1"/>
  <c r="C22" i="1"/>
  <c r="D22" i="1"/>
  <c r="E22" i="1"/>
  <c r="F22" i="1"/>
  <c r="B22" i="1"/>
  <c r="C9" i="1"/>
  <c r="D9" i="1"/>
  <c r="E9" i="1"/>
  <c r="F9" i="1"/>
  <c r="B9" i="1"/>
  <c r="N5" i="1"/>
  <c r="H24" i="1"/>
  <c r="C21" i="1"/>
  <c r="C23" i="1" s="1"/>
  <c r="D21" i="1"/>
  <c r="D23" i="1" s="1"/>
  <c r="E21" i="1"/>
  <c r="E23" i="1" s="1"/>
  <c r="F21" i="1"/>
  <c r="F23" i="1" s="1"/>
  <c r="B21" i="1"/>
  <c r="B23" i="1" s="1"/>
  <c r="H23" i="1" a="1"/>
  <c r="H23" i="1" s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C3" i="1"/>
  <c r="D3" i="1"/>
  <c r="E3" i="1"/>
  <c r="F3" i="1"/>
  <c r="B8" i="1"/>
  <c r="B10" i="1" l="1"/>
  <c r="G17" i="1"/>
  <c r="G18" i="1"/>
  <c r="G19" i="1"/>
  <c r="G20" i="1"/>
  <c r="G16" i="1"/>
  <c r="M21" i="1" s="1"/>
  <c r="K16" i="1"/>
  <c r="K17" i="1"/>
  <c r="K18" i="1"/>
  <c r="K19" i="1"/>
  <c r="K20" i="1"/>
  <c r="J16" i="1"/>
  <c r="J17" i="1"/>
  <c r="J18" i="1"/>
  <c r="J19" i="1"/>
  <c r="J20" i="1"/>
  <c r="I16" i="1"/>
  <c r="I17" i="1"/>
  <c r="I18" i="1"/>
  <c r="I19" i="1"/>
  <c r="I20" i="1"/>
  <c r="H16" i="1"/>
  <c r="H17" i="1"/>
  <c r="H18" i="1"/>
  <c r="H19" i="1"/>
  <c r="H20" i="1"/>
  <c r="F8" i="1"/>
  <c r="F10" i="1" s="1"/>
  <c r="K3" i="1"/>
  <c r="E8" i="1"/>
  <c r="E10" i="1" s="1"/>
  <c r="J3" i="1"/>
  <c r="D8" i="1"/>
  <c r="D10" i="1" s="1"/>
  <c r="I3" i="1"/>
  <c r="C8" i="1"/>
  <c r="H3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G3" i="1"/>
  <c r="M3" i="1" s="1"/>
  <c r="H10" i="1" l="1" a="1"/>
  <c r="H10" i="1" s="1"/>
  <c r="C10" i="1"/>
  <c r="G8" i="1"/>
  <c r="N21" i="1"/>
  <c r="O21" i="1"/>
  <c r="P21" i="1"/>
  <c r="Q21" i="1"/>
  <c r="N3" i="1"/>
  <c r="O3" i="1"/>
  <c r="P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<sst xmlns="http://schemas.openxmlformats.org/spreadsheetml/2006/main" count="19" uniqueCount="17">
  <si>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statyka</t>
  </si>
  <si>
    <t>wydluzenie</t>
  </si>
  <si>
    <t>rownowaga</t>
  </si>
  <si>
    <t>scisnieta spr</t>
  </si>
  <si>
    <t xml:space="preserve">nakretki </t>
  </si>
  <si>
    <t>1.</t>
  </si>
  <si>
    <t>2.</t>
  </si>
  <si>
    <t>0.006173 + 0.221055 * x</t>
  </si>
  <si>
    <t>3.</t>
  </si>
  <si>
    <t>k</t>
  </si>
  <si>
    <t>srednie wych 4.</t>
  </si>
  <si>
    <t>masa</t>
  </si>
  <si>
    <t>b</t>
  </si>
  <si>
    <t>a</t>
  </si>
  <si>
    <t>dynamika</t>
  </si>
  <si>
    <t>czas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</si>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</sst>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Arkusz1!$B$9:$F$9</c:f>
              <c:numCache>
                <c:formatCode>General</c:formatCode>
                <c:ptCount val="5"/>
                <c:pt idx="0">
                  <c:v>2.3753999999999997E-2</c:v>
                </c:pt>
                <c:pt idx="1">
                  <c:v>3.7142999999999995E-2</c:v>
                </c:pt>
                <c:pt idx="2">
                  <c:v>5.0532000000000001E-2</c:v>
                </c:pt>
                <c:pt idx="3">
                  <c:v>6.3921000000000006E-2</c:v>
                </c:pt>
                <c:pt idx="4">
                  <c:v>7.7310000000000004E-2</c:v>
                </c:pt>
              </c:numCache>
            </c:numRef>
          </c:cat>
          <c:val>
            <c:numRef>
              <c:f>Arkusz1!$B$8:$F$8</c:f>
              <c:numCache>
                <c:formatCode>General</c:formatCode>
                <c:ptCount val="5"/>
                <c:pt idx="0">
                  <c:v>4.8999999999999988E-2</c:v>
                </c:pt>
                <c:pt idx="1">
                  <c:v>0.10140000000000002</c:v>
                </c:pt>
                <c:pt idx="2">
                  <c:v>0.14980000000000002</c:v>
                </c:pt>
                <c:pt idx="3">
                  <c:v>0.20519999999999999</c:v>
                </c:pt>
                <c:pt idx="4">
                  <c:v>0.25739999999999996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C-424D-B436-9901CC4C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604312"/>
        <c:axId val="980726856"/>
      </c:lineChart>
      <c:catAx>
        <c:axId val="73460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726856"/>
        <c:crosses val="autoZero"/>
        <c:auto val="1"/>
        <c:lblAlgn val="ctr"/>
        <c:lblOffset val="100"/>
        <c:noMultiLvlLbl val="0"/>
      </c:catAx>
      <c:valAx>
        <c:axId val="98072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0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Arkusz1!$B$22:$F$22</c:f>
              <c:numCache>
                <c:formatCode>General</c:formatCode>
                <c:ptCount val="5"/>
                <c:pt idx="0">
                  <c:v>2.3753999999999997E-2</c:v>
                </c:pt>
                <c:pt idx="1">
                  <c:v>3.7142999999999995E-2</c:v>
                </c:pt>
                <c:pt idx="2">
                  <c:v>5.0532000000000001E-2</c:v>
                </c:pt>
                <c:pt idx="3">
                  <c:v>6.3921000000000006E-2</c:v>
                </c:pt>
                <c:pt idx="4">
                  <c:v>7.7310000000000004E-2</c:v>
                </c:pt>
              </c:numCache>
            </c:numRef>
          </c:cat>
          <c:val>
            <c:numRef>
              <c:f>Arkusz1!$B$21:$F$21</c:f>
              <c:numCache>
                <c:formatCode>General</c:formatCode>
                <c:ptCount val="5"/>
                <c:pt idx="0">
                  <c:v>0.94079999999999997</c:v>
                </c:pt>
                <c:pt idx="1">
                  <c:v>1.0824</c:v>
                </c:pt>
                <c:pt idx="2">
                  <c:v>1.1667999999999998</c:v>
                </c:pt>
                <c:pt idx="3">
                  <c:v>1.2692000000000001</c:v>
                </c:pt>
                <c:pt idx="4">
                  <c:v>1.3592000000000002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C8-4463-B7CD-BBA3312BD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902904"/>
        <c:axId val="2115002856"/>
      </c:lineChart>
      <c:catAx>
        <c:axId val="85890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002856"/>
        <c:crosses val="autoZero"/>
        <c:auto val="1"/>
        <c:lblAlgn val="ctr"/>
        <c:lblOffset val="100"/>
        <c:noMultiLvlLbl val="0"/>
      </c:catAx>
      <c:valAx>
        <c:axId val="211500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90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180975</xdr:rowOff>
    </xdr:from>
    <xdr:to>
      <xdr:col>17</xdr:col>
      <xdr:colOff>600075</xdr:colOff>
      <xdr:row>19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4315C79-0D50-EC78-D126-9E4FBE761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581025</xdr:colOff>
      <xdr:row>21</xdr:row>
      <xdr:rowOff>171450</xdr:rowOff>
    </xdr:from>
    <xdr:to>
      <xdr:col>21</xdr:col>
      <xdr:colOff>295275</xdr:colOff>
      <xdr:row>42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4C4CA4B-B398-736F-F722-D1096CDCC46A}"/>
            </a:ext>
            <a:ext uri="{147F2762-F138-4A5C-976F-8EAC2B608ADB}">
              <a16:predDERef xmlns:a16="http://schemas.microsoft.com/office/drawing/2014/main" pred="{44315C79-0D50-EC78-D126-9E4FBE761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A15" workbookViewId="0">
      <selection activeCell="H30" sqref="H30"/>
    </sheetView>
  </sheetViews>
  <sheetFormatPr defaultRowHeight="15"/>
  <cols>
    <col min="1" max="1" width="12.5703125" bestFit="1" customWidth="1"/>
    <col min="9" max="9" width="11.42578125" bestFit="1" customWidth="1"/>
    <col min="10" max="10" width="11.85546875" bestFit="1" customWidth="1"/>
    <col min="13" max="13" width="22.85546875" bestFit="1" customWidth="1"/>
  </cols>
  <sheetData>
    <row r="1" spans="1:27">
      <c r="B1" t="s">
        <v>0</v>
      </c>
      <c r="D1" t="s">
        <v>1</v>
      </c>
      <c r="I1" t="s">
        <v>2</v>
      </c>
      <c r="J1" t="s">
        <v>3</v>
      </c>
    </row>
    <row r="2" spans="1:27">
      <c r="A2" t="s">
        <v>4</v>
      </c>
      <c r="B2">
        <v>3</v>
      </c>
      <c r="C2">
        <v>6</v>
      </c>
      <c r="D2">
        <v>9</v>
      </c>
      <c r="E2">
        <v>12</v>
      </c>
      <c r="F2">
        <v>15</v>
      </c>
      <c r="I2">
        <v>0.23499999999999999</v>
      </c>
      <c r="J2">
        <v>0.19500000000000001</v>
      </c>
    </row>
    <row r="3" spans="1:27">
      <c r="B3" s="1">
        <f>W5-$I$2</f>
        <v>4.9999999999999989E-2</v>
      </c>
      <c r="C3" s="1">
        <f>X5-$I$2</f>
        <v>0.10100000000000003</v>
      </c>
      <c r="D3" s="1">
        <f>Y5-$I$2</f>
        <v>0.14900000000000002</v>
      </c>
      <c r="E3" s="1">
        <f>Z5-$I$2</f>
        <v>0.20500000000000002</v>
      </c>
      <c r="F3" s="2">
        <f>AA5-$I$2</f>
        <v>0.25900000000000001</v>
      </c>
      <c r="G3" s="3">
        <f>(B3-B$8)^2</f>
        <v>1.0000000000000019E-6</v>
      </c>
      <c r="H3" s="3">
        <f t="shared" ref="H3:K7" si="0">(C3-C$8)^2</f>
        <v>1.5999999999998695E-7</v>
      </c>
      <c r="I3" s="3">
        <f t="shared" si="0"/>
        <v>6.3999999999999228E-7</v>
      </c>
      <c r="J3" s="3">
        <f t="shared" si="0"/>
        <v>3.9999999999991186E-8</v>
      </c>
      <c r="K3" s="3">
        <f t="shared" si="0"/>
        <v>2.5600000000001466E-6</v>
      </c>
      <c r="L3" t="s">
        <v>5</v>
      </c>
      <c r="M3" s="4">
        <f>SQRT(SUM(G3:G7)/20)</f>
        <v>4.4721359549995833E-4</v>
      </c>
      <c r="N3" s="4">
        <f>SQRT(SUM(H3:H7)/20)</f>
        <v>5.0990195135927889E-4</v>
      </c>
      <c r="O3" s="4">
        <f>SQRT(SUM(I3:I7)/20)</f>
        <v>3.7416573867739446E-4</v>
      </c>
      <c r="P3" s="4">
        <f>SQRT(SUM(J3:J7)/20)</f>
        <v>3.7416573867739446E-4</v>
      </c>
      <c r="Q3" s="4">
        <f>SQRT(SUM(K3:K7)/20)</f>
        <v>5.09901951359279E-4</v>
      </c>
    </row>
    <row r="4" spans="1:27">
      <c r="B4" s="1">
        <f>W6-$I$2</f>
        <v>4.7999999999999987E-2</v>
      </c>
      <c r="C4" s="1">
        <f>X6-$I$2</f>
        <v>0.10000000000000003</v>
      </c>
      <c r="D4" s="1">
        <f>Y6-$I$2</f>
        <v>0.15000000000000002</v>
      </c>
      <c r="E4" s="1">
        <f>Z6-$I$2</f>
        <v>0.20400000000000001</v>
      </c>
      <c r="F4" s="2">
        <f>AA6-$I$2</f>
        <v>0.25700000000000001</v>
      </c>
      <c r="G4" s="3">
        <f t="shared" ref="G4:G7" si="1">(B4-B$8)^2</f>
        <v>1.0000000000000019E-6</v>
      </c>
      <c r="H4" s="3">
        <f t="shared" si="0"/>
        <v>1.9599999999999567E-6</v>
      </c>
      <c r="I4" s="3">
        <f t="shared" si="0"/>
        <v>4.000000000000229E-8</v>
      </c>
      <c r="J4" s="3">
        <f t="shared" si="0"/>
        <v>1.4399999999999494E-6</v>
      </c>
      <c r="K4" s="3">
        <f t="shared" si="0"/>
        <v>1.5999999999996475E-7</v>
      </c>
      <c r="L4" t="s">
        <v>6</v>
      </c>
      <c r="M4" s="4" t="s">
        <v>7</v>
      </c>
    </row>
    <row r="5" spans="1:27">
      <c r="B5" s="1">
        <f>W7-$I$2</f>
        <v>4.8999999999999988E-2</v>
      </c>
      <c r="C5" s="1">
        <f>X7-$I$2</f>
        <v>0.10200000000000004</v>
      </c>
      <c r="D5" s="1">
        <f>Y7-$I$2</f>
        <v>0.15000000000000002</v>
      </c>
      <c r="E5" s="1">
        <f>Z7-$I$2</f>
        <v>0.20600000000000002</v>
      </c>
      <c r="F5" s="2">
        <f>AA7-$I$2</f>
        <v>0.25800000000000001</v>
      </c>
      <c r="G5" s="3">
        <f t="shared" si="1"/>
        <v>0</v>
      </c>
      <c r="H5" s="3">
        <f t="shared" si="0"/>
        <v>3.6000000000002064E-7</v>
      </c>
      <c r="I5" s="3">
        <f t="shared" si="0"/>
        <v>4.000000000000229E-8</v>
      </c>
      <c r="J5" s="3">
        <f t="shared" si="0"/>
        <v>6.4000000000003665E-7</v>
      </c>
      <c r="K5" s="3">
        <f t="shared" si="0"/>
        <v>3.6000000000005394E-7</v>
      </c>
      <c r="L5" t="s">
        <v>8</v>
      </c>
      <c r="M5" s="4" t="s">
        <v>9</v>
      </c>
      <c r="N5" s="4">
        <f>9.8123/3.88</f>
        <v>2.5289432989690726</v>
      </c>
      <c r="W5">
        <v>0.28499999999999998</v>
      </c>
      <c r="X5">
        <v>0.33600000000000002</v>
      </c>
      <c r="Y5">
        <v>0.38400000000000001</v>
      </c>
      <c r="Z5">
        <v>0.44</v>
      </c>
      <c r="AA5">
        <v>0.49399999999999999</v>
      </c>
    </row>
    <row r="6" spans="1:27">
      <c r="B6" s="1">
        <f>W8-$I$2</f>
        <v>4.7999999999999987E-2</v>
      </c>
      <c r="C6" s="1">
        <f>X8-$I$2</f>
        <v>0.10300000000000004</v>
      </c>
      <c r="D6" s="1">
        <f>Y8-$I$2</f>
        <v>0.15100000000000002</v>
      </c>
      <c r="E6" s="1">
        <f>Z8-$I$2</f>
        <v>0.20600000000000002</v>
      </c>
      <c r="F6" s="2">
        <f>AA8-$I$2</f>
        <v>0.25600000000000001</v>
      </c>
      <c r="G6" s="3">
        <f t="shared" si="1"/>
        <v>1.0000000000000019E-6</v>
      </c>
      <c r="H6" s="3">
        <f t="shared" si="0"/>
        <v>2.5600000000000577E-6</v>
      </c>
      <c r="I6" s="3">
        <f t="shared" si="0"/>
        <v>1.4400000000000159E-6</v>
      </c>
      <c r="J6" s="3">
        <f t="shared" si="0"/>
        <v>6.4000000000003665E-7</v>
      </c>
      <c r="K6" s="3">
        <f t="shared" si="0"/>
        <v>1.9599999999998792E-6</v>
      </c>
      <c r="W6">
        <v>0.28299999999999997</v>
      </c>
      <c r="X6">
        <v>0.33500000000000002</v>
      </c>
      <c r="Y6">
        <v>0.38500000000000001</v>
      </c>
      <c r="Z6">
        <v>0.439</v>
      </c>
      <c r="AA6">
        <v>0.49199999999999999</v>
      </c>
    </row>
    <row r="7" spans="1:27">
      <c r="B7" s="1">
        <f>W9-$I$2</f>
        <v>4.9999999999999989E-2</v>
      </c>
      <c r="C7" s="1">
        <f>X9-$I$2</f>
        <v>0.10100000000000003</v>
      </c>
      <c r="D7" s="1">
        <f>Y9-$I$2</f>
        <v>0.14900000000000002</v>
      </c>
      <c r="E7" s="1">
        <f>Z9-$I$2</f>
        <v>0.20500000000000002</v>
      </c>
      <c r="F7" s="2">
        <f>AA9-$I$2</f>
        <v>0.25700000000000001</v>
      </c>
      <c r="G7" s="3">
        <f t="shared" si="1"/>
        <v>1.0000000000000019E-6</v>
      </c>
      <c r="H7" s="3">
        <f t="shared" si="0"/>
        <v>1.5999999999998695E-7</v>
      </c>
      <c r="I7" s="3">
        <f t="shared" si="0"/>
        <v>6.3999999999999228E-7</v>
      </c>
      <c r="J7" s="3">
        <f t="shared" si="0"/>
        <v>3.9999999999991186E-8</v>
      </c>
      <c r="K7" s="3">
        <f t="shared" si="0"/>
        <v>1.5999999999996475E-7</v>
      </c>
      <c r="W7">
        <v>0.28399999999999997</v>
      </c>
      <c r="X7">
        <v>0.33700000000000002</v>
      </c>
      <c r="Y7">
        <v>0.38500000000000001</v>
      </c>
      <c r="Z7">
        <v>0.441</v>
      </c>
      <c r="AA7">
        <v>0.49299999999999999</v>
      </c>
    </row>
    <row r="8" spans="1:27">
      <c r="A8" t="s">
        <v>10</v>
      </c>
      <c r="B8" s="4">
        <f>AVERAGE(B3:B7)</f>
        <v>4.8999999999999988E-2</v>
      </c>
      <c r="C8" s="4">
        <f t="shared" ref="C8:F8" si="2">AVERAGE(C3:C7)</f>
        <v>0.10140000000000002</v>
      </c>
      <c r="D8" s="4">
        <f t="shared" si="2"/>
        <v>0.14980000000000002</v>
      </c>
      <c r="E8" s="4">
        <f t="shared" si="2"/>
        <v>0.20519999999999999</v>
      </c>
      <c r="F8" s="4">
        <f t="shared" si="2"/>
        <v>0.25739999999999996</v>
      </c>
      <c r="G8">
        <f>STDEV(B8:F8)</f>
        <v>8.2328658436780028E-2</v>
      </c>
      <c r="W8">
        <v>0.28299999999999997</v>
      </c>
      <c r="X8">
        <v>0.33800000000000002</v>
      </c>
      <c r="Y8">
        <v>0.38600000000000001</v>
      </c>
      <c r="Z8">
        <v>0.441</v>
      </c>
      <c r="AA8">
        <v>0.49099999999999999</v>
      </c>
    </row>
    <row r="9" spans="1:27">
      <c r="A9" t="s">
        <v>11</v>
      </c>
      <c r="B9">
        <f>4.463*B2*0.001+$A$12</f>
        <v>2.3753999999999997E-2</v>
      </c>
      <c r="C9">
        <f t="shared" ref="C9:F9" si="3">4.463*C2*0.001+$A$12</f>
        <v>3.7142999999999995E-2</v>
      </c>
      <c r="D9">
        <f t="shared" si="3"/>
        <v>5.0532000000000001E-2</v>
      </c>
      <c r="E9">
        <f t="shared" si="3"/>
        <v>6.3921000000000006E-2</v>
      </c>
      <c r="F9">
        <f t="shared" si="3"/>
        <v>7.7310000000000004E-2</v>
      </c>
      <c r="W9">
        <v>0.28499999999999998</v>
      </c>
      <c r="X9">
        <v>0.33600000000000002</v>
      </c>
      <c r="Y9">
        <v>0.38400000000000001</v>
      </c>
      <c r="Z9">
        <v>0.44</v>
      </c>
      <c r="AA9">
        <v>0.49199999999999999</v>
      </c>
    </row>
    <row r="10" spans="1:27">
      <c r="B10">
        <f>B9*9.8123/B8</f>
        <v>4.7567627387755111</v>
      </c>
      <c r="C10">
        <f t="shared" ref="C10:F10" si="4">C9*9.8123/C8</f>
        <v>3.5942629082840232</v>
      </c>
      <c r="D10">
        <f t="shared" si="4"/>
        <v>3.3099809319092119</v>
      </c>
      <c r="E10">
        <f t="shared" si="4"/>
        <v>3.0565888318713457</v>
      </c>
      <c r="F10">
        <f t="shared" si="4"/>
        <v>2.9471208741258748</v>
      </c>
      <c r="H10" cm="1">
        <f t="array" ref="H10:I10">LINEST(B8:F8,B9:F9)</f>
        <v>3.8882664874150423</v>
      </c>
      <c r="I10">
        <v>-4.3921882142056917E-2</v>
      </c>
    </row>
    <row r="12" spans="1:27">
      <c r="A12">
        <v>1.0364999999999999E-2</v>
      </c>
      <c r="C12" t="s">
        <v>12</v>
      </c>
      <c r="D12">
        <v>6.0999999999999999E-2</v>
      </c>
    </row>
    <row r="13" spans="1:27">
      <c r="C13" t="s">
        <v>13</v>
      </c>
      <c r="D13">
        <v>0.22</v>
      </c>
      <c r="W13">
        <v>0.05</v>
      </c>
      <c r="X13">
        <v>0.10100000000000001</v>
      </c>
      <c r="Y13">
        <v>0.14899999999999999</v>
      </c>
      <c r="Z13">
        <v>0.20499999999999999</v>
      </c>
      <c r="AA13">
        <v>0.25900000000000001</v>
      </c>
    </row>
    <row r="14" spans="1:27">
      <c r="B14" t="s">
        <v>14</v>
      </c>
      <c r="D14" t="s">
        <v>15</v>
      </c>
      <c r="W14">
        <v>4.8000000000000001E-2</v>
      </c>
      <c r="X14">
        <v>0.1</v>
      </c>
      <c r="Y14">
        <v>0.15</v>
      </c>
      <c r="Z14">
        <v>0.20399999999999999</v>
      </c>
      <c r="AA14">
        <v>0.25700000000000001</v>
      </c>
    </row>
    <row r="15" spans="1:27">
      <c r="A15" t="s">
        <v>4</v>
      </c>
      <c r="B15">
        <v>3</v>
      </c>
      <c r="C15">
        <v>6</v>
      </c>
      <c r="D15">
        <v>9</v>
      </c>
      <c r="E15">
        <v>12</v>
      </c>
      <c r="F15">
        <v>15</v>
      </c>
      <c r="W15">
        <v>4.9000000000000002E-2</v>
      </c>
      <c r="X15">
        <v>0.10199999999999999</v>
      </c>
      <c r="Y15">
        <v>0.15</v>
      </c>
      <c r="Z15">
        <v>0.20599999999999999</v>
      </c>
      <c r="AA15">
        <v>0.25800000000000001</v>
      </c>
    </row>
    <row r="16" spans="1:27">
      <c r="B16">
        <v>4.74</v>
      </c>
      <c r="C16">
        <v>5.31</v>
      </c>
      <c r="D16">
        <v>5.71</v>
      </c>
      <c r="E16">
        <v>6.37</v>
      </c>
      <c r="F16">
        <v>6.81</v>
      </c>
      <c r="G16">
        <f>(B16-B$21)^2</f>
        <v>14.433920640000002</v>
      </c>
      <c r="H16">
        <f t="shared" ref="H16:K20" si="5">(C16-C$21)^2</f>
        <v>17.872601759999998</v>
      </c>
      <c r="I16">
        <f t="shared" si="5"/>
        <v>20.640666240000005</v>
      </c>
      <c r="J16">
        <f t="shared" si="5"/>
        <v>26.018160639999994</v>
      </c>
      <c r="K16">
        <f t="shared" si="5"/>
        <v>29.71122063999999</v>
      </c>
      <c r="W16">
        <v>4.8000000000000001E-2</v>
      </c>
      <c r="X16">
        <v>0.10299999999999999</v>
      </c>
      <c r="Y16">
        <v>0.151</v>
      </c>
      <c r="Z16">
        <v>0.20599999999999999</v>
      </c>
      <c r="AA16">
        <v>0.25600000000000001</v>
      </c>
    </row>
    <row r="17" spans="1:27">
      <c r="B17">
        <v>4.78</v>
      </c>
      <c r="C17">
        <v>5.36</v>
      </c>
      <c r="D17">
        <v>5.97</v>
      </c>
      <c r="E17">
        <v>6.5</v>
      </c>
      <c r="F17">
        <v>6.89</v>
      </c>
      <c r="G17">
        <f t="shared" ref="G17:G20" si="6">(B17-B$21)^2</f>
        <v>14.739456640000004</v>
      </c>
      <c r="H17">
        <f t="shared" si="5"/>
        <v>18.297861760000004</v>
      </c>
      <c r="I17">
        <f t="shared" si="5"/>
        <v>23.070730240000003</v>
      </c>
      <c r="J17">
        <f t="shared" si="5"/>
        <v>27.361268640000002</v>
      </c>
      <c r="K17">
        <f t="shared" si="5"/>
        <v>30.589748639999993</v>
      </c>
      <c r="W17">
        <v>0.05</v>
      </c>
      <c r="X17">
        <v>0.10100000000000001</v>
      </c>
      <c r="Y17">
        <v>0.14899999999999999</v>
      </c>
      <c r="Z17">
        <v>0.20499999999999999</v>
      </c>
      <c r="AA17">
        <v>0.25700000000000001</v>
      </c>
    </row>
    <row r="18" spans="1:27">
      <c r="B18">
        <v>4.58</v>
      </c>
      <c r="C18">
        <v>5.47</v>
      </c>
      <c r="D18">
        <v>6.02</v>
      </c>
      <c r="E18">
        <v>6.2</v>
      </c>
      <c r="F18">
        <v>6.9</v>
      </c>
      <c r="G18">
        <f t="shared" si="6"/>
        <v>13.243776640000002</v>
      </c>
      <c r="H18">
        <f t="shared" si="5"/>
        <v>19.251033759999999</v>
      </c>
      <c r="I18">
        <f t="shared" si="5"/>
        <v>23.553550239999993</v>
      </c>
      <c r="J18">
        <f t="shared" si="5"/>
        <v>24.312788639999997</v>
      </c>
      <c r="K18">
        <f t="shared" si="5"/>
        <v>30.70046464</v>
      </c>
      <c r="W18">
        <f>AVERAGE(W13:W17)</f>
        <v>4.9000000000000002E-2</v>
      </c>
      <c r="X18">
        <f t="shared" ref="X18:AA18" si="7">AVERAGE(X13:X17)</f>
        <v>0.1014</v>
      </c>
      <c r="Y18">
        <f t="shared" si="7"/>
        <v>0.14979999999999999</v>
      </c>
      <c r="Z18">
        <f t="shared" si="7"/>
        <v>0.20519999999999999</v>
      </c>
      <c r="AA18">
        <f t="shared" si="7"/>
        <v>0.25739999999999996</v>
      </c>
    </row>
    <row r="19" spans="1:27">
      <c r="B19">
        <v>4.6399999999999997</v>
      </c>
      <c r="C19">
        <v>5.51</v>
      </c>
      <c r="D19">
        <v>5.7</v>
      </c>
      <c r="E19">
        <v>6.29</v>
      </c>
      <c r="F19">
        <v>6.62</v>
      </c>
      <c r="G19">
        <f t="shared" si="6"/>
        <v>13.684080639999999</v>
      </c>
      <c r="H19">
        <f t="shared" si="5"/>
        <v>19.603641759999999</v>
      </c>
      <c r="I19">
        <f t="shared" si="5"/>
        <v>20.549902240000009</v>
      </c>
      <c r="J19">
        <f t="shared" si="5"/>
        <v>25.208432639999995</v>
      </c>
      <c r="K19">
        <f t="shared" si="5"/>
        <v>27.676016639999997</v>
      </c>
      <c r="W19">
        <f>STDEV(W13:W17)</f>
        <v>1.0000000000000009E-3</v>
      </c>
      <c r="X19">
        <f t="shared" ref="X19:AA19" si="8">STDEV(X13:X17)</f>
        <v>1.1401754250991323E-3</v>
      </c>
      <c r="Y19">
        <f t="shared" si="8"/>
        <v>8.3666002653407629E-4</v>
      </c>
      <c r="Z19">
        <f t="shared" si="8"/>
        <v>8.3666002653407629E-4</v>
      </c>
      <c r="AA19">
        <f t="shared" si="8"/>
        <v>1.140175425099139E-3</v>
      </c>
    </row>
    <row r="20" spans="1:27">
      <c r="B20">
        <v>4.78</v>
      </c>
      <c r="C20">
        <v>5.41</v>
      </c>
      <c r="D20">
        <v>5.77</v>
      </c>
      <c r="E20">
        <v>6.37</v>
      </c>
      <c r="F20">
        <v>6.76</v>
      </c>
      <c r="G20">
        <f t="shared" si="6"/>
        <v>14.739456640000004</v>
      </c>
      <c r="H20">
        <f t="shared" si="5"/>
        <v>18.728121760000004</v>
      </c>
      <c r="I20">
        <f t="shared" si="5"/>
        <v>21.189450239999992</v>
      </c>
      <c r="J20">
        <f t="shared" si="5"/>
        <v>26.018160639999994</v>
      </c>
      <c r="K20">
        <f t="shared" si="5"/>
        <v>29.168640639999992</v>
      </c>
    </row>
    <row r="21" spans="1:27">
      <c r="A21" t="s">
        <v>16</v>
      </c>
      <c r="B21" s="4">
        <f>AVERAGE(B16:B20)/5</f>
        <v>0.94079999999999997</v>
      </c>
      <c r="C21" s="4">
        <f t="shared" ref="C21:F21" si="9">AVERAGE(C16:C20)/5</f>
        <v>1.0824</v>
      </c>
      <c r="D21" s="4">
        <f t="shared" si="9"/>
        <v>1.1667999999999998</v>
      </c>
      <c r="E21" s="4">
        <f t="shared" si="9"/>
        <v>1.2692000000000001</v>
      </c>
      <c r="F21" s="4">
        <f t="shared" si="9"/>
        <v>1.3592000000000002</v>
      </c>
      <c r="L21" t="s">
        <v>16</v>
      </c>
      <c r="M21" s="4">
        <f>SQRT(SUM(G16:G20)/20)</f>
        <v>1.8820293727782254</v>
      </c>
      <c r="N21" s="4">
        <f>SQRT(SUM(H16:H20)/20)</f>
        <v>2.165101161608852</v>
      </c>
      <c r="O21" s="4">
        <f>SQRT(SUM(I16:I20)/20)</f>
        <v>2.3345695449054413</v>
      </c>
      <c r="P21" s="4">
        <f>SQRT(SUM(J16:J20)/20)</f>
        <v>2.5388856925824763</v>
      </c>
      <c r="Q21" s="4">
        <f>SQRT(SUM(K16:K20)/20)</f>
        <v>2.7188792838226563</v>
      </c>
    </row>
    <row r="22" spans="1:27">
      <c r="B22">
        <f>4.463*B15*0.001+$A$12</f>
        <v>2.3753999999999997E-2</v>
      </c>
      <c r="C22">
        <f t="shared" ref="C22:F22" si="10">4.463*C15*0.001+$A$12</f>
        <v>3.7142999999999995E-2</v>
      </c>
      <c r="D22">
        <f t="shared" si="10"/>
        <v>5.0532000000000001E-2</v>
      </c>
      <c r="E22">
        <f t="shared" si="10"/>
        <v>6.3921000000000006E-2</v>
      </c>
      <c r="F22">
        <f t="shared" si="10"/>
        <v>7.7310000000000004E-2</v>
      </c>
    </row>
    <row r="23" spans="1:27">
      <c r="B23">
        <f>(4*PI()*PI()*B22)/(B21*B21)</f>
        <v>1.0595022208604694</v>
      </c>
      <c r="C23">
        <f t="shared" ref="C23:F23" si="11">(4*PI()*PI()*C22)/(C21*C21)</f>
        <v>1.2515873005570208</v>
      </c>
      <c r="D23">
        <f t="shared" si="11"/>
        <v>1.4653230568522155</v>
      </c>
      <c r="E23">
        <f t="shared" si="11"/>
        <v>1.5665460665297521</v>
      </c>
      <c r="F23">
        <f t="shared" si="11"/>
        <v>1.6520708877158163</v>
      </c>
      <c r="H23" cm="1">
        <f t="array" ref="H23:I23">LINEST(B21:F21,B22:F22)</f>
        <v>7.6450817835536666</v>
      </c>
      <c r="I23">
        <v>0.77735872731346611</v>
      </c>
    </row>
    <row r="24" spans="1:27">
      <c r="H24">
        <f>(4*PI()*PI())/7.64</f>
        <v>5.1673321471672038</v>
      </c>
    </row>
    <row r="25" spans="1:27">
      <c r="B25">
        <v>0.94079999999999997</v>
      </c>
      <c r="C25">
        <v>1.0824</v>
      </c>
      <c r="D25">
        <v>1.1668000000000001</v>
      </c>
      <c r="E25">
        <v>1.2692000000000001</v>
      </c>
      <c r="F25">
        <v>1.3592</v>
      </c>
    </row>
    <row r="28" spans="1:27">
      <c r="B28">
        <v>2.3754000000000001E-2</v>
      </c>
      <c r="C28">
        <v>3.7143000000000002E-2</v>
      </c>
      <c r="D28">
        <v>5.0532000000000001E-2</v>
      </c>
      <c r="E28">
        <v>6.3921000000000006E-2</v>
      </c>
      <c r="F28">
        <v>7.7310000000000004E-2</v>
      </c>
    </row>
    <row r="29" spans="1:27">
      <c r="B29">
        <f>B25^2</f>
        <v>0.88510464</v>
      </c>
      <c r="C29">
        <f>C25^2</f>
        <v>1.17158976</v>
      </c>
      <c r="D29">
        <f>D25^2</f>
        <v>1.3614222400000002</v>
      </c>
      <c r="E29">
        <f>E25^2</f>
        <v>1.6108686400000003</v>
      </c>
      <c r="F29">
        <f>F25^2</f>
        <v>1.8474246399999998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Szulc Mateusz</cp:lastModifiedBy>
  <cp:revision/>
  <dcterms:created xsi:type="dcterms:W3CDTF">2023-06-03T12:47:22Z</dcterms:created>
  <dcterms:modified xsi:type="dcterms:W3CDTF">2023-06-20T13:12:48Z</dcterms:modified>
  <cp:category/>
  <cp:contentStatus/>
</cp:coreProperties>
</file>