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Payroll\Excel Worksheet\Protected\"/>
    </mc:Choice>
  </mc:AlternateContent>
  <xr:revisionPtr revIDLastSave="0" documentId="13_ncr:1_{0D137781-F0B0-46CC-9D99-813923911C2D}" xr6:coauthVersionLast="33" xr6:coauthVersionMax="33" xr10:uidLastSave="{00000000-0000-0000-0000-000000000000}"/>
  <bookViews>
    <workbookView xWindow="0" yWindow="105" windowWidth="15480" windowHeight="10965" tabRatio="858" xr2:uid="{00000000-000D-0000-FFFF-FFFF00000000}"/>
  </bookViews>
  <sheets>
    <sheet name="Example" sheetId="14" r:id="rId1"/>
    <sheet name="Practice" sheetId="20" r:id="rId2"/>
    <sheet name="GL TB Period 40" sheetId="19" state="hidden" r:id="rId3"/>
    <sheet name="% Method" sheetId="16" state="hidden" r:id="rId4"/>
    <sheet name="W-2 W-3 Pract" sheetId="15" state="hidden" r:id="rId5"/>
  </sheets>
  <calcPr calcId="179017"/>
</workbook>
</file>

<file path=xl/calcChain.xml><?xml version="1.0" encoding="utf-8"?>
<calcChain xmlns="http://schemas.openxmlformats.org/spreadsheetml/2006/main">
  <c r="K50" i="14" l="1"/>
  <c r="BA311" i="20"/>
  <c r="BA307" i="20"/>
  <c r="AZ307" i="20"/>
  <c r="AZ311" i="20" s="1"/>
  <c r="U257" i="20"/>
  <c r="T257" i="20"/>
  <c r="S257" i="20"/>
  <c r="N257" i="20"/>
  <c r="I257" i="20"/>
  <c r="H257" i="20"/>
  <c r="Y256" i="20"/>
  <c r="Y257" i="20" s="1"/>
  <c r="F256" i="20"/>
  <c r="J256" i="20" s="1"/>
  <c r="Y255" i="20"/>
  <c r="J255" i="20"/>
  <c r="I255" i="20"/>
  <c r="H255" i="20"/>
  <c r="F255" i="20"/>
  <c r="U252" i="20"/>
  <c r="T252" i="20"/>
  <c r="S252" i="20"/>
  <c r="N252" i="20"/>
  <c r="F252" i="20"/>
  <c r="Y251" i="20"/>
  <c r="J251" i="20"/>
  <c r="F251" i="20"/>
  <c r="Y250" i="20"/>
  <c r="Y252" i="20" s="1"/>
  <c r="H250" i="20"/>
  <c r="F250" i="20"/>
  <c r="U247" i="20"/>
  <c r="T247" i="20"/>
  <c r="S247" i="20"/>
  <c r="N247" i="20"/>
  <c r="I247" i="20"/>
  <c r="H247" i="20"/>
  <c r="Y246" i="20"/>
  <c r="X246" i="20"/>
  <c r="M246" i="20"/>
  <c r="F246" i="20"/>
  <c r="J246" i="20" s="1"/>
  <c r="Y245" i="20"/>
  <c r="Y247" i="20" s="1"/>
  <c r="M245" i="20"/>
  <c r="M247" i="20" s="1"/>
  <c r="J245" i="20"/>
  <c r="I245" i="20"/>
  <c r="H245" i="20"/>
  <c r="F245" i="20"/>
  <c r="U242" i="20"/>
  <c r="T242" i="20"/>
  <c r="S242" i="20"/>
  <c r="N242" i="20"/>
  <c r="Y241" i="20"/>
  <c r="F241" i="20"/>
  <c r="Y240" i="20"/>
  <c r="Y242" i="20" s="1"/>
  <c r="I240" i="20"/>
  <c r="I242" i="20" s="1"/>
  <c r="H240" i="20"/>
  <c r="H242" i="20" s="1"/>
  <c r="F240" i="20"/>
  <c r="U237" i="20"/>
  <c r="T237" i="20"/>
  <c r="S237" i="20"/>
  <c r="N237" i="20"/>
  <c r="I237" i="20"/>
  <c r="H237" i="20"/>
  <c r="Y236" i="20"/>
  <c r="X236" i="20"/>
  <c r="L236" i="20"/>
  <c r="W236" i="20" s="1"/>
  <c r="F236" i="20"/>
  <c r="J236" i="20" s="1"/>
  <c r="Y235" i="20"/>
  <c r="Y237" i="20" s="1"/>
  <c r="M235" i="20"/>
  <c r="I235" i="20"/>
  <c r="J235" i="20" s="1"/>
  <c r="H235" i="20"/>
  <c r="F235" i="20"/>
  <c r="U232" i="20"/>
  <c r="T232" i="20"/>
  <c r="S232" i="20"/>
  <c r="N232" i="20"/>
  <c r="Y231" i="20"/>
  <c r="Y232" i="20" s="1"/>
  <c r="K231" i="20"/>
  <c r="J231" i="20"/>
  <c r="F231" i="20"/>
  <c r="Y230" i="20"/>
  <c r="H230" i="20"/>
  <c r="H232" i="20" s="1"/>
  <c r="F230" i="20"/>
  <c r="U227" i="20"/>
  <c r="T227" i="20"/>
  <c r="S227" i="20"/>
  <c r="N227" i="20"/>
  <c r="Y226" i="20"/>
  <c r="O226" i="20"/>
  <c r="Z226" i="20" s="1"/>
  <c r="F226" i="20"/>
  <c r="J226" i="20" s="1"/>
  <c r="Y225" i="20"/>
  <c r="H225" i="20"/>
  <c r="F225" i="20"/>
  <c r="U222" i="20"/>
  <c r="T222" i="20"/>
  <c r="S222" i="20"/>
  <c r="N222" i="20"/>
  <c r="I222" i="20"/>
  <c r="H222" i="20"/>
  <c r="Y221" i="20"/>
  <c r="W221" i="20"/>
  <c r="M221" i="20"/>
  <c r="L221" i="20"/>
  <c r="P221" i="20" s="1"/>
  <c r="F221" i="20"/>
  <c r="J221" i="20" s="1"/>
  <c r="Y220" i="20"/>
  <c r="Y222" i="20" s="1"/>
  <c r="I220" i="20"/>
  <c r="H220" i="20"/>
  <c r="F220" i="20"/>
  <c r="U217" i="20"/>
  <c r="T217" i="20"/>
  <c r="S217" i="20"/>
  <c r="N217" i="20"/>
  <c r="F217" i="20"/>
  <c r="Y216" i="20"/>
  <c r="M216" i="20"/>
  <c r="F216" i="20"/>
  <c r="J216" i="20" s="1"/>
  <c r="Y215" i="20"/>
  <c r="Y217" i="20" s="1"/>
  <c r="I215" i="20"/>
  <c r="I217" i="20" s="1"/>
  <c r="H215" i="20"/>
  <c r="H217" i="20" s="1"/>
  <c r="F215" i="20"/>
  <c r="U212" i="20"/>
  <c r="T212" i="20"/>
  <c r="S212" i="20"/>
  <c r="N212" i="20"/>
  <c r="F212" i="20"/>
  <c r="Y211" i="20"/>
  <c r="Q211" i="20"/>
  <c r="J211" i="20"/>
  <c r="F211" i="20"/>
  <c r="Y210" i="20"/>
  <c r="Y212" i="20" s="1"/>
  <c r="H210" i="20"/>
  <c r="F210" i="20"/>
  <c r="U207" i="20"/>
  <c r="T207" i="20"/>
  <c r="S207" i="20"/>
  <c r="N207" i="20"/>
  <c r="H207" i="20"/>
  <c r="Y206" i="20"/>
  <c r="Y207" i="20" s="1"/>
  <c r="Q206" i="20"/>
  <c r="F206" i="20"/>
  <c r="J206" i="20" s="1"/>
  <c r="Y205" i="20"/>
  <c r="J205" i="20"/>
  <c r="H205" i="20"/>
  <c r="I205" i="20" s="1"/>
  <c r="I207" i="20" s="1"/>
  <c r="F205" i="20"/>
  <c r="U202" i="20"/>
  <c r="T202" i="20"/>
  <c r="S202" i="20"/>
  <c r="N202" i="20"/>
  <c r="F202" i="20"/>
  <c r="Y201" i="20"/>
  <c r="O201" i="20"/>
  <c r="Z201" i="20" s="1"/>
  <c r="K201" i="20"/>
  <c r="J201" i="20"/>
  <c r="F201" i="20"/>
  <c r="Y200" i="20"/>
  <c r="Y202" i="20" s="1"/>
  <c r="H200" i="20"/>
  <c r="H202" i="20" s="1"/>
  <c r="F200" i="20"/>
  <c r="Y197" i="20"/>
  <c r="U197" i="20"/>
  <c r="T197" i="20"/>
  <c r="S197" i="20"/>
  <c r="N197" i="20"/>
  <c r="H197" i="20"/>
  <c r="Y196" i="20"/>
  <c r="W196" i="20"/>
  <c r="P196" i="20"/>
  <c r="K196" i="20"/>
  <c r="F196" i="20"/>
  <c r="J196" i="20" s="1"/>
  <c r="Q196" i="20" s="1"/>
  <c r="Y195" i="20"/>
  <c r="J195" i="20"/>
  <c r="I195" i="20"/>
  <c r="I197" i="20" s="1"/>
  <c r="H195" i="20"/>
  <c r="F195" i="20"/>
  <c r="F197" i="20" s="1"/>
  <c r="U192" i="20"/>
  <c r="T192" i="20"/>
  <c r="S192" i="20"/>
  <c r="N192" i="20"/>
  <c r="Y191" i="20"/>
  <c r="Y192" i="20" s="1"/>
  <c r="F191" i="20"/>
  <c r="J191" i="20" s="1"/>
  <c r="Y190" i="20"/>
  <c r="H190" i="20"/>
  <c r="F190" i="20"/>
  <c r="U187" i="20"/>
  <c r="T187" i="20"/>
  <c r="S187" i="20"/>
  <c r="N187" i="20"/>
  <c r="H187" i="20"/>
  <c r="F187" i="20"/>
  <c r="Y186" i="20"/>
  <c r="Q186" i="20"/>
  <c r="F186" i="20"/>
  <c r="J186" i="20" s="1"/>
  <c r="Y185" i="20"/>
  <c r="Y187" i="20" s="1"/>
  <c r="I185" i="20"/>
  <c r="H185" i="20"/>
  <c r="F185" i="20"/>
  <c r="U182" i="20"/>
  <c r="T182" i="20"/>
  <c r="S182" i="20"/>
  <c r="N182" i="20"/>
  <c r="Y181" i="20"/>
  <c r="Y182" i="20" s="1"/>
  <c r="M181" i="20"/>
  <c r="J181" i="20"/>
  <c r="F181" i="20"/>
  <c r="Y180" i="20"/>
  <c r="H180" i="20"/>
  <c r="F180" i="20"/>
  <c r="U177" i="20"/>
  <c r="T177" i="20"/>
  <c r="S177" i="20"/>
  <c r="N177" i="20"/>
  <c r="H177" i="20"/>
  <c r="F177" i="20"/>
  <c r="Y176" i="20"/>
  <c r="X176" i="20"/>
  <c r="Q176" i="20"/>
  <c r="P176" i="20"/>
  <c r="L176" i="20"/>
  <c r="W176" i="20" s="1"/>
  <c r="K176" i="20"/>
  <c r="J176" i="20"/>
  <c r="F176" i="20"/>
  <c r="Y175" i="20"/>
  <c r="Y177" i="20" s="1"/>
  <c r="I175" i="20"/>
  <c r="H175" i="20"/>
  <c r="F175" i="20"/>
  <c r="Y172" i="20"/>
  <c r="U172" i="20"/>
  <c r="T172" i="20"/>
  <c r="S172" i="20"/>
  <c r="N172" i="20"/>
  <c r="Y171" i="20"/>
  <c r="M171" i="20"/>
  <c r="J171" i="20"/>
  <c r="F171" i="20"/>
  <c r="Y170" i="20"/>
  <c r="H170" i="20"/>
  <c r="F170" i="20"/>
  <c r="U167" i="20"/>
  <c r="T167" i="20"/>
  <c r="S167" i="20"/>
  <c r="N167" i="20"/>
  <c r="H167" i="20"/>
  <c r="F167" i="20"/>
  <c r="Y166" i="20"/>
  <c r="X166" i="20"/>
  <c r="Q166" i="20"/>
  <c r="P166" i="20"/>
  <c r="L166" i="20"/>
  <c r="W166" i="20" s="1"/>
  <c r="K166" i="20"/>
  <c r="J166" i="20"/>
  <c r="F166" i="20"/>
  <c r="Y165" i="20"/>
  <c r="Y167" i="20" s="1"/>
  <c r="I165" i="20"/>
  <c r="H165" i="20"/>
  <c r="F165" i="20"/>
  <c r="Y162" i="20"/>
  <c r="U162" i="20"/>
  <c r="T162" i="20"/>
  <c r="S162" i="20"/>
  <c r="N162" i="20"/>
  <c r="Y161" i="20"/>
  <c r="J161" i="20"/>
  <c r="F161" i="20"/>
  <c r="Y160" i="20"/>
  <c r="H160" i="20"/>
  <c r="F160" i="20"/>
  <c r="U157" i="20"/>
  <c r="T157" i="20"/>
  <c r="S157" i="20"/>
  <c r="N157" i="20"/>
  <c r="H157" i="20"/>
  <c r="F157" i="20"/>
  <c r="Y156" i="20"/>
  <c r="F156" i="20"/>
  <c r="J156" i="20" s="1"/>
  <c r="Y155" i="20"/>
  <c r="Y157" i="20" s="1"/>
  <c r="J155" i="20"/>
  <c r="I155" i="20"/>
  <c r="I157" i="20" s="1"/>
  <c r="H155" i="20"/>
  <c r="F155" i="20"/>
  <c r="U152" i="20"/>
  <c r="T152" i="20"/>
  <c r="S152" i="20"/>
  <c r="N152" i="20"/>
  <c r="Z151" i="20"/>
  <c r="Y151" i="20"/>
  <c r="Y152" i="20" s="1"/>
  <c r="O151" i="20"/>
  <c r="M151" i="20"/>
  <c r="J151" i="20"/>
  <c r="F151" i="20"/>
  <c r="Y150" i="20"/>
  <c r="H150" i="20"/>
  <c r="F150" i="20"/>
  <c r="U147" i="20"/>
  <c r="T147" i="20"/>
  <c r="S147" i="20"/>
  <c r="N147" i="20"/>
  <c r="H147" i="20"/>
  <c r="F147" i="20"/>
  <c r="Y146" i="20"/>
  <c r="Q146" i="20"/>
  <c r="F146" i="20"/>
  <c r="J146" i="20" s="1"/>
  <c r="Y145" i="20"/>
  <c r="Y147" i="20" s="1"/>
  <c r="I145" i="20"/>
  <c r="H145" i="20"/>
  <c r="F145" i="20"/>
  <c r="U142" i="20"/>
  <c r="T142" i="20"/>
  <c r="S142" i="20"/>
  <c r="N142" i="20"/>
  <c r="Y141" i="20"/>
  <c r="Y142" i="20" s="1"/>
  <c r="J141" i="20"/>
  <c r="F141" i="20"/>
  <c r="Y140" i="20"/>
  <c r="H140" i="20"/>
  <c r="F140" i="20"/>
  <c r="U137" i="20"/>
  <c r="T137" i="20"/>
  <c r="S137" i="20"/>
  <c r="N137" i="20"/>
  <c r="H137" i="20"/>
  <c r="F137" i="20"/>
  <c r="Y136" i="20"/>
  <c r="X136" i="20"/>
  <c r="P136" i="20"/>
  <c r="L136" i="20"/>
  <c r="W136" i="20" s="1"/>
  <c r="K136" i="20"/>
  <c r="F136" i="20"/>
  <c r="J136" i="20" s="1"/>
  <c r="Z135" i="20"/>
  <c r="Y135" i="20"/>
  <c r="Y137" i="20" s="1"/>
  <c r="O135" i="20"/>
  <c r="M135" i="20"/>
  <c r="J135" i="20"/>
  <c r="I135" i="20"/>
  <c r="I137" i="20" s="1"/>
  <c r="H135" i="20"/>
  <c r="F135" i="20"/>
  <c r="U132" i="20"/>
  <c r="T132" i="20"/>
  <c r="S132" i="20"/>
  <c r="N132" i="20"/>
  <c r="Y131" i="20"/>
  <c r="Y132" i="20" s="1"/>
  <c r="J131" i="20"/>
  <c r="F131" i="20"/>
  <c r="Y130" i="20"/>
  <c r="H130" i="20"/>
  <c r="F130" i="20"/>
  <c r="U127" i="20"/>
  <c r="T127" i="20"/>
  <c r="S127" i="20"/>
  <c r="N127" i="20"/>
  <c r="H127" i="20"/>
  <c r="F127" i="20"/>
  <c r="Y126" i="20"/>
  <c r="X126" i="20"/>
  <c r="W126" i="20"/>
  <c r="L126" i="20"/>
  <c r="P126" i="20" s="1"/>
  <c r="K126" i="20"/>
  <c r="F126" i="20"/>
  <c r="J126" i="20" s="1"/>
  <c r="Y125" i="20"/>
  <c r="Y127" i="20" s="1"/>
  <c r="J125" i="20"/>
  <c r="I125" i="20"/>
  <c r="I127" i="20" s="1"/>
  <c r="H125" i="20"/>
  <c r="F125" i="20"/>
  <c r="U122" i="20"/>
  <c r="T122" i="20"/>
  <c r="S122" i="20"/>
  <c r="N122" i="20"/>
  <c r="Y121" i="20"/>
  <c r="Y122" i="20" s="1"/>
  <c r="F121" i="20"/>
  <c r="J121" i="20" s="1"/>
  <c r="Y120" i="20"/>
  <c r="H120" i="20"/>
  <c r="F120" i="20"/>
  <c r="U117" i="20"/>
  <c r="T117" i="20"/>
  <c r="S117" i="20"/>
  <c r="N117" i="20"/>
  <c r="H117" i="20"/>
  <c r="F117" i="20"/>
  <c r="Y116" i="20"/>
  <c r="F116" i="20"/>
  <c r="J116" i="20" s="1"/>
  <c r="Y115" i="20"/>
  <c r="Y117" i="20" s="1"/>
  <c r="I115" i="20"/>
  <c r="I117" i="20" s="1"/>
  <c r="H115" i="20"/>
  <c r="F115" i="20"/>
  <c r="U112" i="20"/>
  <c r="T112" i="20"/>
  <c r="S112" i="20"/>
  <c r="N112" i="20"/>
  <c r="Y111" i="20"/>
  <c r="Y112" i="20" s="1"/>
  <c r="O111" i="20"/>
  <c r="Z111" i="20" s="1"/>
  <c r="M111" i="20"/>
  <c r="J111" i="20"/>
  <c r="F111" i="20"/>
  <c r="Y110" i="20"/>
  <c r="I110" i="20"/>
  <c r="I112" i="20" s="1"/>
  <c r="H110" i="20"/>
  <c r="H112" i="20" s="1"/>
  <c r="F110" i="20"/>
  <c r="U107" i="20"/>
  <c r="T107" i="20"/>
  <c r="S107" i="20"/>
  <c r="N107" i="20"/>
  <c r="J107" i="20"/>
  <c r="I107" i="20"/>
  <c r="Y106" i="20"/>
  <c r="O106" i="20"/>
  <c r="Z106" i="20" s="1"/>
  <c r="K106" i="20"/>
  <c r="J106" i="20"/>
  <c r="F106" i="20"/>
  <c r="Z105" i="20"/>
  <c r="Z107" i="20" s="1"/>
  <c r="Y105" i="20"/>
  <c r="Y107" i="20" s="1"/>
  <c r="O105" i="20"/>
  <c r="O107" i="20" s="1"/>
  <c r="M105" i="20"/>
  <c r="J105" i="20"/>
  <c r="I105" i="20"/>
  <c r="H105" i="20"/>
  <c r="H107" i="20" s="1"/>
  <c r="F105" i="20"/>
  <c r="F107" i="20" s="1"/>
  <c r="U102" i="20"/>
  <c r="T102" i="20"/>
  <c r="S102" i="20"/>
  <c r="N102" i="20"/>
  <c r="Y101" i="20"/>
  <c r="O101" i="20"/>
  <c r="Z101" i="20" s="1"/>
  <c r="M101" i="20"/>
  <c r="J101" i="20"/>
  <c r="F101" i="20"/>
  <c r="Y100" i="20"/>
  <c r="Y102" i="20" s="1"/>
  <c r="I100" i="20"/>
  <c r="I102" i="20" s="1"/>
  <c r="H100" i="20"/>
  <c r="H102" i="20" s="1"/>
  <c r="F100" i="20"/>
  <c r="F102" i="20" s="1"/>
  <c r="U97" i="20"/>
  <c r="T97" i="20"/>
  <c r="S97" i="20"/>
  <c r="N97" i="20"/>
  <c r="H97" i="20"/>
  <c r="Y96" i="20"/>
  <c r="L96" i="20"/>
  <c r="F96" i="20"/>
  <c r="J96" i="20" s="1"/>
  <c r="X96" i="20" s="1"/>
  <c r="Y95" i="20"/>
  <c r="Y97" i="20" s="1"/>
  <c r="X95" i="20"/>
  <c r="W95" i="20"/>
  <c r="L95" i="20"/>
  <c r="K95" i="20"/>
  <c r="H95" i="20"/>
  <c r="I95" i="20" s="1"/>
  <c r="I97" i="20" s="1"/>
  <c r="F95" i="20"/>
  <c r="J95" i="20" s="1"/>
  <c r="U92" i="20"/>
  <c r="T92" i="20"/>
  <c r="S92" i="20"/>
  <c r="N92" i="20"/>
  <c r="F92" i="20"/>
  <c r="Y91" i="20"/>
  <c r="Q91" i="20"/>
  <c r="K91" i="20"/>
  <c r="F91" i="20"/>
  <c r="J91" i="20" s="1"/>
  <c r="Y90" i="20"/>
  <c r="Y92" i="20" s="1"/>
  <c r="I90" i="20"/>
  <c r="I92" i="20" s="1"/>
  <c r="H90" i="20"/>
  <c r="H92" i="20" s="1"/>
  <c r="F90" i="20"/>
  <c r="J90" i="20" s="1"/>
  <c r="K90" i="20" s="1"/>
  <c r="K92" i="20" s="1"/>
  <c r="Y87" i="20"/>
  <c r="U87" i="20"/>
  <c r="T87" i="20"/>
  <c r="S87" i="20"/>
  <c r="N87" i="20"/>
  <c r="Z86" i="20"/>
  <c r="Y86" i="20"/>
  <c r="O86" i="20"/>
  <c r="J86" i="20"/>
  <c r="F86" i="20"/>
  <c r="Y85" i="20"/>
  <c r="I85" i="20"/>
  <c r="H85" i="20"/>
  <c r="H87" i="20" s="1"/>
  <c r="F85" i="20"/>
  <c r="F87" i="20" s="1"/>
  <c r="U82" i="20"/>
  <c r="T82" i="20"/>
  <c r="S82" i="20"/>
  <c r="N82" i="20"/>
  <c r="Y81" i="20"/>
  <c r="F81" i="20"/>
  <c r="J81" i="20" s="1"/>
  <c r="Y80" i="20"/>
  <c r="Y82" i="20" s="1"/>
  <c r="H80" i="20"/>
  <c r="F80" i="20"/>
  <c r="U77" i="20"/>
  <c r="T77" i="20"/>
  <c r="S77" i="20"/>
  <c r="N77" i="20"/>
  <c r="Y76" i="20"/>
  <c r="X76" i="20"/>
  <c r="Q76" i="20"/>
  <c r="M76" i="20"/>
  <c r="L76" i="20"/>
  <c r="F76" i="20"/>
  <c r="J76" i="20" s="1"/>
  <c r="Y75" i="20"/>
  <c r="Y77" i="20" s="1"/>
  <c r="H75" i="20"/>
  <c r="I75" i="20" s="1"/>
  <c r="I77" i="20" s="1"/>
  <c r="F75" i="20"/>
  <c r="U72" i="20"/>
  <c r="T72" i="20"/>
  <c r="S72" i="20"/>
  <c r="N72" i="20"/>
  <c r="J72" i="20"/>
  <c r="F72" i="20"/>
  <c r="Y71" i="20"/>
  <c r="X71" i="20"/>
  <c r="Q71" i="20"/>
  <c r="L71" i="20"/>
  <c r="P71" i="20" s="1"/>
  <c r="K71" i="20"/>
  <c r="J71" i="20"/>
  <c r="F71" i="20"/>
  <c r="Y70" i="20"/>
  <c r="Y72" i="20" s="1"/>
  <c r="J70" i="20"/>
  <c r="I70" i="20"/>
  <c r="I72" i="20" s="1"/>
  <c r="H70" i="20"/>
  <c r="H72" i="20" s="1"/>
  <c r="F70" i="20"/>
  <c r="U67" i="20"/>
  <c r="T67" i="20"/>
  <c r="S67" i="20"/>
  <c r="N67" i="20"/>
  <c r="H67" i="20"/>
  <c r="Z66" i="20"/>
  <c r="Y66" i="20"/>
  <c r="Q66" i="20"/>
  <c r="F66" i="20"/>
  <c r="J66" i="20" s="1"/>
  <c r="Y65" i="20"/>
  <c r="I65" i="20"/>
  <c r="I67" i="20" s="1"/>
  <c r="H65" i="20"/>
  <c r="F65" i="20"/>
  <c r="F67" i="20" s="1"/>
  <c r="AJ63" i="20"/>
  <c r="AJ64" i="20" s="1"/>
  <c r="AJ65" i="20" s="1"/>
  <c r="AJ66" i="20" s="1"/>
  <c r="AJ67" i="20" s="1"/>
  <c r="AJ68" i="20" s="1"/>
  <c r="AJ69" i="20" s="1"/>
  <c r="AJ70" i="20" s="1"/>
  <c r="AJ71" i="20" s="1"/>
  <c r="AJ72" i="20" s="1"/>
  <c r="AJ73" i="20" s="1"/>
  <c r="AJ74" i="20" s="1"/>
  <c r="AJ75" i="20" s="1"/>
  <c r="AJ76" i="20" s="1"/>
  <c r="AJ77" i="20" s="1"/>
  <c r="AJ78" i="20" s="1"/>
  <c r="AJ79" i="20" s="1"/>
  <c r="AJ80" i="20" s="1"/>
  <c r="AJ81" i="20" s="1"/>
  <c r="AJ82" i="20" s="1"/>
  <c r="AJ83" i="20" s="1"/>
  <c r="AJ84" i="20" s="1"/>
  <c r="AJ85" i="20" s="1"/>
  <c r="AJ86" i="20" s="1"/>
  <c r="AJ87" i="20" s="1"/>
  <c r="AJ88" i="20" s="1"/>
  <c r="AJ89" i="20" s="1"/>
  <c r="AJ90" i="20" s="1"/>
  <c r="AJ91" i="20" s="1"/>
  <c r="AJ92" i="20" s="1"/>
  <c r="AJ93" i="20" s="1"/>
  <c r="AJ94" i="20" s="1"/>
  <c r="AJ95" i="20" s="1"/>
  <c r="AJ96" i="20" s="1"/>
  <c r="AJ97" i="20" s="1"/>
  <c r="AJ98" i="20" s="1"/>
  <c r="AJ99" i="20" s="1"/>
  <c r="AJ100" i="20" s="1"/>
  <c r="AJ101" i="20" s="1"/>
  <c r="AJ102" i="20" s="1"/>
  <c r="AJ103" i="20" s="1"/>
  <c r="AJ104" i="20" s="1"/>
  <c r="AJ105" i="20" s="1"/>
  <c r="AJ106" i="20" s="1"/>
  <c r="AJ107" i="20" s="1"/>
  <c r="AJ108" i="20" s="1"/>
  <c r="AJ109" i="20" s="1"/>
  <c r="AF62" i="20"/>
  <c r="AF63" i="20" s="1"/>
  <c r="AF64" i="20" s="1"/>
  <c r="AF65" i="20" s="1"/>
  <c r="AF66" i="20" s="1"/>
  <c r="AF67" i="20" s="1"/>
  <c r="AF68" i="20" s="1"/>
  <c r="AF69" i="20" s="1"/>
  <c r="AF70" i="20" s="1"/>
  <c r="AF71" i="20" s="1"/>
  <c r="AF72" i="20" s="1"/>
  <c r="AF73" i="20" s="1"/>
  <c r="AF74" i="20" s="1"/>
  <c r="AF75" i="20" s="1"/>
  <c r="AF76" i="20" s="1"/>
  <c r="AF77" i="20" s="1"/>
  <c r="AF78" i="20" s="1"/>
  <c r="AF79" i="20" s="1"/>
  <c r="AF80" i="20" s="1"/>
  <c r="AF81" i="20" s="1"/>
  <c r="AF82" i="20" s="1"/>
  <c r="AF83" i="20" s="1"/>
  <c r="AF84" i="20" s="1"/>
  <c r="AF85" i="20" s="1"/>
  <c r="AF86" i="20" s="1"/>
  <c r="AF87" i="20" s="1"/>
  <c r="AF88" i="20" s="1"/>
  <c r="AF89" i="20" s="1"/>
  <c r="AF90" i="20" s="1"/>
  <c r="AF91" i="20" s="1"/>
  <c r="AF92" i="20" s="1"/>
  <c r="AF93" i="20" s="1"/>
  <c r="AF94" i="20" s="1"/>
  <c r="AF95" i="20" s="1"/>
  <c r="AF96" i="20" s="1"/>
  <c r="AF97" i="20" s="1"/>
  <c r="AF98" i="20" s="1"/>
  <c r="AF99" i="20" s="1"/>
  <c r="AF100" i="20" s="1"/>
  <c r="AF101" i="20" s="1"/>
  <c r="AF102" i="20" s="1"/>
  <c r="AF103" i="20" s="1"/>
  <c r="AF104" i="20" s="1"/>
  <c r="AF105" i="20" s="1"/>
  <c r="AF106" i="20" s="1"/>
  <c r="AF107" i="20" s="1"/>
  <c r="AF108" i="20" s="1"/>
  <c r="AF109" i="20" s="1"/>
  <c r="U62" i="20"/>
  <c r="T62" i="20"/>
  <c r="S62" i="20"/>
  <c r="N62" i="20"/>
  <c r="AG61" i="20"/>
  <c r="AG62" i="20" s="1"/>
  <c r="AG63" i="20" s="1"/>
  <c r="AG64" i="20" s="1"/>
  <c r="AG65" i="20" s="1"/>
  <c r="AG66" i="20" s="1"/>
  <c r="AG67" i="20" s="1"/>
  <c r="AG68" i="20" s="1"/>
  <c r="AG69" i="20" s="1"/>
  <c r="AG70" i="20" s="1"/>
  <c r="AG71" i="20" s="1"/>
  <c r="AG72" i="20" s="1"/>
  <c r="AG73" i="20" s="1"/>
  <c r="AG74" i="20" s="1"/>
  <c r="AG75" i="20" s="1"/>
  <c r="AG76" i="20" s="1"/>
  <c r="AG77" i="20" s="1"/>
  <c r="AG78" i="20" s="1"/>
  <c r="AG79" i="20" s="1"/>
  <c r="AG80" i="20" s="1"/>
  <c r="AG81" i="20" s="1"/>
  <c r="AG82" i="20" s="1"/>
  <c r="AG83" i="20" s="1"/>
  <c r="AG84" i="20" s="1"/>
  <c r="AG85" i="20" s="1"/>
  <c r="AG86" i="20" s="1"/>
  <c r="AG87" i="20" s="1"/>
  <c r="AG88" i="20" s="1"/>
  <c r="AG89" i="20" s="1"/>
  <c r="AG90" i="20" s="1"/>
  <c r="AG91" i="20" s="1"/>
  <c r="AG92" i="20" s="1"/>
  <c r="AG93" i="20" s="1"/>
  <c r="AG94" i="20" s="1"/>
  <c r="AG95" i="20" s="1"/>
  <c r="AG96" i="20" s="1"/>
  <c r="AG97" i="20" s="1"/>
  <c r="AG98" i="20" s="1"/>
  <c r="AG99" i="20" s="1"/>
  <c r="AG100" i="20" s="1"/>
  <c r="AG101" i="20" s="1"/>
  <c r="AG102" i="20" s="1"/>
  <c r="AG103" i="20" s="1"/>
  <c r="AG104" i="20" s="1"/>
  <c r="AG105" i="20" s="1"/>
  <c r="AG106" i="20" s="1"/>
  <c r="AG107" i="20" s="1"/>
  <c r="AG108" i="20" s="1"/>
  <c r="AG109" i="20" s="1"/>
  <c r="Z61" i="20"/>
  <c r="Y61" i="20"/>
  <c r="F61" i="20"/>
  <c r="J61" i="20" s="1"/>
  <c r="AF60" i="20"/>
  <c r="AF61" i="20" s="1"/>
  <c r="Y60" i="20"/>
  <c r="Y62" i="20" s="1"/>
  <c r="I60" i="20"/>
  <c r="I62" i="20" s="1"/>
  <c r="H60" i="20"/>
  <c r="H62" i="20" s="1"/>
  <c r="F60" i="20"/>
  <c r="AU59" i="20"/>
  <c r="AU60" i="20" s="1"/>
  <c r="AU61" i="20" s="1"/>
  <c r="AU62" i="20" s="1"/>
  <c r="AU63" i="20" s="1"/>
  <c r="AU64" i="20" s="1"/>
  <c r="AU65" i="20" s="1"/>
  <c r="AU66" i="20" s="1"/>
  <c r="AU67" i="20" s="1"/>
  <c r="AU68" i="20" s="1"/>
  <c r="AU69" i="20" s="1"/>
  <c r="AU70" i="20" s="1"/>
  <c r="AU71" i="20" s="1"/>
  <c r="AU72" i="20" s="1"/>
  <c r="AU73" i="20" s="1"/>
  <c r="AU74" i="20" s="1"/>
  <c r="AU75" i="20" s="1"/>
  <c r="AU76" i="20" s="1"/>
  <c r="AU77" i="20" s="1"/>
  <c r="AU78" i="20" s="1"/>
  <c r="AU79" i="20" s="1"/>
  <c r="AU80" i="20" s="1"/>
  <c r="AU81" i="20" s="1"/>
  <c r="AU82" i="20" s="1"/>
  <c r="AU83" i="20" s="1"/>
  <c r="AU84" i="20" s="1"/>
  <c r="AU85" i="20" s="1"/>
  <c r="AU86" i="20" s="1"/>
  <c r="AU87" i="20" s="1"/>
  <c r="AU88" i="20" s="1"/>
  <c r="AU89" i="20" s="1"/>
  <c r="AU90" i="20" s="1"/>
  <c r="AU91" i="20" s="1"/>
  <c r="AU92" i="20" s="1"/>
  <c r="AU93" i="20" s="1"/>
  <c r="AU94" i="20" s="1"/>
  <c r="AU95" i="20" s="1"/>
  <c r="AU96" i="20" s="1"/>
  <c r="AU97" i="20" s="1"/>
  <c r="AU98" i="20" s="1"/>
  <c r="AU99" i="20" s="1"/>
  <c r="AU100" i="20" s="1"/>
  <c r="AU101" i="20" s="1"/>
  <c r="AU102" i="20" s="1"/>
  <c r="AU103" i="20" s="1"/>
  <c r="AU104" i="20" s="1"/>
  <c r="AU105" i="20" s="1"/>
  <c r="AU106" i="20" s="1"/>
  <c r="AU107" i="20" s="1"/>
  <c r="AU108" i="20" s="1"/>
  <c r="AU109" i="20" s="1"/>
  <c r="AT59" i="20"/>
  <c r="AT60" i="20" s="1"/>
  <c r="AT61" i="20" s="1"/>
  <c r="AT62" i="20" s="1"/>
  <c r="AT63" i="20" s="1"/>
  <c r="AT64" i="20" s="1"/>
  <c r="AT65" i="20" s="1"/>
  <c r="AT66" i="20" s="1"/>
  <c r="AT67" i="20" s="1"/>
  <c r="AT68" i="20" s="1"/>
  <c r="AT69" i="20" s="1"/>
  <c r="AT70" i="20" s="1"/>
  <c r="AT71" i="20" s="1"/>
  <c r="AT72" i="20" s="1"/>
  <c r="AT73" i="20" s="1"/>
  <c r="AT74" i="20" s="1"/>
  <c r="AT75" i="20" s="1"/>
  <c r="AT76" i="20" s="1"/>
  <c r="AT77" i="20" s="1"/>
  <c r="AT78" i="20" s="1"/>
  <c r="AT79" i="20" s="1"/>
  <c r="AT80" i="20" s="1"/>
  <c r="AT81" i="20" s="1"/>
  <c r="AT82" i="20" s="1"/>
  <c r="AT83" i="20" s="1"/>
  <c r="AT84" i="20" s="1"/>
  <c r="AT85" i="20" s="1"/>
  <c r="AT86" i="20" s="1"/>
  <c r="AT87" i="20" s="1"/>
  <c r="AT88" i="20" s="1"/>
  <c r="AT89" i="20" s="1"/>
  <c r="AT90" i="20" s="1"/>
  <c r="AT91" i="20" s="1"/>
  <c r="AT92" i="20" s="1"/>
  <c r="AT93" i="20" s="1"/>
  <c r="AT94" i="20" s="1"/>
  <c r="AT95" i="20" s="1"/>
  <c r="AT96" i="20" s="1"/>
  <c r="AT97" i="20" s="1"/>
  <c r="AT98" i="20" s="1"/>
  <c r="AT99" i="20" s="1"/>
  <c r="AT100" i="20" s="1"/>
  <c r="AT101" i="20" s="1"/>
  <c r="AT102" i="20" s="1"/>
  <c r="AT103" i="20" s="1"/>
  <c r="AT104" i="20" s="1"/>
  <c r="AT105" i="20" s="1"/>
  <c r="AT106" i="20" s="1"/>
  <c r="AT107" i="20" s="1"/>
  <c r="AT108" i="20" s="1"/>
  <c r="AT109" i="20" s="1"/>
  <c r="AB59" i="20"/>
  <c r="AV58" i="20"/>
  <c r="AU58" i="20"/>
  <c r="AT58" i="20"/>
  <c r="AK58" i="20"/>
  <c r="AK59" i="20" s="1"/>
  <c r="AK60" i="20" s="1"/>
  <c r="AK61" i="20" s="1"/>
  <c r="AK62" i="20" s="1"/>
  <c r="AK63" i="20" s="1"/>
  <c r="AK64" i="20" s="1"/>
  <c r="AK65" i="20" s="1"/>
  <c r="AK66" i="20" s="1"/>
  <c r="AK67" i="20" s="1"/>
  <c r="AK68" i="20" s="1"/>
  <c r="AK69" i="20" s="1"/>
  <c r="AK70" i="20" s="1"/>
  <c r="AK71" i="20" s="1"/>
  <c r="AK72" i="20" s="1"/>
  <c r="AK73" i="20" s="1"/>
  <c r="AK74" i="20" s="1"/>
  <c r="AK75" i="20" s="1"/>
  <c r="AK76" i="20" s="1"/>
  <c r="AK77" i="20" s="1"/>
  <c r="AK78" i="20" s="1"/>
  <c r="AK79" i="20" s="1"/>
  <c r="AK80" i="20" s="1"/>
  <c r="AK81" i="20" s="1"/>
  <c r="AK82" i="20" s="1"/>
  <c r="AK83" i="20" s="1"/>
  <c r="AK84" i="20" s="1"/>
  <c r="AK85" i="20" s="1"/>
  <c r="AK86" i="20" s="1"/>
  <c r="AK87" i="20" s="1"/>
  <c r="AK88" i="20" s="1"/>
  <c r="AK89" i="20" s="1"/>
  <c r="AK90" i="20" s="1"/>
  <c r="AK91" i="20" s="1"/>
  <c r="AK92" i="20" s="1"/>
  <c r="AK93" i="20" s="1"/>
  <c r="AK94" i="20" s="1"/>
  <c r="AK95" i="20" s="1"/>
  <c r="AK96" i="20" s="1"/>
  <c r="AK97" i="20" s="1"/>
  <c r="AK98" i="20" s="1"/>
  <c r="AK99" i="20" s="1"/>
  <c r="AK100" i="20" s="1"/>
  <c r="AK101" i="20" s="1"/>
  <c r="AK102" i="20" s="1"/>
  <c r="AK103" i="20" s="1"/>
  <c r="AK104" i="20" s="1"/>
  <c r="AK105" i="20" s="1"/>
  <c r="AK106" i="20" s="1"/>
  <c r="AK107" i="20" s="1"/>
  <c r="AK108" i="20" s="1"/>
  <c r="AK109" i="20" s="1"/>
  <c r="AJ58" i="20"/>
  <c r="AJ59" i="20" s="1"/>
  <c r="AJ60" i="20" s="1"/>
  <c r="AJ61" i="20" s="1"/>
  <c r="AJ62" i="20" s="1"/>
  <c r="AI58" i="20"/>
  <c r="AI59" i="20" s="1"/>
  <c r="AI60" i="20" s="1"/>
  <c r="AI61" i="20" s="1"/>
  <c r="AI62" i="20" s="1"/>
  <c r="AI63" i="20" s="1"/>
  <c r="AI64" i="20" s="1"/>
  <c r="AI65" i="20" s="1"/>
  <c r="AI66" i="20" s="1"/>
  <c r="AI67" i="20" s="1"/>
  <c r="AI68" i="20" s="1"/>
  <c r="AI69" i="20" s="1"/>
  <c r="AI70" i="20" s="1"/>
  <c r="AI71" i="20" s="1"/>
  <c r="AI72" i="20" s="1"/>
  <c r="AI73" i="20" s="1"/>
  <c r="AI74" i="20" s="1"/>
  <c r="AI75" i="20" s="1"/>
  <c r="AI76" i="20" s="1"/>
  <c r="AI77" i="20" s="1"/>
  <c r="AI78" i="20" s="1"/>
  <c r="AI79" i="20" s="1"/>
  <c r="AI80" i="20" s="1"/>
  <c r="AI81" i="20" s="1"/>
  <c r="AI82" i="20" s="1"/>
  <c r="AI83" i="20" s="1"/>
  <c r="AI84" i="20" s="1"/>
  <c r="AI85" i="20" s="1"/>
  <c r="AI86" i="20" s="1"/>
  <c r="AI87" i="20" s="1"/>
  <c r="AI88" i="20" s="1"/>
  <c r="AI89" i="20" s="1"/>
  <c r="AI90" i="20" s="1"/>
  <c r="AI91" i="20" s="1"/>
  <c r="AI92" i="20" s="1"/>
  <c r="AI93" i="20" s="1"/>
  <c r="AI94" i="20" s="1"/>
  <c r="AI95" i="20" s="1"/>
  <c r="AI96" i="20" s="1"/>
  <c r="AI97" i="20" s="1"/>
  <c r="AI98" i="20" s="1"/>
  <c r="AI99" i="20" s="1"/>
  <c r="AI100" i="20" s="1"/>
  <c r="AI101" i="20" s="1"/>
  <c r="AI102" i="20" s="1"/>
  <c r="AI103" i="20" s="1"/>
  <c r="AI104" i="20" s="1"/>
  <c r="AI105" i="20" s="1"/>
  <c r="AI106" i="20" s="1"/>
  <c r="AI107" i="20" s="1"/>
  <c r="AI108" i="20" s="1"/>
  <c r="AI109" i="20" s="1"/>
  <c r="AG58" i="20"/>
  <c r="AG59" i="20" s="1"/>
  <c r="AG60" i="20" s="1"/>
  <c r="AF58" i="20"/>
  <c r="AF59" i="20" s="1"/>
  <c r="AE58" i="20"/>
  <c r="AE59" i="20" s="1"/>
  <c r="AE60" i="20" s="1"/>
  <c r="AE61" i="20" s="1"/>
  <c r="AE62" i="20" s="1"/>
  <c r="AE63" i="20" s="1"/>
  <c r="AE64" i="20" s="1"/>
  <c r="AE65" i="20" s="1"/>
  <c r="AE66" i="20" s="1"/>
  <c r="AE67" i="20" s="1"/>
  <c r="AE68" i="20" s="1"/>
  <c r="AE69" i="20" s="1"/>
  <c r="AE70" i="20" s="1"/>
  <c r="AE71" i="20" s="1"/>
  <c r="AE72" i="20" s="1"/>
  <c r="AE73" i="20" s="1"/>
  <c r="AE74" i="20" s="1"/>
  <c r="AE75" i="20" s="1"/>
  <c r="AE76" i="20" s="1"/>
  <c r="AE77" i="20" s="1"/>
  <c r="AE78" i="20" s="1"/>
  <c r="AE79" i="20" s="1"/>
  <c r="AE80" i="20" s="1"/>
  <c r="AE81" i="20" s="1"/>
  <c r="AE82" i="20" s="1"/>
  <c r="AE83" i="20" s="1"/>
  <c r="AE84" i="20" s="1"/>
  <c r="AE85" i="20" s="1"/>
  <c r="AE86" i="20" s="1"/>
  <c r="AE87" i="20" s="1"/>
  <c r="AE88" i="20" s="1"/>
  <c r="AE89" i="20" s="1"/>
  <c r="AE90" i="20" s="1"/>
  <c r="AE91" i="20" s="1"/>
  <c r="AE92" i="20" s="1"/>
  <c r="AE93" i="20" s="1"/>
  <c r="AE94" i="20" s="1"/>
  <c r="AE95" i="20" s="1"/>
  <c r="AE96" i="20" s="1"/>
  <c r="AE97" i="20" s="1"/>
  <c r="AE98" i="20" s="1"/>
  <c r="AE99" i="20" s="1"/>
  <c r="AE100" i="20" s="1"/>
  <c r="AE101" i="20" s="1"/>
  <c r="AE102" i="20" s="1"/>
  <c r="AE103" i="20" s="1"/>
  <c r="AE104" i="20" s="1"/>
  <c r="AE105" i="20" s="1"/>
  <c r="AE106" i="20" s="1"/>
  <c r="AE107" i="20" s="1"/>
  <c r="AE108" i="20" s="1"/>
  <c r="AE109" i="20" s="1"/>
  <c r="AD58" i="20"/>
  <c r="AD59" i="20" s="1"/>
  <c r="AD60" i="20" s="1"/>
  <c r="AD61" i="20" s="1"/>
  <c r="AD62" i="20" s="1"/>
  <c r="AD63" i="20" s="1"/>
  <c r="AD64" i="20" s="1"/>
  <c r="AD65" i="20" s="1"/>
  <c r="AD66" i="20" s="1"/>
  <c r="AD67" i="20" s="1"/>
  <c r="AD68" i="20" s="1"/>
  <c r="AD69" i="20" s="1"/>
  <c r="AD70" i="20" s="1"/>
  <c r="AD71" i="20" s="1"/>
  <c r="AD72" i="20" s="1"/>
  <c r="AD73" i="20" s="1"/>
  <c r="AD74" i="20" s="1"/>
  <c r="AD75" i="20" s="1"/>
  <c r="AD76" i="20" s="1"/>
  <c r="AD77" i="20" s="1"/>
  <c r="AD78" i="20" s="1"/>
  <c r="AD79" i="20" s="1"/>
  <c r="AD80" i="20" s="1"/>
  <c r="AD81" i="20" s="1"/>
  <c r="AD82" i="20" s="1"/>
  <c r="AD83" i="20" s="1"/>
  <c r="AD84" i="20" s="1"/>
  <c r="AD85" i="20" s="1"/>
  <c r="AD86" i="20" s="1"/>
  <c r="AD87" i="20" s="1"/>
  <c r="AD88" i="20" s="1"/>
  <c r="AD89" i="20" s="1"/>
  <c r="AD90" i="20" s="1"/>
  <c r="AD91" i="20" s="1"/>
  <c r="AD92" i="20" s="1"/>
  <c r="AD93" i="20" s="1"/>
  <c r="AD94" i="20" s="1"/>
  <c r="AD95" i="20" s="1"/>
  <c r="AD96" i="20" s="1"/>
  <c r="AD97" i="20" s="1"/>
  <c r="AD98" i="20" s="1"/>
  <c r="AD99" i="20" s="1"/>
  <c r="AD100" i="20" s="1"/>
  <c r="AD101" i="20" s="1"/>
  <c r="AD102" i="20" s="1"/>
  <c r="AD103" i="20" s="1"/>
  <c r="AD104" i="20" s="1"/>
  <c r="AD105" i="20" s="1"/>
  <c r="AD106" i="20" s="1"/>
  <c r="AD107" i="20" s="1"/>
  <c r="AD108" i="20" s="1"/>
  <c r="AD109" i="20" s="1"/>
  <c r="AB58" i="20"/>
  <c r="U57" i="20"/>
  <c r="T57" i="20"/>
  <c r="S57" i="20"/>
  <c r="N57" i="20"/>
  <c r="H57" i="20"/>
  <c r="Z56" i="20"/>
  <c r="Y56" i="20"/>
  <c r="R56" i="20"/>
  <c r="R61" i="20" s="1"/>
  <c r="R66" i="20" s="1"/>
  <c r="R71" i="20" s="1"/>
  <c r="R76" i="20" s="1"/>
  <c r="R81" i="20" s="1"/>
  <c r="R86" i="20" s="1"/>
  <c r="R91" i="20" s="1"/>
  <c r="R96" i="20" s="1"/>
  <c r="R101" i="20" s="1"/>
  <c r="R106" i="20" s="1"/>
  <c r="R111" i="20" s="1"/>
  <c r="R116" i="20" s="1"/>
  <c r="R121" i="20" s="1"/>
  <c r="R126" i="20" s="1"/>
  <c r="R131" i="20" s="1"/>
  <c r="R136" i="20" s="1"/>
  <c r="R141" i="20" s="1"/>
  <c r="R146" i="20" s="1"/>
  <c r="R151" i="20" s="1"/>
  <c r="R156" i="20" s="1"/>
  <c r="R161" i="20" s="1"/>
  <c r="R166" i="20" s="1"/>
  <c r="R171" i="20" s="1"/>
  <c r="R176" i="20" s="1"/>
  <c r="R181" i="20" s="1"/>
  <c r="R186" i="20" s="1"/>
  <c r="R191" i="20" s="1"/>
  <c r="R196" i="20" s="1"/>
  <c r="R201" i="20" s="1"/>
  <c r="R206" i="20" s="1"/>
  <c r="R211" i="20" s="1"/>
  <c r="R216" i="20" s="1"/>
  <c r="R221" i="20" s="1"/>
  <c r="R226" i="20" s="1"/>
  <c r="R231" i="20" s="1"/>
  <c r="R236" i="20" s="1"/>
  <c r="R241" i="20" s="1"/>
  <c r="R246" i="20" s="1"/>
  <c r="R251" i="20" s="1"/>
  <c r="R256" i="20" s="1"/>
  <c r="J56" i="20"/>
  <c r="F56" i="20"/>
  <c r="Y55" i="20"/>
  <c r="Y57" i="20" s="1"/>
  <c r="R55" i="20"/>
  <c r="R57" i="20" s="1"/>
  <c r="I55" i="20"/>
  <c r="I57" i="20" s="1"/>
  <c r="H55" i="20"/>
  <c r="F55" i="20"/>
  <c r="F57" i="20" s="1"/>
  <c r="BA52" i="20"/>
  <c r="BA303" i="20" s="1"/>
  <c r="AX52" i="20"/>
  <c r="J51" i="20"/>
  <c r="BD50" i="20"/>
  <c r="BD52" i="20" s="1"/>
  <c r="H50" i="20"/>
  <c r="I50" i="20" s="1"/>
  <c r="F50" i="20"/>
  <c r="F52" i="20" s="1"/>
  <c r="U47" i="20"/>
  <c r="T47" i="20"/>
  <c r="S47" i="20"/>
  <c r="Z46" i="20"/>
  <c r="Y46" i="20"/>
  <c r="F46" i="20"/>
  <c r="J46" i="20" s="1"/>
  <c r="I45" i="20"/>
  <c r="I47" i="20" s="1"/>
  <c r="H45" i="20"/>
  <c r="H47" i="20" s="1"/>
  <c r="F45" i="20"/>
  <c r="F47" i="20" s="1"/>
  <c r="U42" i="20"/>
  <c r="T42" i="20"/>
  <c r="S42" i="20"/>
  <c r="Z41" i="20"/>
  <c r="Y41" i="20"/>
  <c r="M41" i="20"/>
  <c r="F41" i="20"/>
  <c r="J41" i="20" s="1"/>
  <c r="H40" i="20"/>
  <c r="H42" i="20" s="1"/>
  <c r="F40" i="20"/>
  <c r="F42" i="20" s="1"/>
  <c r="U37" i="20"/>
  <c r="T37" i="20"/>
  <c r="S37" i="20"/>
  <c r="Z36" i="20"/>
  <c r="Y36" i="20"/>
  <c r="F36" i="20"/>
  <c r="J36" i="20" s="1"/>
  <c r="I35" i="20"/>
  <c r="I37" i="20" s="1"/>
  <c r="H35" i="20"/>
  <c r="H37" i="20" s="1"/>
  <c r="F35" i="20"/>
  <c r="J35" i="20" s="1"/>
  <c r="U32" i="20"/>
  <c r="T32" i="20"/>
  <c r="S32" i="20"/>
  <c r="Z31" i="20"/>
  <c r="Y31" i="20"/>
  <c r="L31" i="20"/>
  <c r="P31" i="20" s="1"/>
  <c r="J31" i="20"/>
  <c r="M31" i="20" s="1"/>
  <c r="F31" i="20"/>
  <c r="H30" i="20"/>
  <c r="I30" i="20" s="1"/>
  <c r="F30" i="20"/>
  <c r="F32" i="20" s="1"/>
  <c r="U27" i="20"/>
  <c r="T27" i="20"/>
  <c r="S27" i="20"/>
  <c r="Z26" i="20"/>
  <c r="Y26" i="20"/>
  <c r="F26" i="20"/>
  <c r="J26" i="20" s="1"/>
  <c r="X26" i="20" s="1"/>
  <c r="I25" i="20"/>
  <c r="I27" i="20" s="1"/>
  <c r="H25" i="20"/>
  <c r="H27" i="20" s="1"/>
  <c r="F25" i="20"/>
  <c r="U22" i="20"/>
  <c r="T22" i="20"/>
  <c r="S22" i="20"/>
  <c r="F22" i="20"/>
  <c r="Z21" i="20"/>
  <c r="Y21" i="20"/>
  <c r="X21" i="20"/>
  <c r="P21" i="20"/>
  <c r="L21" i="20"/>
  <c r="W21" i="20" s="1"/>
  <c r="J21" i="20"/>
  <c r="F21" i="20"/>
  <c r="J20" i="20"/>
  <c r="H20" i="20"/>
  <c r="I20" i="20" s="1"/>
  <c r="I22" i="20" s="1"/>
  <c r="F20" i="20"/>
  <c r="U17" i="20"/>
  <c r="U367" i="20" s="1"/>
  <c r="T17" i="20"/>
  <c r="S17" i="20"/>
  <c r="Z16" i="20"/>
  <c r="Y16" i="20"/>
  <c r="F16" i="20"/>
  <c r="J16" i="20" s="1"/>
  <c r="I15" i="20"/>
  <c r="I17" i="20" s="1"/>
  <c r="H15" i="20"/>
  <c r="H17" i="20" s="1"/>
  <c r="F15" i="20"/>
  <c r="AN13" i="20"/>
  <c r="AO13" i="20" s="1"/>
  <c r="U12" i="20"/>
  <c r="T12" i="20"/>
  <c r="S12" i="20"/>
  <c r="R11" i="20"/>
  <c r="R16" i="20" s="1"/>
  <c r="R21" i="20" s="1"/>
  <c r="R26" i="20" s="1"/>
  <c r="R31" i="20" s="1"/>
  <c r="R36" i="20" s="1"/>
  <c r="R41" i="20" s="1"/>
  <c r="R46" i="20" s="1"/>
  <c r="J11" i="20"/>
  <c r="F11" i="20"/>
  <c r="R10" i="20"/>
  <c r="H10" i="20"/>
  <c r="I10" i="20" s="1"/>
  <c r="I12" i="20" s="1"/>
  <c r="F10" i="20"/>
  <c r="AU8" i="20"/>
  <c r="AU9" i="20" s="1"/>
  <c r="AU10" i="20" s="1"/>
  <c r="AU11" i="20" s="1"/>
  <c r="AU12" i="20" s="1"/>
  <c r="AU13" i="20" s="1"/>
  <c r="AU14" i="20" s="1"/>
  <c r="AU15" i="20" s="1"/>
  <c r="AU16" i="20" s="1"/>
  <c r="AU17" i="20" s="1"/>
  <c r="AU18" i="20" s="1"/>
  <c r="AU19" i="20" s="1"/>
  <c r="AU20" i="20" s="1"/>
  <c r="AU21" i="20" s="1"/>
  <c r="AU22" i="20" s="1"/>
  <c r="AU23" i="20" s="1"/>
  <c r="AU24" i="20" s="1"/>
  <c r="AU25" i="20" s="1"/>
  <c r="AU26" i="20" s="1"/>
  <c r="AU27" i="20" s="1"/>
  <c r="AU28" i="20" s="1"/>
  <c r="AU29" i="20" s="1"/>
  <c r="AU30" i="20" s="1"/>
  <c r="AU31" i="20" s="1"/>
  <c r="AU32" i="20" s="1"/>
  <c r="AU33" i="20" s="1"/>
  <c r="AU34" i="20" s="1"/>
  <c r="AU35" i="20" s="1"/>
  <c r="AU36" i="20" s="1"/>
  <c r="AU37" i="20" s="1"/>
  <c r="AU38" i="20" s="1"/>
  <c r="AU39" i="20" s="1"/>
  <c r="AU40" i="20" s="1"/>
  <c r="AU41" i="20" s="1"/>
  <c r="AU42" i="20" s="1"/>
  <c r="AU43" i="20" s="1"/>
  <c r="AU44" i="20" s="1"/>
  <c r="AU45" i="20" s="1"/>
  <c r="AU46" i="20" s="1"/>
  <c r="AU47" i="20" s="1"/>
  <c r="AU48" i="20" s="1"/>
  <c r="AU49" i="20" s="1"/>
  <c r="AU50" i="20" s="1"/>
  <c r="AU51" i="20" s="1"/>
  <c r="AU52" i="20" s="1"/>
  <c r="AU53" i="20" s="1"/>
  <c r="AU54" i="20" s="1"/>
  <c r="AU55" i="20" s="1"/>
  <c r="AJ8" i="20"/>
  <c r="AJ9" i="20" s="1"/>
  <c r="AJ10" i="20" s="1"/>
  <c r="AJ11" i="20" s="1"/>
  <c r="AJ12" i="20" s="1"/>
  <c r="AJ13" i="20" s="1"/>
  <c r="AJ14" i="20" s="1"/>
  <c r="AJ15" i="20" s="1"/>
  <c r="AJ16" i="20" s="1"/>
  <c r="AJ17" i="20" s="1"/>
  <c r="AJ18" i="20" s="1"/>
  <c r="AJ19" i="20" s="1"/>
  <c r="AJ20" i="20" s="1"/>
  <c r="AJ21" i="20" s="1"/>
  <c r="AJ22" i="20" s="1"/>
  <c r="AJ23" i="20" s="1"/>
  <c r="AJ24" i="20" s="1"/>
  <c r="AJ25" i="20" s="1"/>
  <c r="AJ26" i="20" s="1"/>
  <c r="AJ27" i="20" s="1"/>
  <c r="AJ28" i="20" s="1"/>
  <c r="AJ29" i="20" s="1"/>
  <c r="AJ30" i="20" s="1"/>
  <c r="AJ31" i="20" s="1"/>
  <c r="AJ32" i="20" s="1"/>
  <c r="AJ33" i="20" s="1"/>
  <c r="AJ34" i="20" s="1"/>
  <c r="AJ35" i="20" s="1"/>
  <c r="AJ36" i="20" s="1"/>
  <c r="AJ37" i="20" s="1"/>
  <c r="AJ38" i="20" s="1"/>
  <c r="AJ39" i="20" s="1"/>
  <c r="AJ40" i="20" s="1"/>
  <c r="AJ41" i="20" s="1"/>
  <c r="AJ42" i="20" s="1"/>
  <c r="AJ43" i="20" s="1"/>
  <c r="AJ44" i="20" s="1"/>
  <c r="AJ45" i="20" s="1"/>
  <c r="AJ46" i="20" s="1"/>
  <c r="AJ47" i="20" s="1"/>
  <c r="AJ48" i="20" s="1"/>
  <c r="AJ49" i="20" s="1"/>
  <c r="AJ50" i="20" s="1"/>
  <c r="AJ51" i="20" s="1"/>
  <c r="AJ52" i="20" s="1"/>
  <c r="AJ53" i="20" s="1"/>
  <c r="AJ54" i="20" s="1"/>
  <c r="AJ55" i="20" s="1"/>
  <c r="U7" i="20"/>
  <c r="T7" i="20"/>
  <c r="S7" i="20"/>
  <c r="I7" i="20"/>
  <c r="H7" i="20"/>
  <c r="AT6" i="20"/>
  <c r="AS6" i="20"/>
  <c r="AS7" i="20" s="1"/>
  <c r="AS8" i="20" s="1"/>
  <c r="AS9" i="20" s="1"/>
  <c r="AS10" i="20" s="1"/>
  <c r="AS11" i="20" s="1"/>
  <c r="AS12" i="20" s="1"/>
  <c r="AS13" i="20" s="1"/>
  <c r="AS14" i="20" s="1"/>
  <c r="AS15" i="20" s="1"/>
  <c r="AS16" i="20" s="1"/>
  <c r="AS17" i="20" s="1"/>
  <c r="AS18" i="20" s="1"/>
  <c r="AS19" i="20" s="1"/>
  <c r="AS20" i="20" s="1"/>
  <c r="AS21" i="20" s="1"/>
  <c r="AS22" i="20" s="1"/>
  <c r="AS23" i="20" s="1"/>
  <c r="AS24" i="20" s="1"/>
  <c r="AS25" i="20" s="1"/>
  <c r="AS26" i="20" s="1"/>
  <c r="AS27" i="20" s="1"/>
  <c r="AS28" i="20" s="1"/>
  <c r="AS29" i="20" s="1"/>
  <c r="AS30" i="20" s="1"/>
  <c r="AS31" i="20" s="1"/>
  <c r="AS32" i="20" s="1"/>
  <c r="AS33" i="20" s="1"/>
  <c r="AS34" i="20" s="1"/>
  <c r="AS35" i="20" s="1"/>
  <c r="AS36" i="20" s="1"/>
  <c r="AS37" i="20" s="1"/>
  <c r="AS38" i="20" s="1"/>
  <c r="AS39" i="20" s="1"/>
  <c r="AS40" i="20" s="1"/>
  <c r="AS41" i="20" s="1"/>
  <c r="AS42" i="20" s="1"/>
  <c r="AS43" i="20" s="1"/>
  <c r="AS44" i="20" s="1"/>
  <c r="AS45" i="20" s="1"/>
  <c r="AS46" i="20" s="1"/>
  <c r="AS47" i="20" s="1"/>
  <c r="AS48" i="20" s="1"/>
  <c r="AS49" i="20" s="1"/>
  <c r="AS50" i="20" s="1"/>
  <c r="AS51" i="20" s="1"/>
  <c r="AS52" i="20" s="1"/>
  <c r="AS53" i="20" s="1"/>
  <c r="AS54" i="20" s="1"/>
  <c r="AS55" i="20" s="1"/>
  <c r="R6" i="20"/>
  <c r="R7" i="20" s="1"/>
  <c r="F6" i="20"/>
  <c r="AS5" i="20"/>
  <c r="AG5" i="20"/>
  <c r="AG6" i="20" s="1"/>
  <c r="AG7" i="20" s="1"/>
  <c r="AG8" i="20" s="1"/>
  <c r="AG9" i="20" s="1"/>
  <c r="AG10" i="20" s="1"/>
  <c r="AG11" i="20" s="1"/>
  <c r="AG12" i="20" s="1"/>
  <c r="AG13" i="20" s="1"/>
  <c r="AG14" i="20" s="1"/>
  <c r="AG15" i="20" s="1"/>
  <c r="AG16" i="20" s="1"/>
  <c r="AG17" i="20" s="1"/>
  <c r="AG18" i="20" s="1"/>
  <c r="AG19" i="20" s="1"/>
  <c r="AG20" i="20" s="1"/>
  <c r="AG21" i="20" s="1"/>
  <c r="AG22" i="20" s="1"/>
  <c r="AG23" i="20" s="1"/>
  <c r="AG24" i="20" s="1"/>
  <c r="AG25" i="20" s="1"/>
  <c r="AG26" i="20" s="1"/>
  <c r="AG27" i="20" s="1"/>
  <c r="AG28" i="20" s="1"/>
  <c r="AG29" i="20" s="1"/>
  <c r="AG30" i="20" s="1"/>
  <c r="AG31" i="20" s="1"/>
  <c r="AG32" i="20" s="1"/>
  <c r="AG33" i="20" s="1"/>
  <c r="AG34" i="20" s="1"/>
  <c r="AG35" i="20" s="1"/>
  <c r="AG36" i="20" s="1"/>
  <c r="AG37" i="20" s="1"/>
  <c r="AG38" i="20" s="1"/>
  <c r="AG39" i="20" s="1"/>
  <c r="AG40" i="20" s="1"/>
  <c r="AG41" i="20" s="1"/>
  <c r="AG42" i="20" s="1"/>
  <c r="AG43" i="20" s="1"/>
  <c r="AG44" i="20" s="1"/>
  <c r="AG45" i="20" s="1"/>
  <c r="AG46" i="20" s="1"/>
  <c r="AG47" i="20" s="1"/>
  <c r="AG48" i="20" s="1"/>
  <c r="AG49" i="20" s="1"/>
  <c r="AG50" i="20" s="1"/>
  <c r="AG51" i="20" s="1"/>
  <c r="AG52" i="20" s="1"/>
  <c r="AG53" i="20" s="1"/>
  <c r="AG54" i="20" s="1"/>
  <c r="AG55" i="20" s="1"/>
  <c r="AF5" i="20"/>
  <c r="AF6" i="20" s="1"/>
  <c r="AF7" i="20" s="1"/>
  <c r="AF8" i="20" s="1"/>
  <c r="AF9" i="20" s="1"/>
  <c r="AF10" i="20" s="1"/>
  <c r="AF11" i="20" s="1"/>
  <c r="AF12" i="20" s="1"/>
  <c r="AF13" i="20" s="1"/>
  <c r="AF14" i="20" s="1"/>
  <c r="AF15" i="20" s="1"/>
  <c r="AF16" i="20" s="1"/>
  <c r="AF17" i="20" s="1"/>
  <c r="AF18" i="20" s="1"/>
  <c r="AF19" i="20" s="1"/>
  <c r="AF20" i="20" s="1"/>
  <c r="AF21" i="20" s="1"/>
  <c r="AF22" i="20" s="1"/>
  <c r="AF23" i="20" s="1"/>
  <c r="AF24" i="20" s="1"/>
  <c r="AF25" i="20" s="1"/>
  <c r="AF26" i="20" s="1"/>
  <c r="AF27" i="20" s="1"/>
  <c r="AF28" i="20" s="1"/>
  <c r="AF29" i="20" s="1"/>
  <c r="AF30" i="20" s="1"/>
  <c r="AF31" i="20" s="1"/>
  <c r="AF32" i="20" s="1"/>
  <c r="AF33" i="20" s="1"/>
  <c r="AF34" i="20" s="1"/>
  <c r="AF35" i="20" s="1"/>
  <c r="AF36" i="20" s="1"/>
  <c r="AF37" i="20" s="1"/>
  <c r="AF38" i="20" s="1"/>
  <c r="AF39" i="20" s="1"/>
  <c r="AF40" i="20" s="1"/>
  <c r="AF41" i="20" s="1"/>
  <c r="AF42" i="20" s="1"/>
  <c r="AF43" i="20" s="1"/>
  <c r="AF44" i="20" s="1"/>
  <c r="AF45" i="20" s="1"/>
  <c r="AF46" i="20" s="1"/>
  <c r="AF47" i="20" s="1"/>
  <c r="AF48" i="20" s="1"/>
  <c r="AF49" i="20" s="1"/>
  <c r="AF50" i="20" s="1"/>
  <c r="AF51" i="20" s="1"/>
  <c r="AF52" i="20" s="1"/>
  <c r="AF53" i="20" s="1"/>
  <c r="AF54" i="20" s="1"/>
  <c r="AF55" i="20" s="1"/>
  <c r="J5" i="20"/>
  <c r="I5" i="20"/>
  <c r="AK4" i="20" s="1"/>
  <c r="AK5" i="20" s="1"/>
  <c r="AK6" i="20" s="1"/>
  <c r="AK7" i="20" s="1"/>
  <c r="AK8" i="20" s="1"/>
  <c r="AK9" i="20" s="1"/>
  <c r="AK10" i="20" s="1"/>
  <c r="AK11" i="20" s="1"/>
  <c r="AK12" i="20" s="1"/>
  <c r="AK13" i="20" s="1"/>
  <c r="AK14" i="20" s="1"/>
  <c r="AK15" i="20" s="1"/>
  <c r="AK16" i="20" s="1"/>
  <c r="AK17" i="20" s="1"/>
  <c r="AK18" i="20" s="1"/>
  <c r="AK19" i="20" s="1"/>
  <c r="AK20" i="20" s="1"/>
  <c r="AK21" i="20" s="1"/>
  <c r="AK22" i="20" s="1"/>
  <c r="AK23" i="20" s="1"/>
  <c r="AK24" i="20" s="1"/>
  <c r="AK25" i="20" s="1"/>
  <c r="AK26" i="20" s="1"/>
  <c r="AK27" i="20" s="1"/>
  <c r="AK28" i="20" s="1"/>
  <c r="AK29" i="20" s="1"/>
  <c r="AK30" i="20" s="1"/>
  <c r="AK31" i="20" s="1"/>
  <c r="AK32" i="20" s="1"/>
  <c r="AK33" i="20" s="1"/>
  <c r="AK34" i="20" s="1"/>
  <c r="AK35" i="20" s="1"/>
  <c r="AK36" i="20" s="1"/>
  <c r="AK37" i="20" s="1"/>
  <c r="AK38" i="20" s="1"/>
  <c r="AK39" i="20" s="1"/>
  <c r="AK40" i="20" s="1"/>
  <c r="AK41" i="20" s="1"/>
  <c r="AK42" i="20" s="1"/>
  <c r="AK43" i="20" s="1"/>
  <c r="AK44" i="20" s="1"/>
  <c r="AK45" i="20" s="1"/>
  <c r="AK46" i="20" s="1"/>
  <c r="AK47" i="20" s="1"/>
  <c r="AK48" i="20" s="1"/>
  <c r="AK49" i="20" s="1"/>
  <c r="AK50" i="20" s="1"/>
  <c r="AK51" i="20" s="1"/>
  <c r="AK52" i="20" s="1"/>
  <c r="AK53" i="20" s="1"/>
  <c r="AK54" i="20" s="1"/>
  <c r="AK55" i="20" s="1"/>
  <c r="H5" i="20"/>
  <c r="F5" i="20"/>
  <c r="AU4" i="20"/>
  <c r="AU5" i="20" s="1"/>
  <c r="AU6" i="20" s="1"/>
  <c r="AU7" i="20" s="1"/>
  <c r="AT4" i="20"/>
  <c r="AT5" i="20" s="1"/>
  <c r="AS4" i="20"/>
  <c r="AR4" i="20"/>
  <c r="AJ4" i="20"/>
  <c r="AJ5" i="20" s="1"/>
  <c r="AJ6" i="20" s="1"/>
  <c r="AJ7" i="20" s="1"/>
  <c r="AI4" i="20"/>
  <c r="AI5" i="20" s="1"/>
  <c r="AI6" i="20" s="1"/>
  <c r="AI7" i="20" s="1"/>
  <c r="AI8" i="20" s="1"/>
  <c r="AI9" i="20" s="1"/>
  <c r="AI10" i="20" s="1"/>
  <c r="AI11" i="20" s="1"/>
  <c r="AI12" i="20" s="1"/>
  <c r="AI13" i="20" s="1"/>
  <c r="AI14" i="20" s="1"/>
  <c r="AI15" i="20" s="1"/>
  <c r="AI16" i="20" s="1"/>
  <c r="AI17" i="20" s="1"/>
  <c r="AI18" i="20" s="1"/>
  <c r="AI19" i="20" s="1"/>
  <c r="AI20" i="20" s="1"/>
  <c r="AI21" i="20" s="1"/>
  <c r="AI22" i="20" s="1"/>
  <c r="AI23" i="20" s="1"/>
  <c r="AI24" i="20" s="1"/>
  <c r="AI25" i="20" s="1"/>
  <c r="AI26" i="20" s="1"/>
  <c r="AI27" i="20" s="1"/>
  <c r="AI28" i="20" s="1"/>
  <c r="AI29" i="20" s="1"/>
  <c r="AI30" i="20" s="1"/>
  <c r="AI31" i="20" s="1"/>
  <c r="AI32" i="20" s="1"/>
  <c r="AI33" i="20" s="1"/>
  <c r="AI34" i="20" s="1"/>
  <c r="AI35" i="20" s="1"/>
  <c r="AI36" i="20" s="1"/>
  <c r="AI37" i="20" s="1"/>
  <c r="AI38" i="20" s="1"/>
  <c r="AI39" i="20" s="1"/>
  <c r="AI40" i="20" s="1"/>
  <c r="AI41" i="20" s="1"/>
  <c r="AI42" i="20" s="1"/>
  <c r="AI43" i="20" s="1"/>
  <c r="AI44" i="20" s="1"/>
  <c r="AI45" i="20" s="1"/>
  <c r="AI46" i="20" s="1"/>
  <c r="AI47" i="20" s="1"/>
  <c r="AI48" i="20" s="1"/>
  <c r="AI49" i="20" s="1"/>
  <c r="AI50" i="20" s="1"/>
  <c r="AI51" i="20" s="1"/>
  <c r="AI52" i="20" s="1"/>
  <c r="AI53" i="20" s="1"/>
  <c r="AI54" i="20" s="1"/>
  <c r="AI55" i="20" s="1"/>
  <c r="AH4" i="20"/>
  <c r="AH5" i="20" s="1"/>
  <c r="AH6" i="20" s="1"/>
  <c r="AH7" i="20" s="1"/>
  <c r="AH8" i="20" s="1"/>
  <c r="AH9" i="20" s="1"/>
  <c r="AH10" i="20" s="1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H44" i="20" s="1"/>
  <c r="AH45" i="20" s="1"/>
  <c r="AH46" i="20" s="1"/>
  <c r="AH47" i="20" s="1"/>
  <c r="AH48" i="20" s="1"/>
  <c r="AH49" i="20" s="1"/>
  <c r="AH50" i="20" s="1"/>
  <c r="AH51" i="20" s="1"/>
  <c r="AH52" i="20" s="1"/>
  <c r="AH53" i="20" s="1"/>
  <c r="AH54" i="20" s="1"/>
  <c r="AH55" i="20" s="1"/>
  <c r="AG4" i="20"/>
  <c r="AF4" i="20"/>
  <c r="AE4" i="20"/>
  <c r="AE5" i="20" s="1"/>
  <c r="AE6" i="20" s="1"/>
  <c r="AE7" i="20" s="1"/>
  <c r="AE8" i="20" s="1"/>
  <c r="AE9" i="20" s="1"/>
  <c r="AE10" i="20" s="1"/>
  <c r="AE11" i="20" s="1"/>
  <c r="AE12" i="20" s="1"/>
  <c r="AE13" i="20" s="1"/>
  <c r="AE14" i="20" s="1"/>
  <c r="AE15" i="20" s="1"/>
  <c r="AE16" i="20" s="1"/>
  <c r="AE17" i="20" s="1"/>
  <c r="AE18" i="20" s="1"/>
  <c r="AE19" i="20" s="1"/>
  <c r="AE20" i="20" s="1"/>
  <c r="AE21" i="20" s="1"/>
  <c r="AE22" i="20" s="1"/>
  <c r="AE23" i="20" s="1"/>
  <c r="AE24" i="20" s="1"/>
  <c r="AE25" i="20" s="1"/>
  <c r="AE26" i="20" s="1"/>
  <c r="AE27" i="20" s="1"/>
  <c r="AE28" i="20" s="1"/>
  <c r="AE29" i="20" s="1"/>
  <c r="AE30" i="20" s="1"/>
  <c r="AE31" i="20" s="1"/>
  <c r="AE32" i="20" s="1"/>
  <c r="AE33" i="20" s="1"/>
  <c r="AE34" i="20" s="1"/>
  <c r="AE35" i="20" s="1"/>
  <c r="AE36" i="20" s="1"/>
  <c r="AE37" i="20" s="1"/>
  <c r="AE38" i="20" s="1"/>
  <c r="AE39" i="20" s="1"/>
  <c r="AE40" i="20" s="1"/>
  <c r="AE41" i="20" s="1"/>
  <c r="AE42" i="20" s="1"/>
  <c r="AE43" i="20" s="1"/>
  <c r="AE44" i="20" s="1"/>
  <c r="AE45" i="20" s="1"/>
  <c r="AE46" i="20" s="1"/>
  <c r="AE47" i="20" s="1"/>
  <c r="AE48" i="20" s="1"/>
  <c r="AE49" i="20" s="1"/>
  <c r="AE50" i="20" s="1"/>
  <c r="AE51" i="20" s="1"/>
  <c r="AE52" i="20" s="1"/>
  <c r="AE53" i="20" s="1"/>
  <c r="AE54" i="20" s="1"/>
  <c r="AE55" i="20" s="1"/>
  <c r="AD4" i="20"/>
  <c r="AD5" i="20" s="1"/>
  <c r="AD6" i="20" s="1"/>
  <c r="AD7" i="20" s="1"/>
  <c r="AD8" i="20" s="1"/>
  <c r="AD9" i="20" s="1"/>
  <c r="AD10" i="20" s="1"/>
  <c r="AD11" i="20" s="1"/>
  <c r="AD12" i="20" s="1"/>
  <c r="AD13" i="20" s="1"/>
  <c r="AD14" i="20" s="1"/>
  <c r="AD15" i="20" s="1"/>
  <c r="AD16" i="20" s="1"/>
  <c r="AD17" i="20" s="1"/>
  <c r="AD18" i="20" s="1"/>
  <c r="AD19" i="20" s="1"/>
  <c r="AD20" i="20" s="1"/>
  <c r="AD21" i="20" s="1"/>
  <c r="AD22" i="20" s="1"/>
  <c r="AD23" i="20" s="1"/>
  <c r="AD24" i="20" s="1"/>
  <c r="AD25" i="20" s="1"/>
  <c r="AD26" i="20" s="1"/>
  <c r="AD27" i="20" s="1"/>
  <c r="AD28" i="20" s="1"/>
  <c r="AD29" i="20" s="1"/>
  <c r="AD30" i="20" s="1"/>
  <c r="AD31" i="20" s="1"/>
  <c r="AD32" i="20" s="1"/>
  <c r="AD33" i="20" s="1"/>
  <c r="AD34" i="20" s="1"/>
  <c r="AD35" i="20" s="1"/>
  <c r="AD36" i="20" s="1"/>
  <c r="AD37" i="20" s="1"/>
  <c r="AD38" i="20" s="1"/>
  <c r="AD39" i="20" s="1"/>
  <c r="AD40" i="20" s="1"/>
  <c r="AD41" i="20" s="1"/>
  <c r="AD42" i="20" s="1"/>
  <c r="AD43" i="20" s="1"/>
  <c r="AD44" i="20" s="1"/>
  <c r="AD45" i="20" s="1"/>
  <c r="AD46" i="20" s="1"/>
  <c r="AD47" i="20" s="1"/>
  <c r="AD48" i="20" s="1"/>
  <c r="AD49" i="20" s="1"/>
  <c r="AD50" i="20" s="1"/>
  <c r="AD51" i="20" s="1"/>
  <c r="AD52" i="20" s="1"/>
  <c r="AD53" i="20" s="1"/>
  <c r="AD54" i="20" s="1"/>
  <c r="AD55" i="20" s="1"/>
  <c r="AB4" i="20"/>
  <c r="O5" i="20" l="1"/>
  <c r="K5" i="20"/>
  <c r="X5" i="20"/>
  <c r="N5" i="20"/>
  <c r="AL4" i="20"/>
  <c r="M5" i="20"/>
  <c r="Q5" i="20"/>
  <c r="L5" i="20"/>
  <c r="J6" i="20"/>
  <c r="AH58" i="20"/>
  <c r="AH59" i="20" s="1"/>
  <c r="AH60" i="20" s="1"/>
  <c r="AH61" i="20" s="1"/>
  <c r="AH62" i="20" s="1"/>
  <c r="AH63" i="20" s="1"/>
  <c r="AH64" i="20" s="1"/>
  <c r="AH65" i="20" s="1"/>
  <c r="AH66" i="20" s="1"/>
  <c r="AH67" i="20" s="1"/>
  <c r="AH68" i="20" s="1"/>
  <c r="AH69" i="20" s="1"/>
  <c r="AH70" i="20" s="1"/>
  <c r="AH71" i="20" s="1"/>
  <c r="AH72" i="20" s="1"/>
  <c r="AH73" i="20" s="1"/>
  <c r="AH74" i="20" s="1"/>
  <c r="AH75" i="20" s="1"/>
  <c r="AH76" i="20" s="1"/>
  <c r="AH77" i="20" s="1"/>
  <c r="AH78" i="20" s="1"/>
  <c r="AH79" i="20" s="1"/>
  <c r="AH80" i="20" s="1"/>
  <c r="AH81" i="20" s="1"/>
  <c r="AH82" i="20" s="1"/>
  <c r="AH83" i="20" s="1"/>
  <c r="AH84" i="20" s="1"/>
  <c r="AH85" i="20" s="1"/>
  <c r="AH86" i="20" s="1"/>
  <c r="AH87" i="20" s="1"/>
  <c r="AH88" i="20" s="1"/>
  <c r="AH89" i="20" s="1"/>
  <c r="AH90" i="20" s="1"/>
  <c r="AH91" i="20" s="1"/>
  <c r="AH92" i="20" s="1"/>
  <c r="AH93" i="20" s="1"/>
  <c r="AH94" i="20" s="1"/>
  <c r="AH95" i="20" s="1"/>
  <c r="AH96" i="20" s="1"/>
  <c r="AH97" i="20" s="1"/>
  <c r="AH98" i="20" s="1"/>
  <c r="AH99" i="20" s="1"/>
  <c r="AH100" i="20" s="1"/>
  <c r="AH101" i="20" s="1"/>
  <c r="AH102" i="20" s="1"/>
  <c r="AH103" i="20" s="1"/>
  <c r="AH104" i="20" s="1"/>
  <c r="AH105" i="20" s="1"/>
  <c r="AH106" i="20" s="1"/>
  <c r="AH107" i="20" s="1"/>
  <c r="AH108" i="20" s="1"/>
  <c r="AH109" i="20" s="1"/>
  <c r="F7" i="20"/>
  <c r="AT7" i="20"/>
  <c r="AT8" i="20" s="1"/>
  <c r="AT9" i="20" s="1"/>
  <c r="AT10" i="20" s="1"/>
  <c r="AT11" i="20" s="1"/>
  <c r="AT12" i="20" s="1"/>
  <c r="AT13" i="20" s="1"/>
  <c r="AT14" i="20" s="1"/>
  <c r="AT15" i="20" s="1"/>
  <c r="AT16" i="20" s="1"/>
  <c r="AT17" i="20" s="1"/>
  <c r="AT18" i="20" s="1"/>
  <c r="AT19" i="20" s="1"/>
  <c r="AT20" i="20" s="1"/>
  <c r="AT21" i="20" s="1"/>
  <c r="AT22" i="20" s="1"/>
  <c r="AT23" i="20" s="1"/>
  <c r="AT24" i="20" s="1"/>
  <c r="AT25" i="20" s="1"/>
  <c r="AT26" i="20" s="1"/>
  <c r="AT27" i="20" s="1"/>
  <c r="AT28" i="20" s="1"/>
  <c r="AT29" i="20" s="1"/>
  <c r="AT30" i="20" s="1"/>
  <c r="AT31" i="20" s="1"/>
  <c r="AT32" i="20" s="1"/>
  <c r="AT33" i="20" s="1"/>
  <c r="AT34" i="20" s="1"/>
  <c r="AT35" i="20" s="1"/>
  <c r="AT36" i="20" s="1"/>
  <c r="AT37" i="20" s="1"/>
  <c r="AT38" i="20" s="1"/>
  <c r="AT39" i="20" s="1"/>
  <c r="AT40" i="20" s="1"/>
  <c r="AT41" i="20" s="1"/>
  <c r="AT42" i="20" s="1"/>
  <c r="AT43" i="20" s="1"/>
  <c r="AT44" i="20" s="1"/>
  <c r="AT45" i="20" s="1"/>
  <c r="AT46" i="20" s="1"/>
  <c r="AT47" i="20" s="1"/>
  <c r="AT48" i="20" s="1"/>
  <c r="AT49" i="20" s="1"/>
  <c r="AT50" i="20" s="1"/>
  <c r="AT51" i="20" s="1"/>
  <c r="AT52" i="20" s="1"/>
  <c r="AT53" i="20" s="1"/>
  <c r="AT54" i="20" s="1"/>
  <c r="AT55" i="20" s="1"/>
  <c r="L46" i="20"/>
  <c r="X46" i="20"/>
  <c r="Q46" i="20"/>
  <c r="K46" i="20"/>
  <c r="M46" i="20"/>
  <c r="T368" i="20"/>
  <c r="T366" i="20"/>
  <c r="T259" i="20"/>
  <c r="AR5" i="20"/>
  <c r="AR6" i="20" s="1"/>
  <c r="AR7" i="20" s="1"/>
  <c r="AR8" i="20" s="1"/>
  <c r="AR9" i="20" s="1"/>
  <c r="AR10" i="20" s="1"/>
  <c r="AR11" i="20" s="1"/>
  <c r="AR12" i="20" s="1"/>
  <c r="AR13" i="20" s="1"/>
  <c r="AR14" i="20" s="1"/>
  <c r="AR15" i="20" s="1"/>
  <c r="AR16" i="20" s="1"/>
  <c r="AR17" i="20" s="1"/>
  <c r="AR18" i="20" s="1"/>
  <c r="AR19" i="20" s="1"/>
  <c r="AR20" i="20" s="1"/>
  <c r="AR21" i="20" s="1"/>
  <c r="AR22" i="20" s="1"/>
  <c r="AR23" i="20" s="1"/>
  <c r="AR24" i="20" s="1"/>
  <c r="AR25" i="20" s="1"/>
  <c r="AR26" i="20" s="1"/>
  <c r="AR27" i="20" s="1"/>
  <c r="AR28" i="20" s="1"/>
  <c r="AR29" i="20" s="1"/>
  <c r="AR30" i="20" s="1"/>
  <c r="AR31" i="20" s="1"/>
  <c r="AR32" i="20" s="1"/>
  <c r="AR33" i="20" s="1"/>
  <c r="AR34" i="20" s="1"/>
  <c r="AR35" i="20" s="1"/>
  <c r="AR36" i="20" s="1"/>
  <c r="AR37" i="20" s="1"/>
  <c r="AR38" i="20" s="1"/>
  <c r="AR39" i="20" s="1"/>
  <c r="AR40" i="20" s="1"/>
  <c r="AR41" i="20" s="1"/>
  <c r="AR42" i="20" s="1"/>
  <c r="AR43" i="20" s="1"/>
  <c r="AR44" i="20" s="1"/>
  <c r="AR45" i="20" s="1"/>
  <c r="AR46" i="20" s="1"/>
  <c r="AR47" i="20" s="1"/>
  <c r="AR48" i="20" s="1"/>
  <c r="AR49" i="20" s="1"/>
  <c r="AR50" i="20" s="1"/>
  <c r="AR51" i="20" s="1"/>
  <c r="AR52" i="20" s="1"/>
  <c r="AR53" i="20" s="1"/>
  <c r="AR54" i="20" s="1"/>
  <c r="AR55" i="20" s="1"/>
  <c r="F12" i="20"/>
  <c r="J10" i="20"/>
  <c r="J30" i="20"/>
  <c r="I32" i="20"/>
  <c r="L36" i="20"/>
  <c r="K36" i="20"/>
  <c r="Q36" i="20"/>
  <c r="X36" i="20"/>
  <c r="M36" i="20"/>
  <c r="L61" i="20"/>
  <c r="X61" i="20"/>
  <c r="Q61" i="20"/>
  <c r="K61" i="20"/>
  <c r="M61" i="20"/>
  <c r="L35" i="20"/>
  <c r="J37" i="20"/>
  <c r="Q35" i="20"/>
  <c r="Q37" i="20" s="1"/>
  <c r="K35" i="20"/>
  <c r="X35" i="20"/>
  <c r="X37" i="20" s="1"/>
  <c r="O35" i="20"/>
  <c r="N35" i="20"/>
  <c r="M35" i="20"/>
  <c r="W97" i="20"/>
  <c r="L16" i="20"/>
  <c r="M16" i="20"/>
  <c r="K16" i="20"/>
  <c r="Q16" i="20"/>
  <c r="X16" i="20"/>
  <c r="R15" i="20"/>
  <c r="R12" i="20"/>
  <c r="K11" i="20"/>
  <c r="X11" i="20"/>
  <c r="F17" i="20"/>
  <c r="X20" i="20"/>
  <c r="X22" i="20" s="1"/>
  <c r="Q20" i="20"/>
  <c r="M20" i="20"/>
  <c r="O20" i="20"/>
  <c r="Q26" i="20"/>
  <c r="O116" i="20"/>
  <c r="Z116" i="20" s="1"/>
  <c r="M116" i="20"/>
  <c r="X116" i="20"/>
  <c r="L116" i="20"/>
  <c r="Q116" i="20"/>
  <c r="K116" i="20"/>
  <c r="U368" i="20"/>
  <c r="U366" i="20"/>
  <c r="U259" i="20"/>
  <c r="L11" i="20"/>
  <c r="Q11" i="20"/>
  <c r="H12" i="20"/>
  <c r="J15" i="20"/>
  <c r="S367" i="20"/>
  <c r="K20" i="20"/>
  <c r="M21" i="20"/>
  <c r="Q21" i="20"/>
  <c r="V21" i="20" s="1"/>
  <c r="H22" i="20"/>
  <c r="K26" i="20"/>
  <c r="W31" i="20"/>
  <c r="H32" i="20"/>
  <c r="F37" i="20"/>
  <c r="J55" i="20"/>
  <c r="M56" i="20"/>
  <c r="L56" i="20"/>
  <c r="X56" i="20"/>
  <c r="X81" i="20"/>
  <c r="Q81" i="20"/>
  <c r="L81" i="20"/>
  <c r="K81" i="20"/>
  <c r="M81" i="20"/>
  <c r="O81" i="20"/>
  <c r="Z81" i="20" s="1"/>
  <c r="W96" i="20"/>
  <c r="P96" i="20"/>
  <c r="V96" i="20" s="1"/>
  <c r="M11" i="20"/>
  <c r="L20" i="20"/>
  <c r="K21" i="20"/>
  <c r="J22" i="20"/>
  <c r="J25" i="20"/>
  <c r="L26" i="20"/>
  <c r="F27" i="20"/>
  <c r="I40" i="20"/>
  <c r="I42" i="20" s="1"/>
  <c r="X41" i="20"/>
  <c r="Q41" i="20"/>
  <c r="K41" i="20"/>
  <c r="L41" i="20"/>
  <c r="J45" i="20"/>
  <c r="J50" i="20"/>
  <c r="K56" i="20"/>
  <c r="AT110" i="20"/>
  <c r="J65" i="20"/>
  <c r="I80" i="20"/>
  <c r="I82" i="20" s="1"/>
  <c r="H82" i="20"/>
  <c r="F112" i="20"/>
  <c r="J110" i="20"/>
  <c r="H252" i="20"/>
  <c r="I250" i="20"/>
  <c r="I252" i="20" s="1"/>
  <c r="AU56" i="20"/>
  <c r="R366" i="20"/>
  <c r="S368" i="20"/>
  <c r="S366" i="20"/>
  <c r="S259" i="20"/>
  <c r="N20" i="20"/>
  <c r="M26" i="20"/>
  <c r="X31" i="20"/>
  <c r="Q31" i="20"/>
  <c r="V31" i="20" s="1"/>
  <c r="K31" i="20"/>
  <c r="Q56" i="20"/>
  <c r="AU110" i="20"/>
  <c r="R60" i="20"/>
  <c r="M205" i="20"/>
  <c r="J207" i="20"/>
  <c r="X205" i="20"/>
  <c r="Q205" i="20"/>
  <c r="Q207" i="20" s="1"/>
  <c r="L205" i="20"/>
  <c r="O205" i="20"/>
  <c r="K205" i="20"/>
  <c r="M66" i="20"/>
  <c r="W71" i="20"/>
  <c r="W76" i="20"/>
  <c r="P76" i="20"/>
  <c r="X97" i="20"/>
  <c r="X131" i="20"/>
  <c r="Q131" i="20"/>
  <c r="L131" i="20"/>
  <c r="K131" i="20"/>
  <c r="O131" i="20"/>
  <c r="Z131" i="20" s="1"/>
  <c r="M131" i="20"/>
  <c r="I147" i="20"/>
  <c r="J145" i="20"/>
  <c r="O156" i="20"/>
  <c r="Z156" i="20" s="1"/>
  <c r="M156" i="20"/>
  <c r="X156" i="20"/>
  <c r="L156" i="20"/>
  <c r="Q156" i="20"/>
  <c r="AS56" i="20"/>
  <c r="T367" i="20"/>
  <c r="F62" i="20"/>
  <c r="Y67" i="20"/>
  <c r="K66" i="20"/>
  <c r="X66" i="20"/>
  <c r="M70" i="20"/>
  <c r="X70" i="20"/>
  <c r="X72" i="20" s="1"/>
  <c r="Q70" i="20"/>
  <c r="Q72" i="20" s="1"/>
  <c r="L70" i="20"/>
  <c r="O70" i="20"/>
  <c r="K70" i="20"/>
  <c r="K72" i="20" s="1"/>
  <c r="J75" i="20"/>
  <c r="F77" i="20"/>
  <c r="O91" i="20"/>
  <c r="Z91" i="20" s="1"/>
  <c r="M91" i="20"/>
  <c r="X91" i="20"/>
  <c r="L91" i="20"/>
  <c r="J115" i="20"/>
  <c r="J120" i="20"/>
  <c r="F122" i="20"/>
  <c r="J127" i="20"/>
  <c r="X125" i="20"/>
  <c r="X127" i="20" s="1"/>
  <c r="Q125" i="20"/>
  <c r="L125" i="20"/>
  <c r="K125" i="20"/>
  <c r="K127" i="20" s="1"/>
  <c r="O125" i="20"/>
  <c r="M125" i="20"/>
  <c r="J157" i="20"/>
  <c r="X155" i="20"/>
  <c r="Q155" i="20"/>
  <c r="Q157" i="20" s="1"/>
  <c r="L155" i="20"/>
  <c r="K155" i="20"/>
  <c r="O155" i="20"/>
  <c r="M155" i="20"/>
  <c r="M157" i="20" s="1"/>
  <c r="K156" i="20"/>
  <c r="F232" i="20"/>
  <c r="L66" i="20"/>
  <c r="F82" i="20"/>
  <c r="I87" i="20"/>
  <c r="J85" i="20"/>
  <c r="M90" i="20"/>
  <c r="X90" i="20"/>
  <c r="Q90" i="20"/>
  <c r="Q92" i="20" s="1"/>
  <c r="L90" i="20"/>
  <c r="J92" i="20"/>
  <c r="O90" i="20"/>
  <c r="L97" i="20"/>
  <c r="P95" i="20"/>
  <c r="P97" i="20" s="1"/>
  <c r="K96" i="20"/>
  <c r="K97" i="20" s="1"/>
  <c r="O96" i="20"/>
  <c r="Z96" i="20" s="1"/>
  <c r="Q96" i="20"/>
  <c r="M96" i="20"/>
  <c r="J40" i="20"/>
  <c r="AV110" i="20"/>
  <c r="AV59" i="20"/>
  <c r="AV60" i="20" s="1"/>
  <c r="AV61" i="20" s="1"/>
  <c r="AV62" i="20" s="1"/>
  <c r="AV63" i="20" s="1"/>
  <c r="AV64" i="20" s="1"/>
  <c r="AV65" i="20" s="1"/>
  <c r="AV66" i="20" s="1"/>
  <c r="AV67" i="20" s="1"/>
  <c r="AV68" i="20" s="1"/>
  <c r="AV69" i="20" s="1"/>
  <c r="AV70" i="20" s="1"/>
  <c r="AV71" i="20" s="1"/>
  <c r="AV72" i="20" s="1"/>
  <c r="AV73" i="20" s="1"/>
  <c r="AV74" i="20" s="1"/>
  <c r="AV75" i="20" s="1"/>
  <c r="AV76" i="20" s="1"/>
  <c r="AV77" i="20" s="1"/>
  <c r="AV78" i="20" s="1"/>
  <c r="AV79" i="20" s="1"/>
  <c r="AV80" i="20" s="1"/>
  <c r="AV81" i="20" s="1"/>
  <c r="AV82" i="20" s="1"/>
  <c r="AV83" i="20" s="1"/>
  <c r="AV84" i="20" s="1"/>
  <c r="AV85" i="20" s="1"/>
  <c r="AV86" i="20" s="1"/>
  <c r="AV87" i="20" s="1"/>
  <c r="AV88" i="20" s="1"/>
  <c r="AV89" i="20" s="1"/>
  <c r="AV90" i="20" s="1"/>
  <c r="AV91" i="20" s="1"/>
  <c r="AV92" i="20" s="1"/>
  <c r="AV93" i="20" s="1"/>
  <c r="AV94" i="20" s="1"/>
  <c r="AV95" i="20" s="1"/>
  <c r="AV96" i="20" s="1"/>
  <c r="AV97" i="20" s="1"/>
  <c r="AV98" i="20" s="1"/>
  <c r="AV99" i="20" s="1"/>
  <c r="AV100" i="20" s="1"/>
  <c r="AV101" i="20" s="1"/>
  <c r="AV102" i="20" s="1"/>
  <c r="AV103" i="20" s="1"/>
  <c r="AV104" i="20" s="1"/>
  <c r="AV105" i="20" s="1"/>
  <c r="AV106" i="20" s="1"/>
  <c r="AV107" i="20" s="1"/>
  <c r="AV108" i="20" s="1"/>
  <c r="AV109" i="20" s="1"/>
  <c r="J60" i="20"/>
  <c r="M86" i="20"/>
  <c r="X86" i="20"/>
  <c r="Q86" i="20"/>
  <c r="L86" i="20"/>
  <c r="J97" i="20"/>
  <c r="O95" i="20"/>
  <c r="M95" i="20"/>
  <c r="M97" i="20" s="1"/>
  <c r="H122" i="20"/>
  <c r="I120" i="20"/>
  <c r="I122" i="20" s="1"/>
  <c r="X121" i="20"/>
  <c r="Q121" i="20"/>
  <c r="L121" i="20"/>
  <c r="K121" i="20"/>
  <c r="M121" i="20"/>
  <c r="H132" i="20"/>
  <c r="I130" i="20"/>
  <c r="I132" i="20" s="1"/>
  <c r="X141" i="20"/>
  <c r="Q141" i="20"/>
  <c r="L141" i="20"/>
  <c r="K141" i="20"/>
  <c r="O141" i="20"/>
  <c r="Z141" i="20" s="1"/>
  <c r="O146" i="20"/>
  <c r="Z146" i="20" s="1"/>
  <c r="M146" i="20"/>
  <c r="X146" i="20"/>
  <c r="L146" i="20"/>
  <c r="K146" i="20"/>
  <c r="F152" i="20"/>
  <c r="X161" i="20"/>
  <c r="Q161" i="20"/>
  <c r="L161" i="20"/>
  <c r="K161" i="20"/>
  <c r="O161" i="20"/>
  <c r="Z161" i="20" s="1"/>
  <c r="X191" i="20"/>
  <c r="Q191" i="20"/>
  <c r="L191" i="20"/>
  <c r="K191" i="20"/>
  <c r="O191" i="20"/>
  <c r="Z191" i="20" s="1"/>
  <c r="M237" i="20"/>
  <c r="V71" i="20"/>
  <c r="K76" i="20"/>
  <c r="V76" i="20"/>
  <c r="O76" i="20"/>
  <c r="Z76" i="20" s="1"/>
  <c r="H77" i="20"/>
  <c r="K86" i="20"/>
  <c r="Q95" i="20"/>
  <c r="Q97" i="20" s="1"/>
  <c r="F97" i="20"/>
  <c r="X101" i="20"/>
  <c r="Q101" i="20"/>
  <c r="L101" i="20"/>
  <c r="K101" i="20"/>
  <c r="X105" i="20"/>
  <c r="Q105" i="20"/>
  <c r="Q107" i="20" s="1"/>
  <c r="L105" i="20"/>
  <c r="K105" i="20"/>
  <c r="K107" i="20" s="1"/>
  <c r="M106" i="20"/>
  <c r="M107" i="20" s="1"/>
  <c r="X106" i="20"/>
  <c r="Q106" i="20"/>
  <c r="L106" i="20"/>
  <c r="O121" i="20"/>
  <c r="Z121" i="20" s="1"/>
  <c r="M141" i="20"/>
  <c r="M161" i="20"/>
  <c r="I187" i="20"/>
  <c r="J185" i="20"/>
  <c r="M191" i="20"/>
  <c r="F222" i="20"/>
  <c r="J220" i="20"/>
  <c r="K256" i="20"/>
  <c r="O256" i="20"/>
  <c r="Z256" i="20" s="1"/>
  <c r="M256" i="20"/>
  <c r="Q256" i="20"/>
  <c r="L256" i="20"/>
  <c r="X256" i="20"/>
  <c r="M71" i="20"/>
  <c r="J80" i="20"/>
  <c r="J100" i="20"/>
  <c r="O136" i="20"/>
  <c r="Z136" i="20" s="1"/>
  <c r="Z137" i="20" s="1"/>
  <c r="M136" i="20"/>
  <c r="M137" i="20" s="1"/>
  <c r="Q136" i="20"/>
  <c r="V136" i="20" s="1"/>
  <c r="F142" i="20"/>
  <c r="H152" i="20"/>
  <c r="I150" i="20"/>
  <c r="I152" i="20" s="1"/>
  <c r="I177" i="20"/>
  <c r="J175" i="20"/>
  <c r="X181" i="20"/>
  <c r="Q181" i="20"/>
  <c r="L181" i="20"/>
  <c r="K181" i="20"/>
  <c r="O181" i="20"/>
  <c r="Z181" i="20" s="1"/>
  <c r="O186" i="20"/>
  <c r="Z186" i="20" s="1"/>
  <c r="M186" i="20"/>
  <c r="X186" i="20"/>
  <c r="L186" i="20"/>
  <c r="K186" i="20"/>
  <c r="F192" i="20"/>
  <c r="K206" i="20"/>
  <c r="O206" i="20"/>
  <c r="Z206" i="20" s="1"/>
  <c r="M206" i="20"/>
  <c r="X206" i="20"/>
  <c r="L206" i="20"/>
  <c r="H212" i="20"/>
  <c r="I210" i="20"/>
  <c r="H227" i="20"/>
  <c r="I225" i="20"/>
  <c r="I227" i="20" s="1"/>
  <c r="X226" i="20"/>
  <c r="Q226" i="20"/>
  <c r="L226" i="20"/>
  <c r="M226" i="20"/>
  <c r="K226" i="20"/>
  <c r="X231" i="20"/>
  <c r="Q231" i="20"/>
  <c r="L231" i="20"/>
  <c r="M231" i="20"/>
  <c r="O231" i="20"/>
  <c r="Z231" i="20" s="1"/>
  <c r="O71" i="20"/>
  <c r="Z71" i="20" s="1"/>
  <c r="X111" i="20"/>
  <c r="Q111" i="20"/>
  <c r="L111" i="20"/>
  <c r="K111" i="20"/>
  <c r="O126" i="20"/>
  <c r="Z126" i="20" s="1"/>
  <c r="M126" i="20"/>
  <c r="Q126" i="20"/>
  <c r="V126" i="20" s="1"/>
  <c r="J130" i="20"/>
  <c r="F132" i="20"/>
  <c r="J137" i="20"/>
  <c r="X135" i="20"/>
  <c r="X137" i="20" s="1"/>
  <c r="Q135" i="20"/>
  <c r="Q137" i="20" s="1"/>
  <c r="L135" i="20"/>
  <c r="K135" i="20"/>
  <c r="K137" i="20" s="1"/>
  <c r="H142" i="20"/>
  <c r="I140" i="20"/>
  <c r="I142" i="20" s="1"/>
  <c r="X151" i="20"/>
  <c r="Q151" i="20"/>
  <c r="L151" i="20"/>
  <c r="K151" i="20"/>
  <c r="I167" i="20"/>
  <c r="J165" i="20"/>
  <c r="X171" i="20"/>
  <c r="Q171" i="20"/>
  <c r="L171" i="20"/>
  <c r="K171" i="20"/>
  <c r="O171" i="20"/>
  <c r="Z171" i="20" s="1"/>
  <c r="X195" i="20"/>
  <c r="Q195" i="20"/>
  <c r="Q197" i="20" s="1"/>
  <c r="L195" i="20"/>
  <c r="J197" i="20"/>
  <c r="K195" i="20"/>
  <c r="K197" i="20" s="1"/>
  <c r="O195" i="20"/>
  <c r="M195" i="20"/>
  <c r="V196" i="20"/>
  <c r="O196" i="20"/>
  <c r="Z196" i="20" s="1"/>
  <c r="X196" i="20"/>
  <c r="M196" i="20"/>
  <c r="J237" i="20"/>
  <c r="X235" i="20"/>
  <c r="X237" i="20" s="1"/>
  <c r="Q235" i="20"/>
  <c r="Q237" i="20" s="1"/>
  <c r="L235" i="20"/>
  <c r="K235" i="20"/>
  <c r="O235" i="20"/>
  <c r="J250" i="20"/>
  <c r="F162" i="20"/>
  <c r="V166" i="20"/>
  <c r="F172" i="20"/>
  <c r="V176" i="20"/>
  <c r="J180" i="20"/>
  <c r="F182" i="20"/>
  <c r="H192" i="20"/>
  <c r="I190" i="20"/>
  <c r="I192" i="20" s="1"/>
  <c r="O211" i="20"/>
  <c r="Z211" i="20" s="1"/>
  <c r="M211" i="20"/>
  <c r="L211" i="20"/>
  <c r="X211" i="20"/>
  <c r="X216" i="20"/>
  <c r="Q216" i="20"/>
  <c r="L216" i="20"/>
  <c r="O216" i="20"/>
  <c r="Z216" i="20" s="1"/>
  <c r="J241" i="20"/>
  <c r="F242" i="20"/>
  <c r="M251" i="20"/>
  <c r="X251" i="20"/>
  <c r="Q251" i="20"/>
  <c r="L251" i="20"/>
  <c r="K251" i="20"/>
  <c r="H162" i="20"/>
  <c r="I160" i="20"/>
  <c r="I162" i="20" s="1"/>
  <c r="H172" i="20"/>
  <c r="I170" i="20"/>
  <c r="I172" i="20" s="1"/>
  <c r="H182" i="20"/>
  <c r="I180" i="20"/>
  <c r="I182" i="20" s="1"/>
  <c r="I200" i="20"/>
  <c r="M201" i="20"/>
  <c r="X201" i="20"/>
  <c r="Q201" i="20"/>
  <c r="L201" i="20"/>
  <c r="F207" i="20"/>
  <c r="K211" i="20"/>
  <c r="K216" i="20"/>
  <c r="J225" i="20"/>
  <c r="F227" i="20"/>
  <c r="P236" i="20"/>
  <c r="O251" i="20"/>
  <c r="Z251" i="20" s="1"/>
  <c r="M166" i="20"/>
  <c r="M176" i="20"/>
  <c r="J215" i="20"/>
  <c r="V221" i="20"/>
  <c r="O221" i="20"/>
  <c r="Z221" i="20" s="1"/>
  <c r="X221" i="20"/>
  <c r="V236" i="20"/>
  <c r="O236" i="20"/>
  <c r="Z236" i="20" s="1"/>
  <c r="M236" i="20"/>
  <c r="Q236" i="20"/>
  <c r="F237" i="20"/>
  <c r="J247" i="20"/>
  <c r="X245" i="20"/>
  <c r="X247" i="20" s="1"/>
  <c r="Q245" i="20"/>
  <c r="L245" i="20"/>
  <c r="O245" i="20"/>
  <c r="O246" i="20"/>
  <c r="Z246" i="20" s="1"/>
  <c r="Q246" i="20"/>
  <c r="K246" i="20"/>
  <c r="M255" i="20"/>
  <c r="J257" i="20"/>
  <c r="X255" i="20"/>
  <c r="X257" i="20" s="1"/>
  <c r="Q255" i="20"/>
  <c r="Q257" i="20" s="1"/>
  <c r="L255" i="20"/>
  <c r="O255" i="20"/>
  <c r="O166" i="20"/>
  <c r="Z166" i="20" s="1"/>
  <c r="O176" i="20"/>
  <c r="Z176" i="20" s="1"/>
  <c r="K221" i="20"/>
  <c r="Q221" i="20"/>
  <c r="Y227" i="20"/>
  <c r="I230" i="20"/>
  <c r="I232" i="20" s="1"/>
  <c r="K236" i="20"/>
  <c r="J240" i="20"/>
  <c r="F247" i="20"/>
  <c r="K245" i="20"/>
  <c r="K247" i="20" s="1"/>
  <c r="L246" i="20"/>
  <c r="F257" i="20"/>
  <c r="K255" i="20"/>
  <c r="K257" i="20" s="1"/>
  <c r="O215" i="20" l="1"/>
  <c r="J217" i="20"/>
  <c r="M215" i="20"/>
  <c r="M217" i="20" s="1"/>
  <c r="L215" i="20"/>
  <c r="Q215" i="20"/>
  <c r="Q217" i="20" s="1"/>
  <c r="K215" i="20"/>
  <c r="K217" i="20" s="1"/>
  <c r="X215" i="20"/>
  <c r="X217" i="20" s="1"/>
  <c r="P231" i="20"/>
  <c r="V231" i="20" s="1"/>
  <c r="W231" i="20"/>
  <c r="X85" i="20"/>
  <c r="X87" i="20" s="1"/>
  <c r="Q85" i="20"/>
  <c r="Q87" i="20" s="1"/>
  <c r="L85" i="20"/>
  <c r="K85" i="20"/>
  <c r="K87" i="20" s="1"/>
  <c r="M85" i="20"/>
  <c r="M87" i="20" s="1"/>
  <c r="J87" i="20"/>
  <c r="O85" i="20"/>
  <c r="O120" i="20"/>
  <c r="M120" i="20"/>
  <c r="M122" i="20" s="1"/>
  <c r="X120" i="20"/>
  <c r="X122" i="20" s="1"/>
  <c r="L120" i="20"/>
  <c r="J122" i="20"/>
  <c r="K120" i="20"/>
  <c r="K122" i="20" s="1"/>
  <c r="Q120" i="20"/>
  <c r="Q122" i="20" s="1"/>
  <c r="O207" i="20"/>
  <c r="Z205" i="20"/>
  <c r="Z207" i="20" s="1"/>
  <c r="J52" i="20"/>
  <c r="L15" i="20"/>
  <c r="M15" i="20"/>
  <c r="M17" i="20" s="1"/>
  <c r="J17" i="20"/>
  <c r="Q15" i="20"/>
  <c r="Q17" i="20" s="1"/>
  <c r="K15" i="20"/>
  <c r="K17" i="20" s="1"/>
  <c r="X15" i="20"/>
  <c r="X17" i="20" s="1"/>
  <c r="O15" i="20"/>
  <c r="N15" i="20"/>
  <c r="M22" i="20"/>
  <c r="O37" i="20"/>
  <c r="Z35" i="20"/>
  <c r="Z37" i="20" s="1"/>
  <c r="X10" i="20"/>
  <c r="X12" i="20" s="1"/>
  <c r="Q10" i="20"/>
  <c r="Q12" i="20" s="1"/>
  <c r="M10" i="20"/>
  <c r="M12" i="20" s="1"/>
  <c r="J12" i="20"/>
  <c r="K10" i="20"/>
  <c r="K12" i="20" s="1"/>
  <c r="O10" i="20"/>
  <c r="N10" i="20"/>
  <c r="L10" i="20"/>
  <c r="AN58" i="20"/>
  <c r="N6" i="20"/>
  <c r="AL58" i="20"/>
  <c r="M6" i="20"/>
  <c r="X6" i="20"/>
  <c r="Q6" i="20"/>
  <c r="AS58" i="20" s="1"/>
  <c r="L6" i="20"/>
  <c r="K6" i="20"/>
  <c r="AM58" i="20" s="1"/>
  <c r="O6" i="20"/>
  <c r="I202" i="20"/>
  <c r="J200" i="20"/>
  <c r="W171" i="20"/>
  <c r="P171" i="20"/>
  <c r="V171" i="20" s="1"/>
  <c r="W245" i="20"/>
  <c r="L247" i="20"/>
  <c r="P245" i="20"/>
  <c r="W251" i="20"/>
  <c r="P251" i="20"/>
  <c r="V251" i="20" s="1"/>
  <c r="P216" i="20"/>
  <c r="V216" i="20" s="1"/>
  <c r="W216" i="20"/>
  <c r="O40" i="20"/>
  <c r="K40" i="20"/>
  <c r="K42" i="20" s="1"/>
  <c r="J42" i="20"/>
  <c r="N40" i="20"/>
  <c r="L40" i="20"/>
  <c r="M40" i="20"/>
  <c r="M42" i="20" s="1"/>
  <c r="X40" i="20"/>
  <c r="X42" i="20" s="1"/>
  <c r="Q40" i="20"/>
  <c r="Q42" i="20" s="1"/>
  <c r="L92" i="20"/>
  <c r="P90" i="20"/>
  <c r="W90" i="20"/>
  <c r="Q127" i="20"/>
  <c r="J77" i="20"/>
  <c r="O75" i="20"/>
  <c r="M75" i="20"/>
  <c r="M77" i="20" s="1"/>
  <c r="K75" i="20"/>
  <c r="K77" i="20" s="1"/>
  <c r="Q75" i="20"/>
  <c r="Q77" i="20" s="1"/>
  <c r="X75" i="20"/>
  <c r="X77" i="20" s="1"/>
  <c r="L75" i="20"/>
  <c r="W246" i="20"/>
  <c r="P246" i="20"/>
  <c r="V246" i="20" s="1"/>
  <c r="O240" i="20"/>
  <c r="J242" i="20"/>
  <c r="M240" i="20"/>
  <c r="X240" i="20"/>
  <c r="L240" i="20"/>
  <c r="K240" i="20"/>
  <c r="K242" i="20" s="1"/>
  <c r="Q240" i="20"/>
  <c r="Q242" i="20" s="1"/>
  <c r="O257" i="20"/>
  <c r="Z255" i="20"/>
  <c r="Z257" i="20" s="1"/>
  <c r="Q247" i="20"/>
  <c r="X241" i="20"/>
  <c r="Q241" i="20"/>
  <c r="L241" i="20"/>
  <c r="M241" i="20"/>
  <c r="K241" i="20"/>
  <c r="O241" i="20"/>
  <c r="Z241" i="20" s="1"/>
  <c r="J160" i="20"/>
  <c r="K237" i="20"/>
  <c r="W135" i="20"/>
  <c r="W137" i="20" s="1"/>
  <c r="P135" i="20"/>
  <c r="L137" i="20"/>
  <c r="W111" i="20"/>
  <c r="P111" i="20"/>
  <c r="V111" i="20" s="1"/>
  <c r="W206" i="20"/>
  <c r="P206" i="20"/>
  <c r="V206" i="20" s="1"/>
  <c r="W181" i="20"/>
  <c r="P181" i="20"/>
  <c r="V181" i="20" s="1"/>
  <c r="J140" i="20"/>
  <c r="P106" i="20"/>
  <c r="V106" i="20" s="1"/>
  <c r="W106" i="20"/>
  <c r="X107" i="20"/>
  <c r="W161" i="20"/>
  <c r="P161" i="20"/>
  <c r="V161" i="20" s="1"/>
  <c r="J150" i="20"/>
  <c r="O137" i="20"/>
  <c r="Z95" i="20"/>
  <c r="Z97" i="20" s="1"/>
  <c r="O97" i="20"/>
  <c r="W86" i="20"/>
  <c r="P86" i="20"/>
  <c r="V86" i="20" s="1"/>
  <c r="K60" i="20"/>
  <c r="K62" i="20" s="1"/>
  <c r="O60" i="20"/>
  <c r="M60" i="20"/>
  <c r="M62" i="20" s="1"/>
  <c r="J62" i="20"/>
  <c r="Q60" i="20"/>
  <c r="Q62" i="20" s="1"/>
  <c r="L60" i="20"/>
  <c r="X60" i="20"/>
  <c r="X62" i="20" s="1"/>
  <c r="Z90" i="20"/>
  <c r="Z92" i="20" s="1"/>
  <c r="O92" i="20"/>
  <c r="J230" i="20"/>
  <c r="Z155" i="20"/>
  <c r="Z157" i="20" s="1"/>
  <c r="O157" i="20"/>
  <c r="X157" i="20"/>
  <c r="Z125" i="20"/>
  <c r="Z127" i="20" s="1"/>
  <c r="O127" i="20"/>
  <c r="J117" i="20"/>
  <c r="X115" i="20"/>
  <c r="X117" i="20" s="1"/>
  <c r="Q115" i="20"/>
  <c r="Q117" i="20" s="1"/>
  <c r="L115" i="20"/>
  <c r="K115" i="20"/>
  <c r="K117" i="20" s="1"/>
  <c r="O115" i="20"/>
  <c r="M115" i="20"/>
  <c r="M117" i="20" s="1"/>
  <c r="W131" i="20"/>
  <c r="P131" i="20"/>
  <c r="V131" i="20" s="1"/>
  <c r="L207" i="20"/>
  <c r="W205" i="20"/>
  <c r="W207" i="20" s="1"/>
  <c r="P205" i="20"/>
  <c r="M207" i="20"/>
  <c r="X110" i="20"/>
  <c r="X112" i="20" s="1"/>
  <c r="Q110" i="20"/>
  <c r="Q112" i="20" s="1"/>
  <c r="L110" i="20"/>
  <c r="J112" i="20"/>
  <c r="O110" i="20"/>
  <c r="M110" i="20"/>
  <c r="M112" i="20" s="1"/>
  <c r="K110" i="20"/>
  <c r="K112" i="20" s="1"/>
  <c r="J67" i="20"/>
  <c r="M65" i="20"/>
  <c r="M67" i="20" s="1"/>
  <c r="X65" i="20"/>
  <c r="X67" i="20" s="1"/>
  <c r="Q65" i="20"/>
  <c r="Q67" i="20" s="1"/>
  <c r="L65" i="20"/>
  <c r="O65" i="20"/>
  <c r="K65" i="20"/>
  <c r="K67" i="20" s="1"/>
  <c r="L45" i="20"/>
  <c r="O45" i="20"/>
  <c r="K45" i="20"/>
  <c r="K47" i="20" s="1"/>
  <c r="N45" i="20"/>
  <c r="M45" i="20"/>
  <c r="M47" i="20" s="1"/>
  <c r="X45" i="20"/>
  <c r="X47" i="20" s="1"/>
  <c r="J47" i="20"/>
  <c r="Q45" i="20"/>
  <c r="Q47" i="20" s="1"/>
  <c r="W26" i="20"/>
  <c r="P26" i="20"/>
  <c r="V26" i="20" s="1"/>
  <c r="P20" i="20"/>
  <c r="L22" i="20"/>
  <c r="W20" i="20"/>
  <c r="W22" i="20" s="1"/>
  <c r="X55" i="20"/>
  <c r="X57" i="20" s="1"/>
  <c r="Q55" i="20"/>
  <c r="Q57" i="20" s="1"/>
  <c r="L55" i="20"/>
  <c r="J57" i="20"/>
  <c r="K55" i="20"/>
  <c r="K57" i="20" s="1"/>
  <c r="O55" i="20"/>
  <c r="M55" i="20"/>
  <c r="M57" i="20" s="1"/>
  <c r="P116" i="20"/>
  <c r="V116" i="20" s="1"/>
  <c r="W116" i="20"/>
  <c r="Q22" i="20"/>
  <c r="R20" i="20"/>
  <c r="R17" i="20"/>
  <c r="M37" i="20"/>
  <c r="L37" i="20"/>
  <c r="W35" i="20"/>
  <c r="P35" i="20"/>
  <c r="P36" i="20"/>
  <c r="V36" i="20" s="1"/>
  <c r="W36" i="20"/>
  <c r="AT56" i="20"/>
  <c r="W5" i="20"/>
  <c r="L7" i="20"/>
  <c r="AM4" i="20"/>
  <c r="P5" i="20"/>
  <c r="AL5" i="20"/>
  <c r="AL6" i="20" s="1"/>
  <c r="AL7" i="20" s="1"/>
  <c r="AL8" i="20" s="1"/>
  <c r="AL9" i="20" s="1"/>
  <c r="AL10" i="20" s="1"/>
  <c r="AL11" i="20" s="1"/>
  <c r="AL12" i="20" s="1"/>
  <c r="AL13" i="20" s="1"/>
  <c r="AL14" i="20" s="1"/>
  <c r="AL15" i="20" s="1"/>
  <c r="AL16" i="20" s="1"/>
  <c r="AL17" i="20" s="1"/>
  <c r="AL18" i="20" s="1"/>
  <c r="AL19" i="20" s="1"/>
  <c r="AL20" i="20" s="1"/>
  <c r="AL21" i="20" s="1"/>
  <c r="AL22" i="20" s="1"/>
  <c r="AL23" i="20" s="1"/>
  <c r="AL24" i="20" s="1"/>
  <c r="AL25" i="20" s="1"/>
  <c r="AL26" i="20" s="1"/>
  <c r="AL27" i="20" s="1"/>
  <c r="AL28" i="20" s="1"/>
  <c r="AL29" i="20" s="1"/>
  <c r="AL30" i="20" s="1"/>
  <c r="AL31" i="20" s="1"/>
  <c r="AL32" i="20" s="1"/>
  <c r="AL33" i="20" s="1"/>
  <c r="AL34" i="20" s="1"/>
  <c r="AL35" i="20" s="1"/>
  <c r="AL36" i="20" s="1"/>
  <c r="AL37" i="20" s="1"/>
  <c r="AL38" i="20" s="1"/>
  <c r="AL39" i="20" s="1"/>
  <c r="AL40" i="20" s="1"/>
  <c r="AL41" i="20" s="1"/>
  <c r="AL42" i="20" s="1"/>
  <c r="AL43" i="20" s="1"/>
  <c r="AL44" i="20" s="1"/>
  <c r="AL45" i="20" s="1"/>
  <c r="AL46" i="20" s="1"/>
  <c r="AL47" i="20" s="1"/>
  <c r="AL48" i="20" s="1"/>
  <c r="AL49" i="20" s="1"/>
  <c r="AL50" i="20" s="1"/>
  <c r="AL51" i="20" s="1"/>
  <c r="AL52" i="20" s="1"/>
  <c r="AL53" i="20" s="1"/>
  <c r="AL54" i="20" s="1"/>
  <c r="AL55" i="20" s="1"/>
  <c r="AL56" i="20"/>
  <c r="AO4" i="20"/>
  <c r="Z5" i="20"/>
  <c r="O7" i="20"/>
  <c r="O247" i="20"/>
  <c r="Z245" i="20"/>
  <c r="Z247" i="20" s="1"/>
  <c r="O180" i="20"/>
  <c r="M180" i="20"/>
  <c r="M182" i="20" s="1"/>
  <c r="Q180" i="20"/>
  <c r="Q182" i="20" s="1"/>
  <c r="X180" i="20"/>
  <c r="X182" i="20" s="1"/>
  <c r="J182" i="20"/>
  <c r="K180" i="20"/>
  <c r="K182" i="20" s="1"/>
  <c r="L180" i="20"/>
  <c r="Z235" i="20"/>
  <c r="Z237" i="20" s="1"/>
  <c r="O237" i="20"/>
  <c r="W211" i="20"/>
  <c r="P211" i="20"/>
  <c r="V211" i="20" s="1"/>
  <c r="X197" i="20"/>
  <c r="J190" i="20"/>
  <c r="J177" i="20"/>
  <c r="X175" i="20"/>
  <c r="X177" i="20" s="1"/>
  <c r="Q175" i="20"/>
  <c r="Q177" i="20" s="1"/>
  <c r="L175" i="20"/>
  <c r="K175" i="20"/>
  <c r="K177" i="20" s="1"/>
  <c r="M175" i="20"/>
  <c r="M177" i="20" s="1"/>
  <c r="O175" i="20"/>
  <c r="J222" i="20"/>
  <c r="X220" i="20"/>
  <c r="X222" i="20" s="1"/>
  <c r="Q220" i="20"/>
  <c r="Q222" i="20" s="1"/>
  <c r="L220" i="20"/>
  <c r="O220" i="20"/>
  <c r="M220" i="20"/>
  <c r="M222" i="20" s="1"/>
  <c r="K220" i="20"/>
  <c r="K222" i="20" s="1"/>
  <c r="W101" i="20"/>
  <c r="P101" i="20"/>
  <c r="V101" i="20" s="1"/>
  <c r="W255" i="20"/>
  <c r="L257" i="20"/>
  <c r="P255" i="20"/>
  <c r="M257" i="20"/>
  <c r="O225" i="20"/>
  <c r="Q225" i="20"/>
  <c r="Q227" i="20" s="1"/>
  <c r="K225" i="20"/>
  <c r="K227" i="20" s="1"/>
  <c r="X225" i="20"/>
  <c r="X227" i="20" s="1"/>
  <c r="M225" i="20"/>
  <c r="M227" i="20" s="1"/>
  <c r="J227" i="20"/>
  <c r="L225" i="20"/>
  <c r="J170" i="20"/>
  <c r="K250" i="20"/>
  <c r="K252" i="20" s="1"/>
  <c r="O250" i="20"/>
  <c r="J252" i="20"/>
  <c r="X250" i="20"/>
  <c r="X252" i="20" s="1"/>
  <c r="L250" i="20"/>
  <c r="M250" i="20"/>
  <c r="M252" i="20" s="1"/>
  <c r="Q250" i="20"/>
  <c r="Q252" i="20" s="1"/>
  <c r="L237" i="20"/>
  <c r="P235" i="20"/>
  <c r="W235" i="20"/>
  <c r="W237" i="20" s="1"/>
  <c r="M197" i="20"/>
  <c r="W195" i="20"/>
  <c r="W197" i="20" s="1"/>
  <c r="P195" i="20"/>
  <c r="L197" i="20"/>
  <c r="J167" i="20"/>
  <c r="X165" i="20"/>
  <c r="X167" i="20" s="1"/>
  <c r="Q165" i="20"/>
  <c r="Q167" i="20" s="1"/>
  <c r="L165" i="20"/>
  <c r="K165" i="20"/>
  <c r="K167" i="20" s="1"/>
  <c r="M165" i="20"/>
  <c r="M167" i="20" s="1"/>
  <c r="O165" i="20"/>
  <c r="W151" i="20"/>
  <c r="P151" i="20"/>
  <c r="V151" i="20" s="1"/>
  <c r="O130" i="20"/>
  <c r="M130" i="20"/>
  <c r="M132" i="20" s="1"/>
  <c r="X130" i="20"/>
  <c r="X132" i="20" s="1"/>
  <c r="L130" i="20"/>
  <c r="K130" i="20"/>
  <c r="K132" i="20" s="1"/>
  <c r="J132" i="20"/>
  <c r="Q130" i="20"/>
  <c r="Q132" i="20" s="1"/>
  <c r="W226" i="20"/>
  <c r="P226" i="20"/>
  <c r="V226" i="20" s="1"/>
  <c r="W186" i="20"/>
  <c r="P186" i="20"/>
  <c r="V186" i="20" s="1"/>
  <c r="K100" i="20"/>
  <c r="K102" i="20" s="1"/>
  <c r="J102" i="20"/>
  <c r="O100" i="20"/>
  <c r="Q100" i="20"/>
  <c r="Q102" i="20" s="1"/>
  <c r="X100" i="20"/>
  <c r="X102" i="20" s="1"/>
  <c r="M100" i="20"/>
  <c r="M102" i="20" s="1"/>
  <c r="L100" i="20"/>
  <c r="W256" i="20"/>
  <c r="P256" i="20"/>
  <c r="V256" i="20" s="1"/>
  <c r="W141" i="20"/>
  <c r="P141" i="20"/>
  <c r="V141" i="20" s="1"/>
  <c r="X92" i="20"/>
  <c r="K157" i="20"/>
  <c r="P91" i="20"/>
  <c r="V91" i="20" s="1"/>
  <c r="W91" i="20"/>
  <c r="O72" i="20"/>
  <c r="Z70" i="20"/>
  <c r="Z72" i="20" s="1"/>
  <c r="M72" i="20"/>
  <c r="P156" i="20"/>
  <c r="V156" i="20" s="1"/>
  <c r="W156" i="20"/>
  <c r="W41" i="20"/>
  <c r="P41" i="20"/>
  <c r="V41" i="20" s="1"/>
  <c r="J27" i="20"/>
  <c r="N25" i="20"/>
  <c r="M25" i="20"/>
  <c r="M27" i="20" s="1"/>
  <c r="Q25" i="20"/>
  <c r="Q27" i="20" s="1"/>
  <c r="L25" i="20"/>
  <c r="X25" i="20"/>
  <c r="X27" i="20" s="1"/>
  <c r="K25" i="20"/>
  <c r="K27" i="20" s="1"/>
  <c r="O25" i="20"/>
  <c r="W81" i="20"/>
  <c r="P81" i="20"/>
  <c r="V81" i="20" s="1"/>
  <c r="P56" i="20"/>
  <c r="V56" i="20" s="1"/>
  <c r="W56" i="20"/>
  <c r="K22" i="20"/>
  <c r="Y35" i="20"/>
  <c r="Y37" i="20" s="1"/>
  <c r="N37" i="20"/>
  <c r="K37" i="20"/>
  <c r="F368" i="20"/>
  <c r="F366" i="20"/>
  <c r="AQ4" i="20"/>
  <c r="Q7" i="20"/>
  <c r="N7" i="20"/>
  <c r="AN4" i="20"/>
  <c r="Y5" i="20"/>
  <c r="J7" i="20"/>
  <c r="P201" i="20"/>
  <c r="V201" i="20" s="1"/>
  <c r="W201" i="20"/>
  <c r="O197" i="20"/>
  <c r="Z195" i="20"/>
  <c r="Z197" i="20" s="1"/>
  <c r="J210" i="20"/>
  <c r="I212" i="20"/>
  <c r="K80" i="20"/>
  <c r="K82" i="20" s="1"/>
  <c r="J82" i="20"/>
  <c r="O80" i="20"/>
  <c r="X80" i="20"/>
  <c r="X82" i="20" s="1"/>
  <c r="L80" i="20"/>
  <c r="Q80" i="20"/>
  <c r="Q82" i="20" s="1"/>
  <c r="M80" i="20"/>
  <c r="M82" i="20" s="1"/>
  <c r="J187" i="20"/>
  <c r="X185" i="20"/>
  <c r="X187" i="20" s="1"/>
  <c r="Q185" i="20"/>
  <c r="Q187" i="20" s="1"/>
  <c r="L185" i="20"/>
  <c r="K185" i="20"/>
  <c r="K187" i="20" s="1"/>
  <c r="M185" i="20"/>
  <c r="M187" i="20" s="1"/>
  <c r="O185" i="20"/>
  <c r="L107" i="20"/>
  <c r="W105" i="20"/>
  <c r="W107" i="20" s="1"/>
  <c r="P105" i="20"/>
  <c r="W191" i="20"/>
  <c r="P191" i="20"/>
  <c r="V191" i="20" s="1"/>
  <c r="W146" i="20"/>
  <c r="P146" i="20"/>
  <c r="V146" i="20" s="1"/>
  <c r="W121" i="20"/>
  <c r="P121" i="20"/>
  <c r="V121" i="20" s="1"/>
  <c r="M92" i="20"/>
  <c r="W66" i="20"/>
  <c r="P66" i="20"/>
  <c r="V66" i="20" s="1"/>
  <c r="W155" i="20"/>
  <c r="W157" i="20" s="1"/>
  <c r="P155" i="20"/>
  <c r="L157" i="20"/>
  <c r="M127" i="20"/>
  <c r="W125" i="20"/>
  <c r="W127" i="20" s="1"/>
  <c r="P125" i="20"/>
  <c r="L127" i="20"/>
  <c r="L72" i="20"/>
  <c r="W70" i="20"/>
  <c r="W72" i="20" s="1"/>
  <c r="P70" i="20"/>
  <c r="J147" i="20"/>
  <c r="X145" i="20"/>
  <c r="X147" i="20" s="1"/>
  <c r="Q145" i="20"/>
  <c r="Q147" i="20" s="1"/>
  <c r="L145" i="20"/>
  <c r="K145" i="20"/>
  <c r="K147" i="20" s="1"/>
  <c r="M145" i="20"/>
  <c r="M147" i="20" s="1"/>
  <c r="O145" i="20"/>
  <c r="K207" i="20"/>
  <c r="X207" i="20"/>
  <c r="R65" i="20"/>
  <c r="R62" i="20"/>
  <c r="N22" i="20"/>
  <c r="Y20" i="20"/>
  <c r="Y22" i="20" s="1"/>
  <c r="W11" i="20"/>
  <c r="P11" i="20"/>
  <c r="V11" i="20" s="1"/>
  <c r="O22" i="20"/>
  <c r="Z20" i="20"/>
  <c r="Z22" i="20" s="1"/>
  <c r="F367" i="20"/>
  <c r="W16" i="20"/>
  <c r="P16" i="20"/>
  <c r="V16" i="20" s="1"/>
  <c r="P61" i="20"/>
  <c r="V61" i="20" s="1"/>
  <c r="W61" i="20"/>
  <c r="O30" i="20"/>
  <c r="K30" i="20"/>
  <c r="K32" i="20" s="1"/>
  <c r="J32" i="20"/>
  <c r="X30" i="20"/>
  <c r="X32" i="20" s="1"/>
  <c r="N30" i="20"/>
  <c r="M30" i="20"/>
  <c r="M32" i="20" s="1"/>
  <c r="Q30" i="20"/>
  <c r="Q32" i="20" s="1"/>
  <c r="L30" i="20"/>
  <c r="P46" i="20"/>
  <c r="V46" i="20" s="1"/>
  <c r="W46" i="20"/>
  <c r="M7" i="20"/>
  <c r="X7" i="20"/>
  <c r="AR56" i="20"/>
  <c r="J52" i="14"/>
  <c r="F52" i="14"/>
  <c r="J51" i="14"/>
  <c r="J50" i="14"/>
  <c r="I50" i="14"/>
  <c r="H50" i="14"/>
  <c r="F50" i="14"/>
  <c r="BD52" i="14"/>
  <c r="BD50" i="14"/>
  <c r="BA311" i="14"/>
  <c r="BA307" i="14"/>
  <c r="BA303" i="14"/>
  <c r="BA52" i="14"/>
  <c r="AX52" i="14"/>
  <c r="AZ307" i="14"/>
  <c r="AZ311" i="14" s="1"/>
  <c r="AB59" i="14"/>
  <c r="BG20" i="19"/>
  <c r="AP27" i="19"/>
  <c r="AL27" i="19"/>
  <c r="AG27" i="19"/>
  <c r="BR25" i="19"/>
  <c r="AM25" i="19"/>
  <c r="AM27" i="19" s="1"/>
  <c r="AQ23" i="19"/>
  <c r="AQ24" i="19" s="1"/>
  <c r="AQ25" i="19" s="1"/>
  <c r="AQ26" i="19" s="1"/>
  <c r="AM23" i="19"/>
  <c r="AK23" i="19"/>
  <c r="BS22" i="19"/>
  <c r="BS23" i="19" s="1"/>
  <c r="BS24" i="19" s="1"/>
  <c r="AQ21" i="19"/>
  <c r="AO21" i="19"/>
  <c r="AM21" i="19"/>
  <c r="AL21" i="19"/>
  <c r="BS20" i="19"/>
  <c r="BQ20" i="19"/>
  <c r="BK20" i="19"/>
  <c r="BC19" i="19"/>
  <c r="AQ19" i="19"/>
  <c r="AI10" i="19" s="1"/>
  <c r="AH10" i="19" s="1"/>
  <c r="AP19" i="19"/>
  <c r="AM19" i="19"/>
  <c r="AM20" i="19" s="1"/>
  <c r="BR18" i="19"/>
  <c r="BN24" i="19"/>
  <c r="BK18" i="19"/>
  <c r="BI18" i="19"/>
  <c r="BG18" i="19"/>
  <c r="BE18" i="19"/>
  <c r="BB27" i="19"/>
  <c r="BC27" i="19" s="1"/>
  <c r="AI15" i="19" s="1"/>
  <c r="AH15" i="19" s="1"/>
  <c r="BO17" i="19"/>
  <c r="BO18" i="19" s="1"/>
  <c r="BO19" i="19" s="1"/>
  <c r="BO20" i="19" s="1"/>
  <c r="BO21" i="19" s="1"/>
  <c r="BO22" i="19" s="1"/>
  <c r="BO23" i="19" s="1"/>
  <c r="BC17" i="19"/>
  <c r="BA17" i="19"/>
  <c r="AQ17" i="19"/>
  <c r="AQ18" i="19" s="1"/>
  <c r="AM17" i="19"/>
  <c r="AK17" i="19"/>
  <c r="BS16" i="19"/>
  <c r="BS18" i="19" s="1"/>
  <c r="AI24" i="19" s="1"/>
  <c r="AH24" i="19" s="1"/>
  <c r="BO15" i="19"/>
  <c r="BM15" i="19"/>
  <c r="AQ15" i="19"/>
  <c r="AO15" i="19"/>
  <c r="BS14" i="19"/>
  <c r="BQ14" i="19"/>
  <c r="BN13" i="19"/>
  <c r="AP13" i="19"/>
  <c r="BO12" i="19"/>
  <c r="BO11" i="19"/>
  <c r="AQ11" i="19"/>
  <c r="AQ13" i="19" s="1"/>
  <c r="AI9" i="19" s="1"/>
  <c r="AH9" i="19" s="1"/>
  <c r="BJ26" i="19"/>
  <c r="BO9" i="19"/>
  <c r="BM9" i="19"/>
  <c r="AQ9" i="19"/>
  <c r="AO9" i="19"/>
  <c r="BF27" i="19"/>
  <c r="BF16" i="19"/>
  <c r="BN7" i="19"/>
  <c r="AP7" i="19"/>
  <c r="AI7" i="19"/>
  <c r="AH7" i="19" s="1"/>
  <c r="BK6" i="19"/>
  <c r="BK7" i="19" s="1"/>
  <c r="BK8" i="19" s="1"/>
  <c r="BK9" i="19" s="1"/>
  <c r="BK10" i="19" s="1"/>
  <c r="BK11" i="19" s="1"/>
  <c r="BK12" i="19" s="1"/>
  <c r="BK13" i="19" s="1"/>
  <c r="BK14" i="19" s="1"/>
  <c r="BK15" i="19" s="1"/>
  <c r="BJ16" i="19"/>
  <c r="BK16" i="19" s="1"/>
  <c r="AI18" i="19" s="1"/>
  <c r="AH18" i="19" s="1"/>
  <c r="BB15" i="19"/>
  <c r="AT21" i="19"/>
  <c r="AQ6" i="19"/>
  <c r="AI6" i="19"/>
  <c r="AH6" i="19" s="1"/>
  <c r="BS5" i="19"/>
  <c r="BO5" i="19"/>
  <c r="BK5" i="19"/>
  <c r="BG5" i="19"/>
  <c r="BG6" i="19" s="1"/>
  <c r="BG7" i="19" s="1"/>
  <c r="BG8" i="19" s="1"/>
  <c r="BG9" i="19" s="1"/>
  <c r="BG10" i="19" s="1"/>
  <c r="BG11" i="19" s="1"/>
  <c r="BG12" i="19" s="1"/>
  <c r="BG13" i="19" s="1"/>
  <c r="BG14" i="19" s="1"/>
  <c r="BG15" i="19" s="1"/>
  <c r="BC5" i="19"/>
  <c r="AY5" i="19"/>
  <c r="AU5" i="19"/>
  <c r="AU21" i="19" s="1"/>
  <c r="AI12" i="19" s="1"/>
  <c r="AH12" i="19" s="1"/>
  <c r="AQ5" i="19"/>
  <c r="AQ7" i="19" s="1"/>
  <c r="AI8" i="19" s="1"/>
  <c r="AH8" i="19" s="1"/>
  <c r="AM5" i="19"/>
  <c r="BS3" i="19"/>
  <c r="BQ3" i="19"/>
  <c r="BO3" i="19"/>
  <c r="BM3" i="19"/>
  <c r="BK3" i="19"/>
  <c r="BI3" i="19"/>
  <c r="BG3" i="19"/>
  <c r="BE3" i="19"/>
  <c r="BC3" i="19"/>
  <c r="BA3" i="19"/>
  <c r="AY3" i="19"/>
  <c r="AW3" i="19"/>
  <c r="AU3" i="19"/>
  <c r="AS3" i="19"/>
  <c r="AQ3" i="19"/>
  <c r="AO3" i="19"/>
  <c r="AM3" i="19"/>
  <c r="AK3" i="19"/>
  <c r="AN13" i="14"/>
  <c r="AO13" i="14" s="1"/>
  <c r="R15" i="14"/>
  <c r="R20" i="14" s="1"/>
  <c r="R25" i="14" s="1"/>
  <c r="R30" i="14" s="1"/>
  <c r="R35" i="14" s="1"/>
  <c r="R40" i="14" s="1"/>
  <c r="R45" i="14" s="1"/>
  <c r="R55" i="14" s="1"/>
  <c r="R60" i="14" s="1"/>
  <c r="R65" i="14" s="1"/>
  <c r="R70" i="14" s="1"/>
  <c r="R75" i="14" s="1"/>
  <c r="R80" i="14" s="1"/>
  <c r="R85" i="14" s="1"/>
  <c r="R90" i="14" s="1"/>
  <c r="R95" i="14" s="1"/>
  <c r="R100" i="14" s="1"/>
  <c r="R105" i="14" s="1"/>
  <c r="R110" i="14" s="1"/>
  <c r="R115" i="14" s="1"/>
  <c r="R120" i="14" s="1"/>
  <c r="R125" i="14" s="1"/>
  <c r="R130" i="14" s="1"/>
  <c r="R135" i="14" s="1"/>
  <c r="R140" i="14" s="1"/>
  <c r="R145" i="14" s="1"/>
  <c r="R150" i="14" s="1"/>
  <c r="R155" i="14" s="1"/>
  <c r="R160" i="14" s="1"/>
  <c r="R165" i="14" s="1"/>
  <c r="R170" i="14" s="1"/>
  <c r="R175" i="14" s="1"/>
  <c r="R180" i="14" s="1"/>
  <c r="R185" i="14" s="1"/>
  <c r="R190" i="14" s="1"/>
  <c r="R195" i="14" s="1"/>
  <c r="R200" i="14" s="1"/>
  <c r="R205" i="14" s="1"/>
  <c r="R210" i="14" s="1"/>
  <c r="R215" i="14" s="1"/>
  <c r="R220" i="14" s="1"/>
  <c r="R225" i="14" s="1"/>
  <c r="R230" i="14" s="1"/>
  <c r="R235" i="14" s="1"/>
  <c r="R240" i="14" s="1"/>
  <c r="R245" i="14" s="1"/>
  <c r="R250" i="14" s="1"/>
  <c r="R255" i="14" s="1"/>
  <c r="R10" i="14"/>
  <c r="C5" i="16"/>
  <c r="P127" i="20" l="1"/>
  <c r="J368" i="20"/>
  <c r="V372" i="20" s="1"/>
  <c r="J366" i="20"/>
  <c r="V370" i="20" s="1"/>
  <c r="P197" i="20"/>
  <c r="P237" i="20"/>
  <c r="P257" i="20"/>
  <c r="O57" i="20"/>
  <c r="Z55" i="20"/>
  <c r="Z57" i="20" s="1"/>
  <c r="P22" i="20"/>
  <c r="V20" i="20"/>
  <c r="V22" i="20" s="1"/>
  <c r="Z115" i="20"/>
  <c r="Z117" i="20" s="1"/>
  <c r="O117" i="20"/>
  <c r="O160" i="20"/>
  <c r="M160" i="20"/>
  <c r="M162" i="20" s="1"/>
  <c r="Q160" i="20"/>
  <c r="Q162" i="20" s="1"/>
  <c r="L160" i="20"/>
  <c r="K160" i="20"/>
  <c r="K162" i="20" s="1"/>
  <c r="X160" i="20"/>
  <c r="X162" i="20" s="1"/>
  <c r="J162" i="20"/>
  <c r="L42" i="20"/>
  <c r="W40" i="20"/>
  <c r="W42" i="20" s="1"/>
  <c r="P40" i="20"/>
  <c r="O42" i="20"/>
  <c r="Z40" i="20"/>
  <c r="Z42" i="20" s="1"/>
  <c r="W247" i="20"/>
  <c r="AM59" i="20"/>
  <c r="AM60" i="20" s="1"/>
  <c r="AM61" i="20" s="1"/>
  <c r="AM62" i="20" s="1"/>
  <c r="AM63" i="20" s="1"/>
  <c r="AM64" i="20" s="1"/>
  <c r="AM65" i="20" s="1"/>
  <c r="AM66" i="20" s="1"/>
  <c r="AM67" i="20" s="1"/>
  <c r="AM68" i="20" s="1"/>
  <c r="AM69" i="20" s="1"/>
  <c r="AM70" i="20" s="1"/>
  <c r="AM71" i="20" s="1"/>
  <c r="AM72" i="20" s="1"/>
  <c r="AM73" i="20" s="1"/>
  <c r="AM74" i="20" s="1"/>
  <c r="AM75" i="20" s="1"/>
  <c r="AM76" i="20" s="1"/>
  <c r="AM77" i="20" s="1"/>
  <c r="AM78" i="20" s="1"/>
  <c r="AM79" i="20" s="1"/>
  <c r="AM80" i="20" s="1"/>
  <c r="AM81" i="20" s="1"/>
  <c r="AM82" i="20" s="1"/>
  <c r="AM83" i="20" s="1"/>
  <c r="AM84" i="20" s="1"/>
  <c r="AM85" i="20" s="1"/>
  <c r="AM86" i="20" s="1"/>
  <c r="AM87" i="20" s="1"/>
  <c r="AM88" i="20" s="1"/>
  <c r="AM89" i="20" s="1"/>
  <c r="AM90" i="20" s="1"/>
  <c r="AM91" i="20" s="1"/>
  <c r="AM92" i="20" s="1"/>
  <c r="AM93" i="20" s="1"/>
  <c r="AM94" i="20" s="1"/>
  <c r="AM95" i="20" s="1"/>
  <c r="AM96" i="20" s="1"/>
  <c r="AM97" i="20" s="1"/>
  <c r="AM98" i="20" s="1"/>
  <c r="AM99" i="20" s="1"/>
  <c r="AM100" i="20" s="1"/>
  <c r="AM101" i="20" s="1"/>
  <c r="AM102" i="20" s="1"/>
  <c r="AM103" i="20" s="1"/>
  <c r="AM104" i="20" s="1"/>
  <c r="AM105" i="20" s="1"/>
  <c r="AM106" i="20" s="1"/>
  <c r="AM107" i="20" s="1"/>
  <c r="AM108" i="20" s="1"/>
  <c r="AM109" i="20" s="1"/>
  <c r="P10" i="20"/>
  <c r="W10" i="20"/>
  <c r="W12" i="20" s="1"/>
  <c r="L12" i="20"/>
  <c r="L366" i="20" s="1"/>
  <c r="Y15" i="20"/>
  <c r="Y17" i="20" s="1"/>
  <c r="N17" i="20"/>
  <c r="L17" i="20"/>
  <c r="W15" i="20"/>
  <c r="W17" i="20" s="1"/>
  <c r="P15" i="20"/>
  <c r="L122" i="20"/>
  <c r="W120" i="20"/>
  <c r="W122" i="20" s="1"/>
  <c r="P120" i="20"/>
  <c r="X368" i="20"/>
  <c r="X366" i="20"/>
  <c r="P72" i="20"/>
  <c r="L132" i="20"/>
  <c r="P130" i="20"/>
  <c r="W130" i="20"/>
  <c r="W132" i="20" s="1"/>
  <c r="W250" i="20"/>
  <c r="W252" i="20" s="1"/>
  <c r="P250" i="20"/>
  <c r="L252" i="20"/>
  <c r="R70" i="20"/>
  <c r="V70" i="20" s="1"/>
  <c r="V72" i="20" s="1"/>
  <c r="R67" i="20"/>
  <c r="AQ5" i="20"/>
  <c r="AQ6" i="20" s="1"/>
  <c r="AQ7" i="20" s="1"/>
  <c r="AQ8" i="20" s="1"/>
  <c r="AQ9" i="20" s="1"/>
  <c r="AQ10" i="20" s="1"/>
  <c r="AQ11" i="20" s="1"/>
  <c r="AQ12" i="20" s="1"/>
  <c r="AQ13" i="20" s="1"/>
  <c r="AQ14" i="20" s="1"/>
  <c r="AQ15" i="20" s="1"/>
  <c r="AQ16" i="20" s="1"/>
  <c r="AQ17" i="20" s="1"/>
  <c r="AQ18" i="20" s="1"/>
  <c r="AQ19" i="20" s="1"/>
  <c r="AQ20" i="20" s="1"/>
  <c r="AQ21" i="20" s="1"/>
  <c r="AQ22" i="20" s="1"/>
  <c r="AQ23" i="20" s="1"/>
  <c r="AQ24" i="20" s="1"/>
  <c r="AQ25" i="20" s="1"/>
  <c r="AQ26" i="20" s="1"/>
  <c r="AQ27" i="20" s="1"/>
  <c r="AQ28" i="20" s="1"/>
  <c r="AQ29" i="20" s="1"/>
  <c r="AQ30" i="20" s="1"/>
  <c r="AQ31" i="20" s="1"/>
  <c r="AQ32" i="20" s="1"/>
  <c r="AQ33" i="20" s="1"/>
  <c r="AQ34" i="20" s="1"/>
  <c r="AQ35" i="20" s="1"/>
  <c r="AQ36" i="20" s="1"/>
  <c r="AQ37" i="20" s="1"/>
  <c r="AQ38" i="20" s="1"/>
  <c r="AQ39" i="20" s="1"/>
  <c r="AQ40" i="20" s="1"/>
  <c r="AQ41" i="20" s="1"/>
  <c r="AQ42" i="20" s="1"/>
  <c r="AQ43" i="20" s="1"/>
  <c r="AQ44" i="20" s="1"/>
  <c r="AQ45" i="20" s="1"/>
  <c r="AQ46" i="20" s="1"/>
  <c r="AQ47" i="20" s="1"/>
  <c r="AQ48" i="20" s="1"/>
  <c r="AQ49" i="20" s="1"/>
  <c r="AQ50" i="20" s="1"/>
  <c r="AQ51" i="20" s="1"/>
  <c r="AQ52" i="20" s="1"/>
  <c r="AQ53" i="20" s="1"/>
  <c r="AQ54" i="20" s="1"/>
  <c r="AQ55" i="20" s="1"/>
  <c r="W100" i="20"/>
  <c r="W102" i="20" s="1"/>
  <c r="P100" i="20"/>
  <c r="L102" i="20"/>
  <c r="O102" i="20"/>
  <c r="Z100" i="20"/>
  <c r="Z102" i="20" s="1"/>
  <c r="Z225" i="20"/>
  <c r="Z227" i="20" s="1"/>
  <c r="O227" i="20"/>
  <c r="W220" i="20"/>
  <c r="W222" i="20" s="1"/>
  <c r="L222" i="20"/>
  <c r="P220" i="20"/>
  <c r="O177" i="20"/>
  <c r="Z175" i="20"/>
  <c r="Z177" i="20" s="1"/>
  <c r="W175" i="20"/>
  <c r="W177" i="20" s="1"/>
  <c r="P175" i="20"/>
  <c r="L177" i="20"/>
  <c r="O190" i="20"/>
  <c r="M190" i="20"/>
  <c r="M192" i="20" s="1"/>
  <c r="J192" i="20"/>
  <c r="K190" i="20"/>
  <c r="K192" i="20" s="1"/>
  <c r="Q190" i="20"/>
  <c r="Q192" i="20" s="1"/>
  <c r="X190" i="20"/>
  <c r="X192" i="20" s="1"/>
  <c r="L190" i="20"/>
  <c r="Z180" i="20"/>
  <c r="Z182" i="20" s="1"/>
  <c r="O182" i="20"/>
  <c r="W7" i="20"/>
  <c r="P37" i="20"/>
  <c r="O47" i="20"/>
  <c r="Z45" i="20"/>
  <c r="Z47" i="20" s="1"/>
  <c r="L112" i="20"/>
  <c r="W110" i="20"/>
  <c r="W112" i="20" s="1"/>
  <c r="P110" i="20"/>
  <c r="P207" i="20"/>
  <c r="O140" i="20"/>
  <c r="M140" i="20"/>
  <c r="M142" i="20" s="1"/>
  <c r="Q140" i="20"/>
  <c r="Q142" i="20" s="1"/>
  <c r="X140" i="20"/>
  <c r="X142" i="20" s="1"/>
  <c r="X259" i="20" s="1"/>
  <c r="J142" i="20"/>
  <c r="J259" i="20" s="1"/>
  <c r="L140" i="20"/>
  <c r="K140" i="20"/>
  <c r="K142" i="20" s="1"/>
  <c r="P137" i="20"/>
  <c r="P241" i="20"/>
  <c r="V241" i="20" s="1"/>
  <c r="W241" i="20"/>
  <c r="L242" i="20"/>
  <c r="W240" i="20"/>
  <c r="P240" i="20"/>
  <c r="Z240" i="20"/>
  <c r="Z242" i="20" s="1"/>
  <c r="O242" i="20"/>
  <c r="W75" i="20"/>
  <c r="W77" i="20" s="1"/>
  <c r="L77" i="20"/>
  <c r="P75" i="20"/>
  <c r="N42" i="20"/>
  <c r="Y40" i="20"/>
  <c r="Y42" i="20" s="1"/>
  <c r="K7" i="20"/>
  <c r="W6" i="20"/>
  <c r="P6" i="20"/>
  <c r="AL59" i="20"/>
  <c r="AL60" i="20" s="1"/>
  <c r="AL61" i="20" s="1"/>
  <c r="AL62" i="20" s="1"/>
  <c r="AL63" i="20" s="1"/>
  <c r="AL64" i="20" s="1"/>
  <c r="AL65" i="20" s="1"/>
  <c r="AL66" i="20" s="1"/>
  <c r="AL67" i="20" s="1"/>
  <c r="AL68" i="20" s="1"/>
  <c r="AL69" i="20" s="1"/>
  <c r="AL70" i="20" s="1"/>
  <c r="AL71" i="20" s="1"/>
  <c r="AL72" i="20" s="1"/>
  <c r="AL73" i="20" s="1"/>
  <c r="AL74" i="20" s="1"/>
  <c r="AL75" i="20" s="1"/>
  <c r="AL76" i="20" s="1"/>
  <c r="AL77" i="20" s="1"/>
  <c r="AL78" i="20" s="1"/>
  <c r="AL79" i="20" s="1"/>
  <c r="AL80" i="20" s="1"/>
  <c r="AL81" i="20" s="1"/>
  <c r="AL82" i="20" s="1"/>
  <c r="AL83" i="20" s="1"/>
  <c r="AL84" i="20" s="1"/>
  <c r="AL85" i="20" s="1"/>
  <c r="AL86" i="20" s="1"/>
  <c r="AL87" i="20" s="1"/>
  <c r="AL88" i="20" s="1"/>
  <c r="AL89" i="20" s="1"/>
  <c r="AL90" i="20" s="1"/>
  <c r="AL91" i="20" s="1"/>
  <c r="AL92" i="20" s="1"/>
  <c r="AL93" i="20" s="1"/>
  <c r="AL94" i="20" s="1"/>
  <c r="AL95" i="20" s="1"/>
  <c r="AL96" i="20" s="1"/>
  <c r="AL97" i="20" s="1"/>
  <c r="AL98" i="20" s="1"/>
  <c r="AL99" i="20" s="1"/>
  <c r="AL100" i="20" s="1"/>
  <c r="AL101" i="20" s="1"/>
  <c r="AL102" i="20" s="1"/>
  <c r="AL103" i="20" s="1"/>
  <c r="AL104" i="20" s="1"/>
  <c r="AL105" i="20" s="1"/>
  <c r="AL106" i="20" s="1"/>
  <c r="AL107" i="20" s="1"/>
  <c r="AL108" i="20" s="1"/>
  <c r="AL109" i="20" s="1"/>
  <c r="Y10" i="20"/>
  <c r="N12" i="20"/>
  <c r="N259" i="20" s="1"/>
  <c r="Q367" i="20"/>
  <c r="O87" i="20"/>
  <c r="Z85" i="20"/>
  <c r="Z87" i="20" s="1"/>
  <c r="Z215" i="20"/>
  <c r="Z217" i="20" s="1"/>
  <c r="O217" i="20"/>
  <c r="P30" i="20"/>
  <c r="W30" i="20"/>
  <c r="W32" i="20" s="1"/>
  <c r="L32" i="20"/>
  <c r="O147" i="20"/>
  <c r="Z145" i="20"/>
  <c r="Z147" i="20" s="1"/>
  <c r="P157" i="20"/>
  <c r="O222" i="20"/>
  <c r="Z220" i="20"/>
  <c r="Z222" i="20" s="1"/>
  <c r="O187" i="20"/>
  <c r="Z185" i="20"/>
  <c r="Z187" i="20" s="1"/>
  <c r="W185" i="20"/>
  <c r="W187" i="20" s="1"/>
  <c r="P185" i="20"/>
  <c r="L187" i="20"/>
  <c r="O82" i="20"/>
  <c r="Z80" i="20"/>
  <c r="Z82" i="20" s="1"/>
  <c r="AN56" i="20"/>
  <c r="AN5" i="20"/>
  <c r="AN6" i="20" s="1"/>
  <c r="AN7" i="20" s="1"/>
  <c r="AN8" i="20" s="1"/>
  <c r="AN9" i="20" s="1"/>
  <c r="AN10" i="20" s="1"/>
  <c r="AN11" i="20" s="1"/>
  <c r="AN12" i="20" s="1"/>
  <c r="O170" i="20"/>
  <c r="M170" i="20"/>
  <c r="M172" i="20" s="1"/>
  <c r="Q170" i="20"/>
  <c r="Q172" i="20" s="1"/>
  <c r="J172" i="20"/>
  <c r="L170" i="20"/>
  <c r="X170" i="20"/>
  <c r="X172" i="20" s="1"/>
  <c r="K170" i="20"/>
  <c r="K172" i="20" s="1"/>
  <c r="W257" i="20"/>
  <c r="AP4" i="20"/>
  <c r="V5" i="20"/>
  <c r="W37" i="20"/>
  <c r="R25" i="20"/>
  <c r="R22" i="20"/>
  <c r="O67" i="20"/>
  <c r="Z65" i="20"/>
  <c r="Z67" i="20" s="1"/>
  <c r="W115" i="20"/>
  <c r="W117" i="20" s="1"/>
  <c r="P115" i="20"/>
  <c r="L117" i="20"/>
  <c r="X242" i="20"/>
  <c r="Z75" i="20"/>
  <c r="Z77" i="20" s="1"/>
  <c r="O77" i="20"/>
  <c r="W92" i="20"/>
  <c r="P247" i="20"/>
  <c r="Z6" i="20"/>
  <c r="Z7" i="20" s="1"/>
  <c r="AQ58" i="20"/>
  <c r="AS59" i="20"/>
  <c r="AS60" i="20" s="1"/>
  <c r="AS61" i="20" s="1"/>
  <c r="AS62" i="20" s="1"/>
  <c r="AS63" i="20" s="1"/>
  <c r="AS64" i="20" s="1"/>
  <c r="AS65" i="20" s="1"/>
  <c r="AS66" i="20" s="1"/>
  <c r="AS67" i="20" s="1"/>
  <c r="AS68" i="20" s="1"/>
  <c r="AS69" i="20" s="1"/>
  <c r="AS70" i="20" s="1"/>
  <c r="AS71" i="20" s="1"/>
  <c r="AS72" i="20" s="1"/>
  <c r="AS73" i="20" s="1"/>
  <c r="AS74" i="20" s="1"/>
  <c r="AS75" i="20" s="1"/>
  <c r="AS76" i="20" s="1"/>
  <c r="AS77" i="20" s="1"/>
  <c r="AS78" i="20" s="1"/>
  <c r="AS79" i="20" s="1"/>
  <c r="AS80" i="20" s="1"/>
  <c r="AS81" i="20" s="1"/>
  <c r="AS82" i="20" s="1"/>
  <c r="AS83" i="20" s="1"/>
  <c r="AS84" i="20" s="1"/>
  <c r="AS85" i="20" s="1"/>
  <c r="AS86" i="20" s="1"/>
  <c r="AS87" i="20" s="1"/>
  <c r="AS88" i="20" s="1"/>
  <c r="AS89" i="20" s="1"/>
  <c r="AS90" i="20" s="1"/>
  <c r="AS91" i="20" s="1"/>
  <c r="AS92" i="20" s="1"/>
  <c r="AS93" i="20" s="1"/>
  <c r="AS94" i="20" s="1"/>
  <c r="AS95" i="20" s="1"/>
  <c r="AS96" i="20" s="1"/>
  <c r="AS97" i="20" s="1"/>
  <c r="AS98" i="20" s="1"/>
  <c r="AS99" i="20" s="1"/>
  <c r="AS100" i="20" s="1"/>
  <c r="AS101" i="20" s="1"/>
  <c r="AS102" i="20" s="1"/>
  <c r="AS103" i="20" s="1"/>
  <c r="AS104" i="20" s="1"/>
  <c r="AS105" i="20" s="1"/>
  <c r="AS106" i="20" s="1"/>
  <c r="AS107" i="20" s="1"/>
  <c r="AS108" i="20" s="1"/>
  <c r="AS109" i="20" s="1"/>
  <c r="AP58" i="20"/>
  <c r="Y6" i="20"/>
  <c r="Y7" i="20" s="1"/>
  <c r="N11" i="20"/>
  <c r="Z15" i="20"/>
  <c r="Z17" i="20" s="1"/>
  <c r="O17" i="20"/>
  <c r="J367" i="20"/>
  <c r="V371" i="20" s="1"/>
  <c r="L87" i="20"/>
  <c r="W85" i="20"/>
  <c r="W87" i="20" s="1"/>
  <c r="P85" i="20"/>
  <c r="L217" i="20"/>
  <c r="W215" i="20"/>
  <c r="W217" i="20" s="1"/>
  <c r="P215" i="20"/>
  <c r="W145" i="20"/>
  <c r="W147" i="20" s="1"/>
  <c r="P145" i="20"/>
  <c r="L147" i="20"/>
  <c r="W80" i="20"/>
  <c r="W82" i="20" s="1"/>
  <c r="P80" i="20"/>
  <c r="L82" i="20"/>
  <c r="Q368" i="20"/>
  <c r="Q366" i="20"/>
  <c r="Z25" i="20"/>
  <c r="Z27" i="20" s="1"/>
  <c r="O27" i="20"/>
  <c r="N32" i="20"/>
  <c r="Y30" i="20"/>
  <c r="Y32" i="20" s="1"/>
  <c r="O32" i="20"/>
  <c r="Z30" i="20"/>
  <c r="Z32" i="20" s="1"/>
  <c r="P107" i="20"/>
  <c r="J212" i="20"/>
  <c r="K210" i="20"/>
  <c r="K212" i="20" s="1"/>
  <c r="O210" i="20"/>
  <c r="X210" i="20"/>
  <c r="X212" i="20" s="1"/>
  <c r="L210" i="20"/>
  <c r="M210" i="20"/>
  <c r="M212" i="20" s="1"/>
  <c r="Q210" i="20"/>
  <c r="Q212" i="20" s="1"/>
  <c r="L27" i="20"/>
  <c r="L368" i="20" s="1"/>
  <c r="P25" i="20"/>
  <c r="W25" i="20"/>
  <c r="W27" i="20" s="1"/>
  <c r="N27" i="20"/>
  <c r="Y25" i="20"/>
  <c r="Y27" i="20" s="1"/>
  <c r="Z130" i="20"/>
  <c r="Z132" i="20" s="1"/>
  <c r="O132" i="20"/>
  <c r="O167" i="20"/>
  <c r="Z165" i="20"/>
  <c r="Z167" i="20" s="1"/>
  <c r="W165" i="20"/>
  <c r="W167" i="20" s="1"/>
  <c r="P165" i="20"/>
  <c r="L167" i="20"/>
  <c r="Z250" i="20"/>
  <c r="Z252" i="20" s="1"/>
  <c r="O252" i="20"/>
  <c r="L227" i="20"/>
  <c r="P225" i="20"/>
  <c r="W225" i="20"/>
  <c r="W227" i="20" s="1"/>
  <c r="L182" i="20"/>
  <c r="P180" i="20"/>
  <c r="W180" i="20"/>
  <c r="W182" i="20" s="1"/>
  <c r="AO56" i="20"/>
  <c r="AO5" i="20"/>
  <c r="AO6" i="20" s="1"/>
  <c r="AO7" i="20" s="1"/>
  <c r="AO8" i="20" s="1"/>
  <c r="AO9" i="20" s="1"/>
  <c r="AO10" i="20" s="1"/>
  <c r="AO11" i="20" s="1"/>
  <c r="AO12" i="20" s="1"/>
  <c r="AM56" i="20"/>
  <c r="AM5" i="20"/>
  <c r="AM6" i="20" s="1"/>
  <c r="AM7" i="20" s="1"/>
  <c r="AM8" i="20" s="1"/>
  <c r="AM9" i="20" s="1"/>
  <c r="AM10" i="20" s="1"/>
  <c r="AM11" i="20" s="1"/>
  <c r="AM12" i="20" s="1"/>
  <c r="AM13" i="20" s="1"/>
  <c r="AM14" i="20" s="1"/>
  <c r="AM15" i="20" s="1"/>
  <c r="AM16" i="20" s="1"/>
  <c r="AM17" i="20" s="1"/>
  <c r="AM18" i="20" s="1"/>
  <c r="AM19" i="20" s="1"/>
  <c r="AM20" i="20" s="1"/>
  <c r="AM21" i="20" s="1"/>
  <c r="AM22" i="20" s="1"/>
  <c r="AM23" i="20" s="1"/>
  <c r="AM24" i="20" s="1"/>
  <c r="AM25" i="20" s="1"/>
  <c r="AM26" i="20" s="1"/>
  <c r="AM27" i="20" s="1"/>
  <c r="AM28" i="20" s="1"/>
  <c r="AM29" i="20" s="1"/>
  <c r="AM30" i="20" s="1"/>
  <c r="AM31" i="20" s="1"/>
  <c r="AM32" i="20" s="1"/>
  <c r="AM33" i="20" s="1"/>
  <c r="AM34" i="20" s="1"/>
  <c r="AM35" i="20" s="1"/>
  <c r="AM36" i="20" s="1"/>
  <c r="AM37" i="20" s="1"/>
  <c r="AM38" i="20" s="1"/>
  <c r="AM39" i="20" s="1"/>
  <c r="AM40" i="20" s="1"/>
  <c r="AM41" i="20" s="1"/>
  <c r="AM42" i="20" s="1"/>
  <c r="AM43" i="20" s="1"/>
  <c r="AM44" i="20" s="1"/>
  <c r="AM45" i="20" s="1"/>
  <c r="AM46" i="20" s="1"/>
  <c r="AM47" i="20" s="1"/>
  <c r="AM48" i="20" s="1"/>
  <c r="AM49" i="20" s="1"/>
  <c r="AM50" i="20" s="1"/>
  <c r="AM51" i="20" s="1"/>
  <c r="AM52" i="20" s="1"/>
  <c r="AM53" i="20" s="1"/>
  <c r="AM54" i="20" s="1"/>
  <c r="AM55" i="20" s="1"/>
  <c r="W55" i="20"/>
  <c r="W57" i="20" s="1"/>
  <c r="P55" i="20"/>
  <c r="L57" i="20"/>
  <c r="Y45" i="20"/>
  <c r="Y47" i="20" s="1"/>
  <c r="N47" i="20"/>
  <c r="L47" i="20"/>
  <c r="W45" i="20"/>
  <c r="W47" i="20" s="1"/>
  <c r="P45" i="20"/>
  <c r="W65" i="20"/>
  <c r="W67" i="20" s="1"/>
  <c r="L67" i="20"/>
  <c r="P65" i="20"/>
  <c r="O112" i="20"/>
  <c r="Z110" i="20"/>
  <c r="Z112" i="20" s="1"/>
  <c r="O230" i="20"/>
  <c r="Q230" i="20"/>
  <c r="Q232" i="20" s="1"/>
  <c r="K230" i="20"/>
  <c r="K232" i="20" s="1"/>
  <c r="M230" i="20"/>
  <c r="M232" i="20" s="1"/>
  <c r="J232" i="20"/>
  <c r="L230" i="20"/>
  <c r="X230" i="20"/>
  <c r="X232" i="20" s="1"/>
  <c r="L62" i="20"/>
  <c r="W60" i="20"/>
  <c r="W62" i="20" s="1"/>
  <c r="P60" i="20"/>
  <c r="O62" i="20"/>
  <c r="Z60" i="20"/>
  <c r="Z62" i="20" s="1"/>
  <c r="O150" i="20"/>
  <c r="M150" i="20"/>
  <c r="M152" i="20" s="1"/>
  <c r="M259" i="20" s="1"/>
  <c r="J152" i="20"/>
  <c r="K150" i="20"/>
  <c r="K152" i="20" s="1"/>
  <c r="Q150" i="20"/>
  <c r="Q152" i="20" s="1"/>
  <c r="Q259" i="20" s="1"/>
  <c r="X150" i="20"/>
  <c r="X152" i="20" s="1"/>
  <c r="L150" i="20"/>
  <c r="M242" i="20"/>
  <c r="P92" i="20"/>
  <c r="K200" i="20"/>
  <c r="K202" i="20" s="1"/>
  <c r="O200" i="20"/>
  <c r="Q200" i="20"/>
  <c r="Q202" i="20" s="1"/>
  <c r="L200" i="20"/>
  <c r="J202" i="20"/>
  <c r="M200" i="20"/>
  <c r="M202" i="20" s="1"/>
  <c r="X200" i="20"/>
  <c r="X202" i="20" s="1"/>
  <c r="AO58" i="20"/>
  <c r="Z10" i="20"/>
  <c r="X367" i="20"/>
  <c r="Z120" i="20"/>
  <c r="Z122" i="20" s="1"/>
  <c r="O122" i="20"/>
  <c r="BS25" i="19"/>
  <c r="AI25" i="19" s="1"/>
  <c r="AH25" i="19" s="1"/>
  <c r="BO24" i="19"/>
  <c r="AI22" i="19" s="1"/>
  <c r="AH22" i="19" s="1"/>
  <c r="AM26" i="19"/>
  <c r="BG16" i="19"/>
  <c r="AI16" i="19" s="1"/>
  <c r="AH16" i="19" s="1"/>
  <c r="BO13" i="19"/>
  <c r="AI21" i="19" s="1"/>
  <c r="AQ27" i="19"/>
  <c r="AI11" i="19" s="1"/>
  <c r="AH11" i="19" s="1"/>
  <c r="BG21" i="19"/>
  <c r="BG22" i="19" s="1"/>
  <c r="BG23" i="19" s="1"/>
  <c r="BG24" i="19" s="1"/>
  <c r="BG25" i="19" s="1"/>
  <c r="BG26" i="19" s="1"/>
  <c r="AH21" i="19"/>
  <c r="AU6" i="19"/>
  <c r="AU7" i="19" s="1"/>
  <c r="AU8" i="19" s="1"/>
  <c r="AU9" i="19" s="1"/>
  <c r="AU10" i="19" s="1"/>
  <c r="AU11" i="19" s="1"/>
  <c r="AU12" i="19" s="1"/>
  <c r="AU13" i="19" s="1"/>
  <c r="AU14" i="19" s="1"/>
  <c r="AU15" i="19" s="1"/>
  <c r="AU16" i="19" s="1"/>
  <c r="AU17" i="19" s="1"/>
  <c r="AU18" i="19" s="1"/>
  <c r="AU19" i="19" s="1"/>
  <c r="AU20" i="19" s="1"/>
  <c r="BK21" i="19"/>
  <c r="BK22" i="19" s="1"/>
  <c r="BK23" i="19" s="1"/>
  <c r="BK24" i="19" s="1"/>
  <c r="BK25" i="19" s="1"/>
  <c r="BK26" i="19"/>
  <c r="AI19" i="19" s="1"/>
  <c r="AH19" i="19" s="1"/>
  <c r="BC20" i="19"/>
  <c r="BC21" i="19" s="1"/>
  <c r="BC22" i="19" s="1"/>
  <c r="BC23" i="19" s="1"/>
  <c r="BC24" i="19" s="1"/>
  <c r="BC25" i="19" s="1"/>
  <c r="BC26" i="19" s="1"/>
  <c r="BC6" i="19"/>
  <c r="BC7" i="19" s="1"/>
  <c r="BC8" i="19" s="1"/>
  <c r="BC9" i="19" s="1"/>
  <c r="BC10" i="19" s="1"/>
  <c r="BC11" i="19" s="1"/>
  <c r="BC12" i="19" s="1"/>
  <c r="BC13" i="19" s="1"/>
  <c r="BC14" i="19" s="1"/>
  <c r="AL15" i="19"/>
  <c r="AM15" i="19" s="1"/>
  <c r="BG27" i="19"/>
  <c r="AI17" i="19" s="1"/>
  <c r="AG26" i="19"/>
  <c r="BO7" i="19"/>
  <c r="AI20" i="19" s="1"/>
  <c r="AH20" i="19" s="1"/>
  <c r="BO6" i="19"/>
  <c r="AM6" i="19"/>
  <c r="AM7" i="19" s="1"/>
  <c r="AM8" i="19" s="1"/>
  <c r="AM9" i="19" s="1"/>
  <c r="AM10" i="19" s="1"/>
  <c r="AM11" i="19" s="1"/>
  <c r="AM12" i="19" s="1"/>
  <c r="AM13" i="19" s="1"/>
  <c r="AM14" i="19" s="1"/>
  <c r="BC15" i="19"/>
  <c r="AI14" i="19" s="1"/>
  <c r="AH14" i="19" s="1"/>
  <c r="AY6" i="19"/>
  <c r="AY7" i="19" s="1"/>
  <c r="AY8" i="19" s="1"/>
  <c r="AY9" i="19" s="1"/>
  <c r="AY10" i="19" s="1"/>
  <c r="AY11" i="19" s="1"/>
  <c r="AY12" i="19" s="1"/>
  <c r="AY13" i="19" s="1"/>
  <c r="AY14" i="19" s="1"/>
  <c r="AY15" i="19" s="1"/>
  <c r="AY16" i="19" s="1"/>
  <c r="AY17" i="19" s="1"/>
  <c r="AY18" i="19" s="1"/>
  <c r="AY19" i="19" s="1"/>
  <c r="AY20" i="19" s="1"/>
  <c r="AY21" i="19" s="1"/>
  <c r="AY22" i="19" s="1"/>
  <c r="AY23" i="19" s="1"/>
  <c r="AY24" i="19" s="1"/>
  <c r="AY25" i="19" s="1"/>
  <c r="AY26" i="19" s="1"/>
  <c r="AX27" i="19"/>
  <c r="AY27" i="19" s="1"/>
  <c r="AI13" i="19" s="1"/>
  <c r="AH13" i="19" s="1"/>
  <c r="AQ12" i="19"/>
  <c r="AD60" i="14"/>
  <c r="AD61" i="14" s="1"/>
  <c r="AD62" i="14" s="1"/>
  <c r="AD63" i="14" s="1"/>
  <c r="AD64" i="14" s="1"/>
  <c r="AD65" i="14" s="1"/>
  <c r="AD66" i="14" s="1"/>
  <c r="AD67" i="14" s="1"/>
  <c r="AD68" i="14" s="1"/>
  <c r="AD69" i="14" s="1"/>
  <c r="AD70" i="14" s="1"/>
  <c r="AD71" i="14" s="1"/>
  <c r="AD72" i="14" s="1"/>
  <c r="AD73" i="14" s="1"/>
  <c r="AD74" i="14" s="1"/>
  <c r="AD75" i="14" s="1"/>
  <c r="AD76" i="14" s="1"/>
  <c r="AD77" i="14" s="1"/>
  <c r="AD78" i="14" s="1"/>
  <c r="AD79" i="14" s="1"/>
  <c r="AD80" i="14" s="1"/>
  <c r="AD81" i="14" s="1"/>
  <c r="AD82" i="14" s="1"/>
  <c r="AD83" i="14" s="1"/>
  <c r="AD84" i="14" s="1"/>
  <c r="AD85" i="14" s="1"/>
  <c r="AD86" i="14" s="1"/>
  <c r="AD87" i="14" s="1"/>
  <c r="AD88" i="14" s="1"/>
  <c r="AD89" i="14" s="1"/>
  <c r="AD90" i="14" s="1"/>
  <c r="AD91" i="14" s="1"/>
  <c r="AD92" i="14" s="1"/>
  <c r="AD93" i="14" s="1"/>
  <c r="AD94" i="14" s="1"/>
  <c r="AD95" i="14" s="1"/>
  <c r="AD96" i="14" s="1"/>
  <c r="AD97" i="14" s="1"/>
  <c r="AD98" i="14" s="1"/>
  <c r="AD99" i="14" s="1"/>
  <c r="AD100" i="14" s="1"/>
  <c r="AD101" i="14" s="1"/>
  <c r="AD102" i="14" s="1"/>
  <c r="AD103" i="14" s="1"/>
  <c r="AD104" i="14" s="1"/>
  <c r="AD105" i="14" s="1"/>
  <c r="AD106" i="14" s="1"/>
  <c r="AD107" i="14" s="1"/>
  <c r="AD108" i="14" s="1"/>
  <c r="AD109" i="14" s="1"/>
  <c r="AI59" i="14"/>
  <c r="AI60" i="14" s="1"/>
  <c r="AI61" i="14" s="1"/>
  <c r="AI62" i="14" s="1"/>
  <c r="AI63" i="14" s="1"/>
  <c r="AI64" i="14" s="1"/>
  <c r="AI65" i="14" s="1"/>
  <c r="AI66" i="14" s="1"/>
  <c r="AI67" i="14" s="1"/>
  <c r="AI68" i="14" s="1"/>
  <c r="AI69" i="14" s="1"/>
  <c r="AI70" i="14" s="1"/>
  <c r="AI71" i="14" s="1"/>
  <c r="AI72" i="14" s="1"/>
  <c r="AI73" i="14" s="1"/>
  <c r="AI74" i="14" s="1"/>
  <c r="AI75" i="14" s="1"/>
  <c r="AI76" i="14" s="1"/>
  <c r="AI77" i="14" s="1"/>
  <c r="AI78" i="14" s="1"/>
  <c r="AI79" i="14" s="1"/>
  <c r="AI80" i="14" s="1"/>
  <c r="AI81" i="14" s="1"/>
  <c r="AI82" i="14" s="1"/>
  <c r="AI83" i="14" s="1"/>
  <c r="AI84" i="14" s="1"/>
  <c r="AI85" i="14" s="1"/>
  <c r="AI86" i="14" s="1"/>
  <c r="AI87" i="14" s="1"/>
  <c r="AI88" i="14" s="1"/>
  <c r="AI89" i="14" s="1"/>
  <c r="AI90" i="14" s="1"/>
  <c r="AI91" i="14" s="1"/>
  <c r="AI92" i="14" s="1"/>
  <c r="AI93" i="14" s="1"/>
  <c r="AI94" i="14" s="1"/>
  <c r="AI95" i="14" s="1"/>
  <c r="AI96" i="14" s="1"/>
  <c r="AI97" i="14" s="1"/>
  <c r="AI98" i="14" s="1"/>
  <c r="AI99" i="14" s="1"/>
  <c r="AI100" i="14" s="1"/>
  <c r="AI101" i="14" s="1"/>
  <c r="AI102" i="14" s="1"/>
  <c r="AI103" i="14" s="1"/>
  <c r="AI104" i="14" s="1"/>
  <c r="AI105" i="14" s="1"/>
  <c r="AI106" i="14" s="1"/>
  <c r="AI107" i="14" s="1"/>
  <c r="AI108" i="14" s="1"/>
  <c r="AI109" i="14" s="1"/>
  <c r="AE59" i="14"/>
  <c r="AE60" i="14" s="1"/>
  <c r="AE61" i="14" s="1"/>
  <c r="AE62" i="14" s="1"/>
  <c r="AE63" i="14" s="1"/>
  <c r="AE64" i="14" s="1"/>
  <c r="AE65" i="14" s="1"/>
  <c r="AE66" i="14" s="1"/>
  <c r="AE67" i="14" s="1"/>
  <c r="AE68" i="14" s="1"/>
  <c r="AE69" i="14" s="1"/>
  <c r="AE70" i="14" s="1"/>
  <c r="AE71" i="14" s="1"/>
  <c r="AE72" i="14" s="1"/>
  <c r="AE73" i="14" s="1"/>
  <c r="AE74" i="14" s="1"/>
  <c r="AE75" i="14" s="1"/>
  <c r="AE76" i="14" s="1"/>
  <c r="AE77" i="14" s="1"/>
  <c r="AE78" i="14" s="1"/>
  <c r="AE79" i="14" s="1"/>
  <c r="AE80" i="14" s="1"/>
  <c r="AE81" i="14" s="1"/>
  <c r="AE82" i="14" s="1"/>
  <c r="AE83" i="14" s="1"/>
  <c r="AE84" i="14" s="1"/>
  <c r="AE85" i="14" s="1"/>
  <c r="AE86" i="14" s="1"/>
  <c r="AE87" i="14" s="1"/>
  <c r="AE88" i="14" s="1"/>
  <c r="AE89" i="14" s="1"/>
  <c r="AE90" i="14" s="1"/>
  <c r="AE91" i="14" s="1"/>
  <c r="AE92" i="14" s="1"/>
  <c r="AE93" i="14" s="1"/>
  <c r="AE94" i="14" s="1"/>
  <c r="AE95" i="14" s="1"/>
  <c r="AE96" i="14" s="1"/>
  <c r="AE97" i="14" s="1"/>
  <c r="AE98" i="14" s="1"/>
  <c r="AE99" i="14" s="1"/>
  <c r="AE100" i="14" s="1"/>
  <c r="AE101" i="14" s="1"/>
  <c r="AE102" i="14" s="1"/>
  <c r="AE103" i="14" s="1"/>
  <c r="AE104" i="14" s="1"/>
  <c r="AE105" i="14" s="1"/>
  <c r="AE106" i="14" s="1"/>
  <c r="AE107" i="14" s="1"/>
  <c r="AE108" i="14" s="1"/>
  <c r="AE109" i="14" s="1"/>
  <c r="AV58" i="14"/>
  <c r="AV59" i="14" s="1"/>
  <c r="AV60" i="14" s="1"/>
  <c r="AV61" i="14" s="1"/>
  <c r="AV62" i="14" s="1"/>
  <c r="AV63" i="14" s="1"/>
  <c r="AV64" i="14" s="1"/>
  <c r="AV65" i="14" s="1"/>
  <c r="AV66" i="14" s="1"/>
  <c r="AV67" i="14" s="1"/>
  <c r="AV68" i="14" s="1"/>
  <c r="AV69" i="14" s="1"/>
  <c r="AV70" i="14" s="1"/>
  <c r="AV71" i="14" s="1"/>
  <c r="AV72" i="14" s="1"/>
  <c r="AV73" i="14" s="1"/>
  <c r="AV74" i="14" s="1"/>
  <c r="AV75" i="14" s="1"/>
  <c r="AV76" i="14" s="1"/>
  <c r="AV77" i="14" s="1"/>
  <c r="AV78" i="14" s="1"/>
  <c r="AV79" i="14" s="1"/>
  <c r="AV80" i="14" s="1"/>
  <c r="AV81" i="14" s="1"/>
  <c r="AV82" i="14" s="1"/>
  <c r="AV83" i="14" s="1"/>
  <c r="AV84" i="14" s="1"/>
  <c r="AV85" i="14" s="1"/>
  <c r="AV86" i="14" s="1"/>
  <c r="AV87" i="14" s="1"/>
  <c r="AV88" i="14" s="1"/>
  <c r="AV89" i="14" s="1"/>
  <c r="AV90" i="14" s="1"/>
  <c r="AV91" i="14" s="1"/>
  <c r="AV92" i="14" s="1"/>
  <c r="AV93" i="14" s="1"/>
  <c r="AV94" i="14" s="1"/>
  <c r="AV95" i="14" s="1"/>
  <c r="AV96" i="14" s="1"/>
  <c r="AV97" i="14" s="1"/>
  <c r="AV98" i="14" s="1"/>
  <c r="AV99" i="14" s="1"/>
  <c r="AV100" i="14" s="1"/>
  <c r="AV101" i="14" s="1"/>
  <c r="AV102" i="14" s="1"/>
  <c r="AV103" i="14" s="1"/>
  <c r="AV104" i="14" s="1"/>
  <c r="AV105" i="14" s="1"/>
  <c r="AV106" i="14" s="1"/>
  <c r="AV107" i="14" s="1"/>
  <c r="AV108" i="14" s="1"/>
  <c r="AV109" i="14" s="1"/>
  <c r="AU58" i="14"/>
  <c r="AU59" i="14" s="1"/>
  <c r="AU60" i="14" s="1"/>
  <c r="AU61" i="14" s="1"/>
  <c r="AU62" i="14" s="1"/>
  <c r="AU63" i="14" s="1"/>
  <c r="AU64" i="14" s="1"/>
  <c r="AU65" i="14" s="1"/>
  <c r="AU66" i="14" s="1"/>
  <c r="AU67" i="14" s="1"/>
  <c r="AU68" i="14" s="1"/>
  <c r="AU69" i="14" s="1"/>
  <c r="AU70" i="14" s="1"/>
  <c r="AU71" i="14" s="1"/>
  <c r="AU72" i="14" s="1"/>
  <c r="AU73" i="14" s="1"/>
  <c r="AU74" i="14" s="1"/>
  <c r="AU75" i="14" s="1"/>
  <c r="AU76" i="14" s="1"/>
  <c r="AU77" i="14" s="1"/>
  <c r="AU78" i="14" s="1"/>
  <c r="AU79" i="14" s="1"/>
  <c r="AU80" i="14" s="1"/>
  <c r="AU81" i="14" s="1"/>
  <c r="AU82" i="14" s="1"/>
  <c r="AU83" i="14" s="1"/>
  <c r="AU84" i="14" s="1"/>
  <c r="AU85" i="14" s="1"/>
  <c r="AU86" i="14" s="1"/>
  <c r="AU87" i="14" s="1"/>
  <c r="AU88" i="14" s="1"/>
  <c r="AU89" i="14" s="1"/>
  <c r="AU90" i="14" s="1"/>
  <c r="AU91" i="14" s="1"/>
  <c r="AU92" i="14" s="1"/>
  <c r="AU93" i="14" s="1"/>
  <c r="AU94" i="14" s="1"/>
  <c r="AU95" i="14" s="1"/>
  <c r="AU96" i="14" s="1"/>
  <c r="AU97" i="14" s="1"/>
  <c r="AU98" i="14" s="1"/>
  <c r="AU99" i="14" s="1"/>
  <c r="AU100" i="14" s="1"/>
  <c r="AU101" i="14" s="1"/>
  <c r="AU102" i="14" s="1"/>
  <c r="AU103" i="14" s="1"/>
  <c r="AU104" i="14" s="1"/>
  <c r="AU105" i="14" s="1"/>
  <c r="AU106" i="14" s="1"/>
  <c r="AU107" i="14" s="1"/>
  <c r="AU108" i="14" s="1"/>
  <c r="AU109" i="14" s="1"/>
  <c r="AK58" i="14"/>
  <c r="AK59" i="14" s="1"/>
  <c r="AK60" i="14" s="1"/>
  <c r="AK61" i="14" s="1"/>
  <c r="AK62" i="14" s="1"/>
  <c r="AK63" i="14" s="1"/>
  <c r="AK64" i="14" s="1"/>
  <c r="AK65" i="14" s="1"/>
  <c r="AK66" i="14" s="1"/>
  <c r="AK67" i="14" s="1"/>
  <c r="AK68" i="14" s="1"/>
  <c r="AK69" i="14" s="1"/>
  <c r="AK70" i="14" s="1"/>
  <c r="AK71" i="14" s="1"/>
  <c r="AK72" i="14" s="1"/>
  <c r="AK73" i="14" s="1"/>
  <c r="AK74" i="14" s="1"/>
  <c r="AK75" i="14" s="1"/>
  <c r="AK76" i="14" s="1"/>
  <c r="AK77" i="14" s="1"/>
  <c r="AK78" i="14" s="1"/>
  <c r="AK79" i="14" s="1"/>
  <c r="AK80" i="14" s="1"/>
  <c r="AK81" i="14" s="1"/>
  <c r="AK82" i="14" s="1"/>
  <c r="AK83" i="14" s="1"/>
  <c r="AK84" i="14" s="1"/>
  <c r="AK85" i="14" s="1"/>
  <c r="AK86" i="14" s="1"/>
  <c r="AK87" i="14" s="1"/>
  <c r="AK88" i="14" s="1"/>
  <c r="AK89" i="14" s="1"/>
  <c r="AK90" i="14" s="1"/>
  <c r="AK91" i="14" s="1"/>
  <c r="AK92" i="14" s="1"/>
  <c r="AK93" i="14" s="1"/>
  <c r="AK94" i="14" s="1"/>
  <c r="AK95" i="14" s="1"/>
  <c r="AK96" i="14" s="1"/>
  <c r="AK97" i="14" s="1"/>
  <c r="AK98" i="14" s="1"/>
  <c r="AK99" i="14" s="1"/>
  <c r="AK100" i="14" s="1"/>
  <c r="AK101" i="14" s="1"/>
  <c r="AK102" i="14" s="1"/>
  <c r="AK103" i="14" s="1"/>
  <c r="AK104" i="14" s="1"/>
  <c r="AK105" i="14" s="1"/>
  <c r="AK106" i="14" s="1"/>
  <c r="AK107" i="14" s="1"/>
  <c r="AK108" i="14" s="1"/>
  <c r="AK109" i="14" s="1"/>
  <c r="AJ58" i="14"/>
  <c r="AJ59" i="14" s="1"/>
  <c r="AJ60" i="14" s="1"/>
  <c r="AJ61" i="14" s="1"/>
  <c r="AJ62" i="14" s="1"/>
  <c r="AJ63" i="14" s="1"/>
  <c r="AJ64" i="14" s="1"/>
  <c r="AJ65" i="14" s="1"/>
  <c r="AJ66" i="14" s="1"/>
  <c r="AJ67" i="14" s="1"/>
  <c r="AJ68" i="14" s="1"/>
  <c r="AJ69" i="14" s="1"/>
  <c r="AJ70" i="14" s="1"/>
  <c r="AJ71" i="14" s="1"/>
  <c r="AJ72" i="14" s="1"/>
  <c r="AJ73" i="14" s="1"/>
  <c r="AJ74" i="14" s="1"/>
  <c r="AJ75" i="14" s="1"/>
  <c r="AJ76" i="14" s="1"/>
  <c r="AJ77" i="14" s="1"/>
  <c r="AJ78" i="14" s="1"/>
  <c r="AJ79" i="14" s="1"/>
  <c r="AJ80" i="14" s="1"/>
  <c r="AJ81" i="14" s="1"/>
  <c r="AJ82" i="14" s="1"/>
  <c r="AJ83" i="14" s="1"/>
  <c r="AJ84" i="14" s="1"/>
  <c r="AJ85" i="14" s="1"/>
  <c r="AJ86" i="14" s="1"/>
  <c r="AJ87" i="14" s="1"/>
  <c r="AJ88" i="14" s="1"/>
  <c r="AJ89" i="14" s="1"/>
  <c r="AJ90" i="14" s="1"/>
  <c r="AJ91" i="14" s="1"/>
  <c r="AJ92" i="14" s="1"/>
  <c r="AJ93" i="14" s="1"/>
  <c r="AJ94" i="14" s="1"/>
  <c r="AJ95" i="14" s="1"/>
  <c r="AJ96" i="14" s="1"/>
  <c r="AJ97" i="14" s="1"/>
  <c r="AJ98" i="14" s="1"/>
  <c r="AJ99" i="14" s="1"/>
  <c r="AJ100" i="14" s="1"/>
  <c r="AJ101" i="14" s="1"/>
  <c r="AJ102" i="14" s="1"/>
  <c r="AJ103" i="14" s="1"/>
  <c r="AJ104" i="14" s="1"/>
  <c r="AJ105" i="14" s="1"/>
  <c r="AJ106" i="14" s="1"/>
  <c r="AJ107" i="14" s="1"/>
  <c r="AJ108" i="14" s="1"/>
  <c r="AJ109" i="14" s="1"/>
  <c r="AI58" i="14"/>
  <c r="AH58" i="14"/>
  <c r="AH59" i="14" s="1"/>
  <c r="AH60" i="14" s="1"/>
  <c r="AH61" i="14" s="1"/>
  <c r="AH62" i="14" s="1"/>
  <c r="AH63" i="14" s="1"/>
  <c r="AH64" i="14" s="1"/>
  <c r="AH65" i="14" s="1"/>
  <c r="AH66" i="14" s="1"/>
  <c r="AH67" i="14" s="1"/>
  <c r="AH68" i="14" s="1"/>
  <c r="AH69" i="14" s="1"/>
  <c r="AH70" i="14" s="1"/>
  <c r="AH71" i="14" s="1"/>
  <c r="AH72" i="14" s="1"/>
  <c r="AH73" i="14" s="1"/>
  <c r="AH74" i="14" s="1"/>
  <c r="AH75" i="14" s="1"/>
  <c r="AH76" i="14" s="1"/>
  <c r="AH77" i="14" s="1"/>
  <c r="AH78" i="14" s="1"/>
  <c r="AH79" i="14" s="1"/>
  <c r="AH80" i="14" s="1"/>
  <c r="AH81" i="14" s="1"/>
  <c r="AH82" i="14" s="1"/>
  <c r="AH83" i="14" s="1"/>
  <c r="AH84" i="14" s="1"/>
  <c r="AH85" i="14" s="1"/>
  <c r="AH86" i="14" s="1"/>
  <c r="AH87" i="14" s="1"/>
  <c r="AH88" i="14" s="1"/>
  <c r="AH89" i="14" s="1"/>
  <c r="AH90" i="14" s="1"/>
  <c r="AH91" i="14" s="1"/>
  <c r="AH92" i="14" s="1"/>
  <c r="AH93" i="14" s="1"/>
  <c r="AH94" i="14" s="1"/>
  <c r="AH95" i="14" s="1"/>
  <c r="AH96" i="14" s="1"/>
  <c r="AH97" i="14" s="1"/>
  <c r="AH98" i="14" s="1"/>
  <c r="AH99" i="14" s="1"/>
  <c r="AH100" i="14" s="1"/>
  <c r="AH101" i="14" s="1"/>
  <c r="AH102" i="14" s="1"/>
  <c r="AH103" i="14" s="1"/>
  <c r="AH104" i="14" s="1"/>
  <c r="AH105" i="14" s="1"/>
  <c r="AH106" i="14" s="1"/>
  <c r="AH107" i="14" s="1"/>
  <c r="AH108" i="14" s="1"/>
  <c r="AH109" i="14" s="1"/>
  <c r="AG58" i="14"/>
  <c r="AG59" i="14" s="1"/>
  <c r="AG60" i="14" s="1"/>
  <c r="AG61" i="14" s="1"/>
  <c r="AG62" i="14" s="1"/>
  <c r="AG63" i="14" s="1"/>
  <c r="AG64" i="14" s="1"/>
  <c r="AG65" i="14" s="1"/>
  <c r="AG66" i="14" s="1"/>
  <c r="AG67" i="14" s="1"/>
  <c r="AG68" i="14" s="1"/>
  <c r="AG69" i="14" s="1"/>
  <c r="AG70" i="14" s="1"/>
  <c r="AG71" i="14" s="1"/>
  <c r="AG72" i="14" s="1"/>
  <c r="AG73" i="14" s="1"/>
  <c r="AG74" i="14" s="1"/>
  <c r="AG75" i="14" s="1"/>
  <c r="AG76" i="14" s="1"/>
  <c r="AG77" i="14" s="1"/>
  <c r="AG78" i="14" s="1"/>
  <c r="AG79" i="14" s="1"/>
  <c r="AG80" i="14" s="1"/>
  <c r="AG81" i="14" s="1"/>
  <c r="AG82" i="14" s="1"/>
  <c r="AG83" i="14" s="1"/>
  <c r="AG84" i="14" s="1"/>
  <c r="AG85" i="14" s="1"/>
  <c r="AG86" i="14" s="1"/>
  <c r="AG87" i="14" s="1"/>
  <c r="AG88" i="14" s="1"/>
  <c r="AG89" i="14" s="1"/>
  <c r="AG90" i="14" s="1"/>
  <c r="AG91" i="14" s="1"/>
  <c r="AG92" i="14" s="1"/>
  <c r="AG93" i="14" s="1"/>
  <c r="AG94" i="14" s="1"/>
  <c r="AG95" i="14" s="1"/>
  <c r="AG96" i="14" s="1"/>
  <c r="AG97" i="14" s="1"/>
  <c r="AG98" i="14" s="1"/>
  <c r="AG99" i="14" s="1"/>
  <c r="AG100" i="14" s="1"/>
  <c r="AG101" i="14" s="1"/>
  <c r="AG102" i="14" s="1"/>
  <c r="AG103" i="14" s="1"/>
  <c r="AG104" i="14" s="1"/>
  <c r="AG105" i="14" s="1"/>
  <c r="AG106" i="14" s="1"/>
  <c r="AG107" i="14" s="1"/>
  <c r="AG108" i="14" s="1"/>
  <c r="AG109" i="14" s="1"/>
  <c r="AF58" i="14"/>
  <c r="AF59" i="14" s="1"/>
  <c r="AF60" i="14" s="1"/>
  <c r="AF61" i="14" s="1"/>
  <c r="AF62" i="14" s="1"/>
  <c r="AF63" i="14" s="1"/>
  <c r="AF64" i="14" s="1"/>
  <c r="AF65" i="14" s="1"/>
  <c r="AF66" i="14" s="1"/>
  <c r="AF67" i="14" s="1"/>
  <c r="AF68" i="14" s="1"/>
  <c r="AF69" i="14" s="1"/>
  <c r="AF70" i="14" s="1"/>
  <c r="AF71" i="14" s="1"/>
  <c r="AF72" i="14" s="1"/>
  <c r="AF73" i="14" s="1"/>
  <c r="AF74" i="14" s="1"/>
  <c r="AF75" i="14" s="1"/>
  <c r="AF76" i="14" s="1"/>
  <c r="AF77" i="14" s="1"/>
  <c r="AF78" i="14" s="1"/>
  <c r="AF79" i="14" s="1"/>
  <c r="AF80" i="14" s="1"/>
  <c r="AF81" i="14" s="1"/>
  <c r="AF82" i="14" s="1"/>
  <c r="AF83" i="14" s="1"/>
  <c r="AF84" i="14" s="1"/>
  <c r="AF85" i="14" s="1"/>
  <c r="AF86" i="14" s="1"/>
  <c r="AF87" i="14" s="1"/>
  <c r="AF88" i="14" s="1"/>
  <c r="AF89" i="14" s="1"/>
  <c r="AF90" i="14" s="1"/>
  <c r="AF91" i="14" s="1"/>
  <c r="AF92" i="14" s="1"/>
  <c r="AF93" i="14" s="1"/>
  <c r="AF94" i="14" s="1"/>
  <c r="AF95" i="14" s="1"/>
  <c r="AF96" i="14" s="1"/>
  <c r="AF97" i="14" s="1"/>
  <c r="AF98" i="14" s="1"/>
  <c r="AF99" i="14" s="1"/>
  <c r="AF100" i="14" s="1"/>
  <c r="AF101" i="14" s="1"/>
  <c r="AF102" i="14" s="1"/>
  <c r="AF103" i="14" s="1"/>
  <c r="AF104" i="14" s="1"/>
  <c r="AF105" i="14" s="1"/>
  <c r="AF106" i="14" s="1"/>
  <c r="AF107" i="14" s="1"/>
  <c r="AF108" i="14" s="1"/>
  <c r="AF109" i="14" s="1"/>
  <c r="AE58" i="14"/>
  <c r="AD58" i="14"/>
  <c r="AD59" i="14" s="1"/>
  <c r="AB58" i="14"/>
  <c r="AD29" i="14"/>
  <c r="AD30" i="14" s="1"/>
  <c r="AD31" i="14" s="1"/>
  <c r="AD32" i="14" s="1"/>
  <c r="AD33" i="14" s="1"/>
  <c r="AD34" i="14" s="1"/>
  <c r="AD35" i="14" s="1"/>
  <c r="AD36" i="14" s="1"/>
  <c r="AD37" i="14" s="1"/>
  <c r="AD38" i="14" s="1"/>
  <c r="AD39" i="14" s="1"/>
  <c r="AD40" i="14" s="1"/>
  <c r="AD41" i="14" s="1"/>
  <c r="AD42" i="14" s="1"/>
  <c r="AD43" i="14" s="1"/>
  <c r="AD44" i="14" s="1"/>
  <c r="AD45" i="14" s="1"/>
  <c r="AD46" i="14" s="1"/>
  <c r="AD47" i="14" s="1"/>
  <c r="AD48" i="14" s="1"/>
  <c r="AD49" i="14" s="1"/>
  <c r="AD50" i="14" s="1"/>
  <c r="AD51" i="14" s="1"/>
  <c r="AD52" i="14" s="1"/>
  <c r="AD53" i="14" s="1"/>
  <c r="AD54" i="14" s="1"/>
  <c r="AD55" i="14" s="1"/>
  <c r="AD5" i="14"/>
  <c r="AD6" i="14" s="1"/>
  <c r="AD7" i="14" s="1"/>
  <c r="AD8" i="14" s="1"/>
  <c r="AD9" i="14" s="1"/>
  <c r="AD10" i="14" s="1"/>
  <c r="AD11" i="14" s="1"/>
  <c r="AD12" i="14" s="1"/>
  <c r="AD13" i="14" s="1"/>
  <c r="AD14" i="14" s="1"/>
  <c r="AD15" i="14" s="1"/>
  <c r="AD16" i="14" s="1"/>
  <c r="AD17" i="14" s="1"/>
  <c r="AD18" i="14" s="1"/>
  <c r="AD19" i="14" s="1"/>
  <c r="AD20" i="14" s="1"/>
  <c r="AD21" i="14" s="1"/>
  <c r="AD22" i="14" s="1"/>
  <c r="AD23" i="14" s="1"/>
  <c r="AD24" i="14" s="1"/>
  <c r="AD25" i="14" s="1"/>
  <c r="AD26" i="14" s="1"/>
  <c r="AD27" i="14" s="1"/>
  <c r="AD28" i="14" s="1"/>
  <c r="AD4" i="14"/>
  <c r="U257" i="14"/>
  <c r="T257" i="14"/>
  <c r="S257" i="14"/>
  <c r="F256" i="14"/>
  <c r="J256" i="14" s="1"/>
  <c r="H255" i="14"/>
  <c r="H257" i="14" s="1"/>
  <c r="F255" i="14"/>
  <c r="U252" i="14"/>
  <c r="T252" i="14"/>
  <c r="S252" i="14"/>
  <c r="F251" i="14"/>
  <c r="J251" i="14" s="1"/>
  <c r="H250" i="14"/>
  <c r="H252" i="14" s="1"/>
  <c r="F250" i="14"/>
  <c r="U247" i="14"/>
  <c r="T247" i="14"/>
  <c r="S247" i="14"/>
  <c r="F246" i="14"/>
  <c r="J246" i="14" s="1"/>
  <c r="H245" i="14"/>
  <c r="H247" i="14" s="1"/>
  <c r="F245" i="14"/>
  <c r="U242" i="14"/>
  <c r="T242" i="14"/>
  <c r="S242" i="14"/>
  <c r="F241" i="14"/>
  <c r="J241" i="14" s="1"/>
  <c r="H240" i="14"/>
  <c r="H242" i="14" s="1"/>
  <c r="F240" i="14"/>
  <c r="F242" i="14" s="1"/>
  <c r="U237" i="14"/>
  <c r="T237" i="14"/>
  <c r="S237" i="14"/>
  <c r="F236" i="14"/>
  <c r="J236" i="14" s="1"/>
  <c r="H235" i="14"/>
  <c r="H237" i="14" s="1"/>
  <c r="F235" i="14"/>
  <c r="U232" i="14"/>
  <c r="T232" i="14"/>
  <c r="S232" i="14"/>
  <c r="F231" i="14"/>
  <c r="J231" i="14" s="1"/>
  <c r="H230" i="14"/>
  <c r="H232" i="14" s="1"/>
  <c r="F230" i="14"/>
  <c r="U227" i="14"/>
  <c r="T227" i="14"/>
  <c r="S227" i="14"/>
  <c r="F226" i="14"/>
  <c r="J226" i="14" s="1"/>
  <c r="H225" i="14"/>
  <c r="H227" i="14" s="1"/>
  <c r="F225" i="14"/>
  <c r="U222" i="14"/>
  <c r="T222" i="14"/>
  <c r="S222" i="14"/>
  <c r="F221" i="14"/>
  <c r="J221" i="14" s="1"/>
  <c r="H220" i="14"/>
  <c r="H222" i="14" s="1"/>
  <c r="F220" i="14"/>
  <c r="U217" i="14"/>
  <c r="T217" i="14"/>
  <c r="S217" i="14"/>
  <c r="F216" i="14"/>
  <c r="J216" i="14" s="1"/>
  <c r="H215" i="14"/>
  <c r="H217" i="14" s="1"/>
  <c r="F215" i="14"/>
  <c r="U212" i="14"/>
  <c r="T212" i="14"/>
  <c r="S212" i="14"/>
  <c r="F211" i="14"/>
  <c r="J211" i="14" s="1"/>
  <c r="H210" i="14"/>
  <c r="H212" i="14" s="1"/>
  <c r="F210" i="14"/>
  <c r="U207" i="14"/>
  <c r="T207" i="14"/>
  <c r="S207" i="14"/>
  <c r="F206" i="14"/>
  <c r="J206" i="14" s="1"/>
  <c r="H205" i="14"/>
  <c r="H207" i="14" s="1"/>
  <c r="F205" i="14"/>
  <c r="U202" i="14"/>
  <c r="T202" i="14"/>
  <c r="S202" i="14"/>
  <c r="F201" i="14"/>
  <c r="J201" i="14" s="1"/>
  <c r="H200" i="14"/>
  <c r="H202" i="14" s="1"/>
  <c r="F200" i="14"/>
  <c r="U197" i="14"/>
  <c r="T197" i="14"/>
  <c r="S197" i="14"/>
  <c r="F196" i="14"/>
  <c r="J196" i="14" s="1"/>
  <c r="H195" i="14"/>
  <c r="H197" i="14" s="1"/>
  <c r="F195" i="14"/>
  <c r="U192" i="14"/>
  <c r="T192" i="14"/>
  <c r="S192" i="14"/>
  <c r="F191" i="14"/>
  <c r="J191" i="14" s="1"/>
  <c r="H190" i="14"/>
  <c r="H192" i="14" s="1"/>
  <c r="F190" i="14"/>
  <c r="U187" i="14"/>
  <c r="T187" i="14"/>
  <c r="S187" i="14"/>
  <c r="F186" i="14"/>
  <c r="J186" i="14" s="1"/>
  <c r="H185" i="14"/>
  <c r="H187" i="14" s="1"/>
  <c r="F185" i="14"/>
  <c r="U182" i="14"/>
  <c r="T182" i="14"/>
  <c r="S182" i="14"/>
  <c r="F181" i="14"/>
  <c r="J181" i="14" s="1"/>
  <c r="H180" i="14"/>
  <c r="H182" i="14" s="1"/>
  <c r="F180" i="14"/>
  <c r="U177" i="14"/>
  <c r="T177" i="14"/>
  <c r="S177" i="14"/>
  <c r="F176" i="14"/>
  <c r="J176" i="14" s="1"/>
  <c r="H175" i="14"/>
  <c r="H177" i="14" s="1"/>
  <c r="F175" i="14"/>
  <c r="U172" i="14"/>
  <c r="T172" i="14"/>
  <c r="S172" i="14"/>
  <c r="F171" i="14"/>
  <c r="J171" i="14" s="1"/>
  <c r="H170" i="14"/>
  <c r="H172" i="14" s="1"/>
  <c r="F170" i="14"/>
  <c r="U167" i="14"/>
  <c r="T167" i="14"/>
  <c r="S167" i="14"/>
  <c r="F166" i="14"/>
  <c r="J166" i="14" s="1"/>
  <c r="H165" i="14"/>
  <c r="H167" i="14" s="1"/>
  <c r="F165" i="14"/>
  <c r="U162" i="14"/>
  <c r="T162" i="14"/>
  <c r="S162" i="14"/>
  <c r="F161" i="14"/>
  <c r="J161" i="14" s="1"/>
  <c r="H160" i="14"/>
  <c r="H162" i="14" s="1"/>
  <c r="F160" i="14"/>
  <c r="U157" i="14"/>
  <c r="T157" i="14"/>
  <c r="S157" i="14"/>
  <c r="F156" i="14"/>
  <c r="J156" i="14" s="1"/>
  <c r="H155" i="14"/>
  <c r="H157" i="14" s="1"/>
  <c r="F155" i="14"/>
  <c r="U152" i="14"/>
  <c r="T152" i="14"/>
  <c r="S152" i="14"/>
  <c r="F151" i="14"/>
  <c r="J151" i="14" s="1"/>
  <c r="H150" i="14"/>
  <c r="H152" i="14" s="1"/>
  <c r="F150" i="14"/>
  <c r="U147" i="14"/>
  <c r="T147" i="14"/>
  <c r="S147" i="14"/>
  <c r="F146" i="14"/>
  <c r="J146" i="14" s="1"/>
  <c r="H145" i="14"/>
  <c r="H147" i="14" s="1"/>
  <c r="F145" i="14"/>
  <c r="U142" i="14"/>
  <c r="T142" i="14"/>
  <c r="S142" i="14"/>
  <c r="F141" i="14"/>
  <c r="J141" i="14" s="1"/>
  <c r="H140" i="14"/>
  <c r="H142" i="14" s="1"/>
  <c r="F140" i="14"/>
  <c r="U137" i="14"/>
  <c r="T137" i="14"/>
  <c r="S137" i="14"/>
  <c r="F136" i="14"/>
  <c r="J136" i="14" s="1"/>
  <c r="H135" i="14"/>
  <c r="H137" i="14" s="1"/>
  <c r="F135" i="14"/>
  <c r="U132" i="14"/>
  <c r="T132" i="14"/>
  <c r="S132" i="14"/>
  <c r="F131" i="14"/>
  <c r="J131" i="14" s="1"/>
  <c r="H130" i="14"/>
  <c r="H132" i="14" s="1"/>
  <c r="F130" i="14"/>
  <c r="U127" i="14"/>
  <c r="T127" i="14"/>
  <c r="S127" i="14"/>
  <c r="F126" i="14"/>
  <c r="J126" i="14" s="1"/>
  <c r="H125" i="14"/>
  <c r="H127" i="14" s="1"/>
  <c r="F125" i="14"/>
  <c r="U122" i="14"/>
  <c r="T122" i="14"/>
  <c r="S122" i="14"/>
  <c r="F121" i="14"/>
  <c r="J121" i="14" s="1"/>
  <c r="H120" i="14"/>
  <c r="H122" i="14" s="1"/>
  <c r="F120" i="14"/>
  <c r="U117" i="14"/>
  <c r="T117" i="14"/>
  <c r="S117" i="14"/>
  <c r="F116" i="14"/>
  <c r="J116" i="14" s="1"/>
  <c r="H115" i="14"/>
  <c r="H117" i="14" s="1"/>
  <c r="F115" i="14"/>
  <c r="U112" i="14"/>
  <c r="T112" i="14"/>
  <c r="S112" i="14"/>
  <c r="F111" i="14"/>
  <c r="J111" i="14" s="1"/>
  <c r="H110" i="14"/>
  <c r="H112" i="14" s="1"/>
  <c r="F110" i="14"/>
  <c r="U107" i="14"/>
  <c r="T107" i="14"/>
  <c r="S107" i="14"/>
  <c r="F106" i="14"/>
  <c r="J106" i="14" s="1"/>
  <c r="H105" i="14"/>
  <c r="H107" i="14" s="1"/>
  <c r="F105" i="14"/>
  <c r="U102" i="14"/>
  <c r="T102" i="14"/>
  <c r="S102" i="14"/>
  <c r="F101" i="14"/>
  <c r="J101" i="14" s="1"/>
  <c r="H100" i="14"/>
  <c r="H102" i="14" s="1"/>
  <c r="F100" i="14"/>
  <c r="U97" i="14"/>
  <c r="T97" i="14"/>
  <c r="S97" i="14"/>
  <c r="F96" i="14"/>
  <c r="J96" i="14" s="1"/>
  <c r="H95" i="14"/>
  <c r="H97" i="14" s="1"/>
  <c r="F95" i="14"/>
  <c r="U92" i="14"/>
  <c r="T92" i="14"/>
  <c r="S92" i="14"/>
  <c r="F91" i="14"/>
  <c r="J91" i="14" s="1"/>
  <c r="H90" i="14"/>
  <c r="H92" i="14" s="1"/>
  <c r="F90" i="14"/>
  <c r="U87" i="14"/>
  <c r="T87" i="14"/>
  <c r="S87" i="14"/>
  <c r="F86" i="14"/>
  <c r="J86" i="14" s="1"/>
  <c r="H85" i="14"/>
  <c r="H87" i="14" s="1"/>
  <c r="F85" i="14"/>
  <c r="U82" i="14"/>
  <c r="T82" i="14"/>
  <c r="S82" i="14"/>
  <c r="F81" i="14"/>
  <c r="J81" i="14" s="1"/>
  <c r="H80" i="14"/>
  <c r="H82" i="14" s="1"/>
  <c r="F80" i="14"/>
  <c r="U77" i="14"/>
  <c r="T77" i="14"/>
  <c r="S77" i="14"/>
  <c r="F76" i="14"/>
  <c r="J76" i="14" s="1"/>
  <c r="H75" i="14"/>
  <c r="H77" i="14" s="1"/>
  <c r="F75" i="14"/>
  <c r="U72" i="14"/>
  <c r="T72" i="14"/>
  <c r="S72" i="14"/>
  <c r="F71" i="14"/>
  <c r="J71" i="14" s="1"/>
  <c r="H70" i="14"/>
  <c r="H72" i="14" s="1"/>
  <c r="F70" i="14"/>
  <c r="U67" i="14"/>
  <c r="T67" i="14"/>
  <c r="S67" i="14"/>
  <c r="F66" i="14"/>
  <c r="J66" i="14" s="1"/>
  <c r="H65" i="14"/>
  <c r="H67" i="14" s="1"/>
  <c r="F65" i="14"/>
  <c r="U62" i="14"/>
  <c r="T62" i="14"/>
  <c r="S62" i="14"/>
  <c r="F61" i="14"/>
  <c r="J61" i="14" s="1"/>
  <c r="H60" i="14"/>
  <c r="H62" i="14" s="1"/>
  <c r="F60" i="14"/>
  <c r="U57" i="14"/>
  <c r="T57" i="14"/>
  <c r="S57" i="14"/>
  <c r="F56" i="14"/>
  <c r="J56" i="14" s="1"/>
  <c r="H55" i="14"/>
  <c r="I55" i="14" s="1"/>
  <c r="I57" i="14" s="1"/>
  <c r="F55" i="14"/>
  <c r="U47" i="14"/>
  <c r="T47" i="14"/>
  <c r="S47" i="14"/>
  <c r="F46" i="14"/>
  <c r="J46" i="14" s="1"/>
  <c r="H45" i="14"/>
  <c r="H47" i="14" s="1"/>
  <c r="F45" i="14"/>
  <c r="U42" i="14"/>
  <c r="T42" i="14"/>
  <c r="S42" i="14"/>
  <c r="F41" i="14"/>
  <c r="J41" i="14" s="1"/>
  <c r="H40" i="14"/>
  <c r="H42" i="14" s="1"/>
  <c r="F40" i="14"/>
  <c r="U37" i="14"/>
  <c r="T37" i="14"/>
  <c r="S37" i="14"/>
  <c r="F36" i="14"/>
  <c r="J36" i="14" s="1"/>
  <c r="H35" i="14"/>
  <c r="H37" i="14" s="1"/>
  <c r="F35" i="14"/>
  <c r="U32" i="14"/>
  <c r="T32" i="14"/>
  <c r="S32" i="14"/>
  <c r="F31" i="14"/>
  <c r="J31" i="14" s="1"/>
  <c r="H30" i="14"/>
  <c r="H32" i="14" s="1"/>
  <c r="F30" i="14"/>
  <c r="U27" i="14"/>
  <c r="T27" i="14"/>
  <c r="S27" i="14"/>
  <c r="F26" i="14"/>
  <c r="J26" i="14" s="1"/>
  <c r="H25" i="14"/>
  <c r="I25" i="14" s="1"/>
  <c r="I27" i="14" s="1"/>
  <c r="F25" i="14"/>
  <c r="U22" i="14"/>
  <c r="T22" i="14"/>
  <c r="S22" i="14"/>
  <c r="F21" i="14"/>
  <c r="J21" i="14" s="1"/>
  <c r="H20" i="14"/>
  <c r="I20" i="14" s="1"/>
  <c r="I22" i="14" s="1"/>
  <c r="F20" i="14"/>
  <c r="U17" i="14"/>
  <c r="T17" i="14"/>
  <c r="S17" i="14"/>
  <c r="F16" i="14"/>
  <c r="J16" i="14" s="1"/>
  <c r="H15" i="14"/>
  <c r="I15" i="14" s="1"/>
  <c r="I17" i="14" s="1"/>
  <c r="F15" i="14"/>
  <c r="U12" i="14"/>
  <c r="T12" i="14"/>
  <c r="S12" i="14"/>
  <c r="F11" i="14"/>
  <c r="J11" i="14" s="1"/>
  <c r="H10" i="14"/>
  <c r="H12" i="14" s="1"/>
  <c r="F10" i="14"/>
  <c r="F6" i="14"/>
  <c r="J6" i="14" s="1"/>
  <c r="AV4" i="20" l="1"/>
  <c r="Z190" i="20"/>
  <c r="Z192" i="20" s="1"/>
  <c r="O192" i="20"/>
  <c r="P17" i="20"/>
  <c r="P367" i="20" s="1"/>
  <c r="V15" i="20"/>
  <c r="V17" i="20" s="1"/>
  <c r="Y367" i="20"/>
  <c r="Z210" i="20"/>
  <c r="Z212" i="20" s="1"/>
  <c r="O212" i="20"/>
  <c r="P147" i="20"/>
  <c r="AR58" i="20"/>
  <c r="V6" i="20"/>
  <c r="V7" i="20" s="1"/>
  <c r="W368" i="20"/>
  <c r="W366" i="20"/>
  <c r="Z200" i="20"/>
  <c r="Z202" i="20" s="1"/>
  <c r="O202" i="20"/>
  <c r="Z150" i="20"/>
  <c r="Z152" i="20" s="1"/>
  <c r="O152" i="20"/>
  <c r="P62" i="20"/>
  <c r="V60" i="20"/>
  <c r="V62" i="20" s="1"/>
  <c r="L232" i="20"/>
  <c r="P230" i="20"/>
  <c r="W230" i="20"/>
  <c r="W232" i="20" s="1"/>
  <c r="P47" i="20"/>
  <c r="P227" i="20"/>
  <c r="N368" i="20"/>
  <c r="P82" i="20"/>
  <c r="P87" i="20"/>
  <c r="O367" i="20"/>
  <c r="AP59" i="20"/>
  <c r="AP60" i="20" s="1"/>
  <c r="AP61" i="20" s="1"/>
  <c r="AP62" i="20" s="1"/>
  <c r="AP63" i="20" s="1"/>
  <c r="AP64" i="20" s="1"/>
  <c r="AP65" i="20" s="1"/>
  <c r="AP66" i="20" s="1"/>
  <c r="AP67" i="20" s="1"/>
  <c r="AP68" i="20" s="1"/>
  <c r="AP69" i="20" s="1"/>
  <c r="AP70" i="20" s="1"/>
  <c r="AP71" i="20" s="1"/>
  <c r="AP72" i="20" s="1"/>
  <c r="AP73" i="20" s="1"/>
  <c r="AP74" i="20" s="1"/>
  <c r="AP75" i="20" s="1"/>
  <c r="AP76" i="20" s="1"/>
  <c r="AP77" i="20" s="1"/>
  <c r="AP78" i="20" s="1"/>
  <c r="AP79" i="20" s="1"/>
  <c r="AP80" i="20" s="1"/>
  <c r="AP81" i="20" s="1"/>
  <c r="AP82" i="20" s="1"/>
  <c r="AP83" i="20" s="1"/>
  <c r="AP84" i="20" s="1"/>
  <c r="AP85" i="20" s="1"/>
  <c r="AP86" i="20" s="1"/>
  <c r="AP87" i="20" s="1"/>
  <c r="AP88" i="20" s="1"/>
  <c r="AP89" i="20" s="1"/>
  <c r="AP90" i="20" s="1"/>
  <c r="AP91" i="20" s="1"/>
  <c r="AP92" i="20" s="1"/>
  <c r="AP93" i="20" s="1"/>
  <c r="AP94" i="20" s="1"/>
  <c r="AP95" i="20" s="1"/>
  <c r="AP96" i="20" s="1"/>
  <c r="AP97" i="20" s="1"/>
  <c r="AP98" i="20" s="1"/>
  <c r="AP99" i="20" s="1"/>
  <c r="AP100" i="20" s="1"/>
  <c r="AP101" i="20" s="1"/>
  <c r="AP102" i="20" s="1"/>
  <c r="AP103" i="20" s="1"/>
  <c r="AP104" i="20" s="1"/>
  <c r="AP105" i="20" s="1"/>
  <c r="AP106" i="20" s="1"/>
  <c r="AP107" i="20" s="1"/>
  <c r="AP108" i="20" s="1"/>
  <c r="AP109" i="20" s="1"/>
  <c r="P117" i="20"/>
  <c r="P7" i="20"/>
  <c r="Y12" i="20"/>
  <c r="Y368" i="20" s="1"/>
  <c r="P77" i="20"/>
  <c r="AQ56" i="20"/>
  <c r="R75" i="20"/>
  <c r="R72" i="20"/>
  <c r="P122" i="20"/>
  <c r="W367" i="20"/>
  <c r="AM110" i="20"/>
  <c r="P42" i="20"/>
  <c r="R27" i="20"/>
  <c r="R30" i="20"/>
  <c r="AP5" i="20"/>
  <c r="AP6" i="20" s="1"/>
  <c r="AP7" i="20" s="1"/>
  <c r="AP8" i="20" s="1"/>
  <c r="AP9" i="20" s="1"/>
  <c r="AP10" i="20" s="1"/>
  <c r="AP11" i="20" s="1"/>
  <c r="AP12" i="20" s="1"/>
  <c r="AP13" i="20" s="1"/>
  <c r="AP14" i="20" s="1"/>
  <c r="AP15" i="20" s="1"/>
  <c r="AP16" i="20" s="1"/>
  <c r="AP17" i="20" s="1"/>
  <c r="AP18" i="20" s="1"/>
  <c r="AP19" i="20" s="1"/>
  <c r="AP20" i="20" s="1"/>
  <c r="AP21" i="20" s="1"/>
  <c r="AP22" i="20" s="1"/>
  <c r="AP23" i="20" s="1"/>
  <c r="AP24" i="20" s="1"/>
  <c r="AP25" i="20" s="1"/>
  <c r="AP26" i="20" s="1"/>
  <c r="AP27" i="20" s="1"/>
  <c r="AP28" i="20" s="1"/>
  <c r="AP29" i="20" s="1"/>
  <c r="AP30" i="20" s="1"/>
  <c r="AP31" i="20" s="1"/>
  <c r="AP32" i="20" s="1"/>
  <c r="AP33" i="20" s="1"/>
  <c r="AP34" i="20" s="1"/>
  <c r="AP35" i="20" s="1"/>
  <c r="AP36" i="20" s="1"/>
  <c r="AP37" i="20" s="1"/>
  <c r="AP38" i="20" s="1"/>
  <c r="AP39" i="20" s="1"/>
  <c r="AP40" i="20" s="1"/>
  <c r="AP41" i="20" s="1"/>
  <c r="AP42" i="20" s="1"/>
  <c r="AP43" i="20" s="1"/>
  <c r="AP44" i="20" s="1"/>
  <c r="AP45" i="20" s="1"/>
  <c r="AP46" i="20" s="1"/>
  <c r="AP47" i="20" s="1"/>
  <c r="AP48" i="20" s="1"/>
  <c r="AP49" i="20" s="1"/>
  <c r="AP50" i="20" s="1"/>
  <c r="AP51" i="20" s="1"/>
  <c r="AP52" i="20" s="1"/>
  <c r="AP53" i="20" s="1"/>
  <c r="AP54" i="20" s="1"/>
  <c r="AP55" i="20" s="1"/>
  <c r="AP56" i="20"/>
  <c r="P187" i="20"/>
  <c r="P32" i="20"/>
  <c r="V30" i="20"/>
  <c r="V32" i="20" s="1"/>
  <c r="K259" i="20"/>
  <c r="P242" i="20"/>
  <c r="L142" i="20"/>
  <c r="L259" i="20" s="1"/>
  <c r="P140" i="20"/>
  <c r="W140" i="20"/>
  <c r="W142" i="20" s="1"/>
  <c r="L192" i="20"/>
  <c r="W190" i="20"/>
  <c r="W192" i="20" s="1"/>
  <c r="P190" i="20"/>
  <c r="P132" i="20"/>
  <c r="L367" i="20"/>
  <c r="Z160" i="20"/>
  <c r="Z162" i="20" s="1"/>
  <c r="O162" i="20"/>
  <c r="AQ110" i="20"/>
  <c r="AQ59" i="20"/>
  <c r="AQ60" i="20" s="1"/>
  <c r="AQ61" i="20" s="1"/>
  <c r="AQ62" i="20" s="1"/>
  <c r="AQ63" i="20" s="1"/>
  <c r="AQ64" i="20" s="1"/>
  <c r="AQ65" i="20" s="1"/>
  <c r="AQ66" i="20" s="1"/>
  <c r="AQ67" i="20" s="1"/>
  <c r="AQ68" i="20" s="1"/>
  <c r="AQ69" i="20" s="1"/>
  <c r="AQ70" i="20" s="1"/>
  <c r="AQ71" i="20" s="1"/>
  <c r="AQ72" i="20" s="1"/>
  <c r="AQ73" i="20" s="1"/>
  <c r="AQ74" i="20" s="1"/>
  <c r="AQ75" i="20" s="1"/>
  <c r="AQ76" i="20" s="1"/>
  <c r="AQ77" i="20" s="1"/>
  <c r="AQ78" i="20" s="1"/>
  <c r="AQ79" i="20" s="1"/>
  <c r="AQ80" i="20" s="1"/>
  <c r="AQ81" i="20" s="1"/>
  <c r="AQ82" i="20" s="1"/>
  <c r="AQ83" i="20" s="1"/>
  <c r="AQ84" i="20" s="1"/>
  <c r="AQ85" i="20" s="1"/>
  <c r="AQ86" i="20" s="1"/>
  <c r="AQ87" i="20" s="1"/>
  <c r="AQ88" i="20" s="1"/>
  <c r="AQ89" i="20" s="1"/>
  <c r="AQ90" i="20" s="1"/>
  <c r="AQ91" i="20" s="1"/>
  <c r="AQ92" i="20" s="1"/>
  <c r="AQ93" i="20" s="1"/>
  <c r="AQ94" i="20" s="1"/>
  <c r="AQ95" i="20" s="1"/>
  <c r="AQ96" i="20" s="1"/>
  <c r="AQ97" i="20" s="1"/>
  <c r="AQ98" i="20" s="1"/>
  <c r="AQ99" i="20" s="1"/>
  <c r="AQ100" i="20" s="1"/>
  <c r="AQ101" i="20" s="1"/>
  <c r="AQ102" i="20" s="1"/>
  <c r="AQ103" i="20" s="1"/>
  <c r="AQ104" i="20" s="1"/>
  <c r="AQ105" i="20" s="1"/>
  <c r="AQ106" i="20" s="1"/>
  <c r="AQ107" i="20" s="1"/>
  <c r="AQ108" i="20" s="1"/>
  <c r="AQ109" i="20" s="1"/>
  <c r="Z230" i="20"/>
  <c r="Z232" i="20" s="1"/>
  <c r="O232" i="20"/>
  <c r="P67" i="20"/>
  <c r="V65" i="20"/>
  <c r="V67" i="20" s="1"/>
  <c r="P182" i="20"/>
  <c r="P167" i="20"/>
  <c r="N366" i="20"/>
  <c r="W210" i="20"/>
  <c r="W212" i="20" s="1"/>
  <c r="P210" i="20"/>
  <c r="L212" i="20"/>
  <c r="P217" i="20"/>
  <c r="Z367" i="20"/>
  <c r="W200" i="20"/>
  <c r="W202" i="20" s="1"/>
  <c r="P200" i="20"/>
  <c r="L202" i="20"/>
  <c r="L152" i="20"/>
  <c r="W150" i="20"/>
  <c r="W152" i="20" s="1"/>
  <c r="W259" i="20" s="1"/>
  <c r="P150" i="20"/>
  <c r="P57" i="20"/>
  <c r="V55" i="20"/>
  <c r="V57" i="20" s="1"/>
  <c r="P27" i="20"/>
  <c r="V25" i="20"/>
  <c r="V27" i="20" s="1"/>
  <c r="AN59" i="20"/>
  <c r="O11" i="20"/>
  <c r="Y11" i="20"/>
  <c r="AS110" i="20"/>
  <c r="L172" i="20"/>
  <c r="P170" i="20"/>
  <c r="W170" i="20"/>
  <c r="W172" i="20" s="1"/>
  <c r="Z170" i="20"/>
  <c r="Z172" i="20" s="1"/>
  <c r="O172" i="20"/>
  <c r="AL110" i="20"/>
  <c r="W242" i="20"/>
  <c r="Z140" i="20"/>
  <c r="Z142" i="20" s="1"/>
  <c r="O142" i="20"/>
  <c r="P112" i="20"/>
  <c r="P177" i="20"/>
  <c r="P222" i="20"/>
  <c r="P102" i="20"/>
  <c r="P252" i="20"/>
  <c r="N367" i="20"/>
  <c r="P12" i="20"/>
  <c r="V10" i="20"/>
  <c r="V12" i="20" s="1"/>
  <c r="L162" i="20"/>
  <c r="P160" i="20"/>
  <c r="W160" i="20"/>
  <c r="W162" i="20" s="1"/>
  <c r="L6" i="14"/>
  <c r="AN58" i="14"/>
  <c r="AO58" i="14" s="1"/>
  <c r="AL58" i="14"/>
  <c r="AH17" i="19"/>
  <c r="BR12" i="19"/>
  <c r="BS12" i="19" s="1"/>
  <c r="AI23" i="19" s="1"/>
  <c r="BS6" i="19"/>
  <c r="BS7" i="19" s="1"/>
  <c r="BS8" i="19" s="1"/>
  <c r="BS9" i="19" s="1"/>
  <c r="BS10" i="19" s="1"/>
  <c r="BS11" i="19" s="1"/>
  <c r="AI5" i="19"/>
  <c r="AO1" i="19"/>
  <c r="AU110" i="14"/>
  <c r="I175" i="14"/>
  <c r="I177" i="14" s="1"/>
  <c r="F17" i="14"/>
  <c r="I240" i="14"/>
  <c r="I242" i="14" s="1"/>
  <c r="F117" i="14"/>
  <c r="H27" i="14"/>
  <c r="I205" i="14"/>
  <c r="I207" i="14" s="1"/>
  <c r="I235" i="14"/>
  <c r="I237" i="14" s="1"/>
  <c r="H57" i="14"/>
  <c r="I130" i="14"/>
  <c r="I132" i="14" s="1"/>
  <c r="J175" i="14"/>
  <c r="Q175" i="14" s="1"/>
  <c r="I210" i="14"/>
  <c r="I212" i="14" s="1"/>
  <c r="F27" i="14"/>
  <c r="F22" i="14"/>
  <c r="F57" i="14"/>
  <c r="F67" i="14"/>
  <c r="F107" i="14"/>
  <c r="J235" i="14"/>
  <c r="X235" i="14" s="1"/>
  <c r="I255" i="14"/>
  <c r="I257" i="14" s="1"/>
  <c r="X256" i="14"/>
  <c r="L256" i="14"/>
  <c r="O256" i="14"/>
  <c r="Z256" i="14" s="1"/>
  <c r="K256" i="14"/>
  <c r="Y256" i="14"/>
  <c r="Q256" i="14"/>
  <c r="M256" i="14"/>
  <c r="F257" i="14"/>
  <c r="X251" i="14"/>
  <c r="L251" i="14"/>
  <c r="Y251" i="14"/>
  <c r="Q251" i="14"/>
  <c r="M251" i="14"/>
  <c r="O251" i="14"/>
  <c r="Z251" i="14" s="1"/>
  <c r="K251" i="14"/>
  <c r="I250" i="14"/>
  <c r="I252" i="14" s="1"/>
  <c r="F252" i="14"/>
  <c r="X246" i="14"/>
  <c r="L246" i="14"/>
  <c r="O246" i="14"/>
  <c r="Z246" i="14" s="1"/>
  <c r="K246" i="14"/>
  <c r="Y246" i="14"/>
  <c r="Q246" i="14"/>
  <c r="M246" i="14"/>
  <c r="F247" i="14"/>
  <c r="I245" i="14"/>
  <c r="I247" i="14" s="1"/>
  <c r="O241" i="14"/>
  <c r="Z241" i="14" s="1"/>
  <c r="K241" i="14"/>
  <c r="Y241" i="14"/>
  <c r="Q241" i="14"/>
  <c r="M241" i="14"/>
  <c r="X241" i="14"/>
  <c r="L241" i="14"/>
  <c r="X236" i="14"/>
  <c r="L236" i="14"/>
  <c r="O236" i="14"/>
  <c r="Z236" i="14" s="1"/>
  <c r="K236" i="14"/>
  <c r="Y236" i="14"/>
  <c r="Q236" i="14"/>
  <c r="M236" i="14"/>
  <c r="F237" i="14"/>
  <c r="X231" i="14"/>
  <c r="L231" i="14"/>
  <c r="Q231" i="14"/>
  <c r="M231" i="14"/>
  <c r="O231" i="14"/>
  <c r="Z231" i="14" s="1"/>
  <c r="K231" i="14"/>
  <c r="Y231" i="14"/>
  <c r="F232" i="14"/>
  <c r="I230" i="14"/>
  <c r="I232" i="14" s="1"/>
  <c r="X226" i="14"/>
  <c r="L226" i="14"/>
  <c r="M226" i="14"/>
  <c r="O226" i="14"/>
  <c r="Z226" i="14" s="1"/>
  <c r="K226" i="14"/>
  <c r="Y226" i="14"/>
  <c r="Q226" i="14"/>
  <c r="I225" i="14"/>
  <c r="I227" i="14" s="1"/>
  <c r="F227" i="14"/>
  <c r="X221" i="14"/>
  <c r="L221" i="14"/>
  <c r="M221" i="14"/>
  <c r="O221" i="14"/>
  <c r="Z221" i="14" s="1"/>
  <c r="K221" i="14"/>
  <c r="Y221" i="14"/>
  <c r="Q221" i="14"/>
  <c r="I220" i="14"/>
  <c r="I222" i="14" s="1"/>
  <c r="F222" i="14"/>
  <c r="X216" i="14"/>
  <c r="L216" i="14"/>
  <c r="O216" i="14"/>
  <c r="Z216" i="14" s="1"/>
  <c r="K216" i="14"/>
  <c r="Q216" i="14"/>
  <c r="Y216" i="14"/>
  <c r="M216" i="14"/>
  <c r="F217" i="14"/>
  <c r="I215" i="14"/>
  <c r="I217" i="14" s="1"/>
  <c r="X211" i="14"/>
  <c r="L211" i="14"/>
  <c r="Q211" i="14"/>
  <c r="M211" i="14"/>
  <c r="O211" i="14"/>
  <c r="Z211" i="14" s="1"/>
  <c r="K211" i="14"/>
  <c r="Y211" i="14"/>
  <c r="F212" i="14"/>
  <c r="X206" i="14"/>
  <c r="L206" i="14"/>
  <c r="M206" i="14"/>
  <c r="O206" i="14"/>
  <c r="Z206" i="14" s="1"/>
  <c r="K206" i="14"/>
  <c r="Q206" i="14"/>
  <c r="Y206" i="14"/>
  <c r="F207" i="14"/>
  <c r="X201" i="14"/>
  <c r="L201" i="14"/>
  <c r="Y201" i="14"/>
  <c r="M201" i="14"/>
  <c r="O201" i="14"/>
  <c r="Z201" i="14" s="1"/>
  <c r="K201" i="14"/>
  <c r="Q201" i="14"/>
  <c r="I200" i="14"/>
  <c r="I202" i="14" s="1"/>
  <c r="F202" i="14"/>
  <c r="X196" i="14"/>
  <c r="O196" i="14"/>
  <c r="Z196" i="14" s="1"/>
  <c r="K196" i="14"/>
  <c r="Y196" i="14"/>
  <c r="Q196" i="14"/>
  <c r="M196" i="14"/>
  <c r="F197" i="14"/>
  <c r="I195" i="14"/>
  <c r="I197" i="14" s="1"/>
  <c r="X191" i="14"/>
  <c r="L191" i="14"/>
  <c r="O191" i="14"/>
  <c r="Z191" i="14" s="1"/>
  <c r="K191" i="14"/>
  <c r="Y191" i="14"/>
  <c r="Q191" i="14"/>
  <c r="M191" i="14"/>
  <c r="F192" i="14"/>
  <c r="I190" i="14"/>
  <c r="I192" i="14" s="1"/>
  <c r="X186" i="14"/>
  <c r="L186" i="14"/>
  <c r="Y186" i="14"/>
  <c r="M186" i="14"/>
  <c r="O186" i="14"/>
  <c r="Z186" i="14" s="1"/>
  <c r="K186" i="14"/>
  <c r="Q186" i="14"/>
  <c r="I185" i="14"/>
  <c r="I187" i="14" s="1"/>
  <c r="F187" i="14"/>
  <c r="X181" i="14"/>
  <c r="L181" i="14"/>
  <c r="O181" i="14"/>
  <c r="Z181" i="14" s="1"/>
  <c r="K181" i="14"/>
  <c r="Q181" i="14"/>
  <c r="M181" i="14"/>
  <c r="Y181" i="14"/>
  <c r="F182" i="14"/>
  <c r="I180" i="14"/>
  <c r="I182" i="14" s="1"/>
  <c r="X176" i="14"/>
  <c r="L176" i="14"/>
  <c r="O176" i="14"/>
  <c r="Z176" i="14" s="1"/>
  <c r="K176" i="14"/>
  <c r="Q176" i="14"/>
  <c r="M176" i="14"/>
  <c r="Y176" i="14"/>
  <c r="F177" i="14"/>
  <c r="X171" i="14"/>
  <c r="L171" i="14"/>
  <c r="Y171" i="14"/>
  <c r="Q171" i="14"/>
  <c r="M171" i="14"/>
  <c r="O171" i="14"/>
  <c r="Z171" i="14" s="1"/>
  <c r="K171" i="14"/>
  <c r="I170" i="14"/>
  <c r="I172" i="14" s="1"/>
  <c r="F172" i="14"/>
  <c r="X166" i="14"/>
  <c r="L166" i="14"/>
  <c r="O166" i="14"/>
  <c r="Z166" i="14" s="1"/>
  <c r="K166" i="14"/>
  <c r="Q166" i="14"/>
  <c r="M166" i="14"/>
  <c r="Y166" i="14"/>
  <c r="F167" i="14"/>
  <c r="I165" i="14"/>
  <c r="I167" i="14" s="1"/>
  <c r="X161" i="14"/>
  <c r="L161" i="14"/>
  <c r="O161" i="14"/>
  <c r="Z161" i="14" s="1"/>
  <c r="K161" i="14"/>
  <c r="Y161" i="14"/>
  <c r="Q161" i="14"/>
  <c r="M161" i="14"/>
  <c r="F162" i="14"/>
  <c r="I160" i="14"/>
  <c r="I162" i="14" s="1"/>
  <c r="X156" i="14"/>
  <c r="L156" i="14"/>
  <c r="O156" i="14"/>
  <c r="Z156" i="14" s="1"/>
  <c r="K156" i="14"/>
  <c r="Y156" i="14"/>
  <c r="Q156" i="14"/>
  <c r="M156" i="14"/>
  <c r="F157" i="14"/>
  <c r="I155" i="14"/>
  <c r="I157" i="14" s="1"/>
  <c r="X151" i="14"/>
  <c r="L151" i="14"/>
  <c r="O151" i="14"/>
  <c r="Z151" i="14" s="1"/>
  <c r="K151" i="14"/>
  <c r="Y151" i="14"/>
  <c r="Q151" i="14"/>
  <c r="M151" i="14"/>
  <c r="F152" i="14"/>
  <c r="I150" i="14"/>
  <c r="I152" i="14" s="1"/>
  <c r="X146" i="14"/>
  <c r="L146" i="14"/>
  <c r="O146" i="14"/>
  <c r="Z146" i="14" s="1"/>
  <c r="K146" i="14"/>
  <c r="M146" i="14"/>
  <c r="Y146" i="14"/>
  <c r="Q146" i="14"/>
  <c r="F147" i="14"/>
  <c r="I145" i="14"/>
  <c r="I147" i="14" s="1"/>
  <c r="X141" i="14"/>
  <c r="L141" i="14"/>
  <c r="M141" i="14"/>
  <c r="O141" i="14"/>
  <c r="Z141" i="14" s="1"/>
  <c r="K141" i="14"/>
  <c r="Q141" i="14"/>
  <c r="Y141" i="14"/>
  <c r="F142" i="14"/>
  <c r="I140" i="14"/>
  <c r="I142" i="14" s="1"/>
  <c r="X136" i="14"/>
  <c r="L136" i="14"/>
  <c r="O136" i="14"/>
  <c r="Z136" i="14" s="1"/>
  <c r="K136" i="14"/>
  <c r="Q136" i="14"/>
  <c r="Y136" i="14"/>
  <c r="M136" i="14"/>
  <c r="F137" i="14"/>
  <c r="I135" i="14"/>
  <c r="I137" i="14" s="1"/>
  <c r="X131" i="14"/>
  <c r="L131" i="14"/>
  <c r="O131" i="14"/>
  <c r="Z131" i="14" s="1"/>
  <c r="K131" i="14"/>
  <c r="Y131" i="14"/>
  <c r="Q131" i="14"/>
  <c r="M131" i="14"/>
  <c r="F132" i="14"/>
  <c r="X126" i="14"/>
  <c r="L126" i="14"/>
  <c r="Y126" i="14"/>
  <c r="M126" i="14"/>
  <c r="O126" i="14"/>
  <c r="Z126" i="14" s="1"/>
  <c r="K126" i="14"/>
  <c r="Q126" i="14"/>
  <c r="F127" i="14"/>
  <c r="I125" i="14"/>
  <c r="I127" i="14" s="1"/>
  <c r="X121" i="14"/>
  <c r="L121" i="14"/>
  <c r="Y121" i="14"/>
  <c r="M121" i="14"/>
  <c r="O121" i="14"/>
  <c r="Z121" i="14" s="1"/>
  <c r="K121" i="14"/>
  <c r="Q121" i="14"/>
  <c r="F122" i="14"/>
  <c r="I120" i="14"/>
  <c r="I122" i="14" s="1"/>
  <c r="X116" i="14"/>
  <c r="L116" i="14"/>
  <c r="O116" i="14"/>
  <c r="Z116" i="14" s="1"/>
  <c r="K116" i="14"/>
  <c r="Y116" i="14"/>
  <c r="Q116" i="14"/>
  <c r="M116" i="14"/>
  <c r="I115" i="14"/>
  <c r="X111" i="14"/>
  <c r="L111" i="14"/>
  <c r="Q111" i="14"/>
  <c r="O111" i="14"/>
  <c r="Z111" i="14" s="1"/>
  <c r="K111" i="14"/>
  <c r="M111" i="14"/>
  <c r="Y111" i="14"/>
  <c r="F112" i="14"/>
  <c r="I110" i="14"/>
  <c r="I112" i="14" s="1"/>
  <c r="X106" i="14"/>
  <c r="L106" i="14"/>
  <c r="O106" i="14"/>
  <c r="Z106" i="14" s="1"/>
  <c r="K106" i="14"/>
  <c r="Y106" i="14"/>
  <c r="Q106" i="14"/>
  <c r="M106" i="14"/>
  <c r="I105" i="14"/>
  <c r="X101" i="14"/>
  <c r="L101" i="14"/>
  <c r="K101" i="14"/>
  <c r="Y101" i="14"/>
  <c r="Q101" i="14"/>
  <c r="M101" i="14"/>
  <c r="O101" i="14"/>
  <c r="Z101" i="14" s="1"/>
  <c r="F102" i="14"/>
  <c r="I100" i="14"/>
  <c r="I102" i="14" s="1"/>
  <c r="X91" i="14"/>
  <c r="L91" i="14"/>
  <c r="O91" i="14"/>
  <c r="Z91" i="14" s="1"/>
  <c r="K91" i="14"/>
  <c r="Y91" i="14"/>
  <c r="Q91" i="14"/>
  <c r="M91" i="14"/>
  <c r="X96" i="14"/>
  <c r="L96" i="14"/>
  <c r="O96" i="14"/>
  <c r="Z96" i="14" s="1"/>
  <c r="K96" i="14"/>
  <c r="Y96" i="14"/>
  <c r="Q96" i="14"/>
  <c r="M96" i="14"/>
  <c r="F92" i="14"/>
  <c r="F97" i="14"/>
  <c r="I90" i="14"/>
  <c r="I92" i="14" s="1"/>
  <c r="I95" i="14"/>
  <c r="I97" i="14" s="1"/>
  <c r="X86" i="14"/>
  <c r="L86" i="14"/>
  <c r="Y86" i="14"/>
  <c r="Q86" i="14"/>
  <c r="O86" i="14"/>
  <c r="Z86" i="14" s="1"/>
  <c r="K86" i="14"/>
  <c r="M86" i="14"/>
  <c r="F87" i="14"/>
  <c r="I85" i="14"/>
  <c r="I87" i="14" s="1"/>
  <c r="X81" i="14"/>
  <c r="L81" i="14"/>
  <c r="Y81" i="14"/>
  <c r="Q81" i="14"/>
  <c r="M81" i="14"/>
  <c r="O81" i="14"/>
  <c r="Z81" i="14" s="1"/>
  <c r="K81" i="14"/>
  <c r="I80" i="14"/>
  <c r="I82" i="14" s="1"/>
  <c r="F82" i="14"/>
  <c r="X76" i="14"/>
  <c r="L76" i="14"/>
  <c r="O76" i="14"/>
  <c r="Z76" i="14" s="1"/>
  <c r="K76" i="14"/>
  <c r="Y76" i="14"/>
  <c r="Q76" i="14"/>
  <c r="M76" i="14"/>
  <c r="F77" i="14"/>
  <c r="I75" i="14"/>
  <c r="I77" i="14" s="1"/>
  <c r="X71" i="14"/>
  <c r="L71" i="14"/>
  <c r="O71" i="14"/>
  <c r="Z71" i="14" s="1"/>
  <c r="K71" i="14"/>
  <c r="Y71" i="14"/>
  <c r="Q71" i="14"/>
  <c r="M71" i="14"/>
  <c r="F72" i="14"/>
  <c r="I70" i="14"/>
  <c r="I72" i="14" s="1"/>
  <c r="L26" i="14"/>
  <c r="X26" i="14"/>
  <c r="K26" i="14"/>
  <c r="Z26" i="14"/>
  <c r="H22" i="14"/>
  <c r="J55" i="14"/>
  <c r="Q55" i="14" s="1"/>
  <c r="K6" i="14"/>
  <c r="M6" i="14"/>
  <c r="H17" i="14"/>
  <c r="I65" i="14"/>
  <c r="I67" i="14" s="1"/>
  <c r="I10" i="14"/>
  <c r="I12" i="14" s="1"/>
  <c r="Z66" i="14"/>
  <c r="K66" i="14"/>
  <c r="Y66" i="14"/>
  <c r="Q66" i="14"/>
  <c r="M66" i="14"/>
  <c r="X66" i="14"/>
  <c r="L66" i="14"/>
  <c r="X61" i="14"/>
  <c r="L61" i="14"/>
  <c r="Z61" i="14"/>
  <c r="K61" i="14"/>
  <c r="Y61" i="14"/>
  <c r="Q61" i="14"/>
  <c r="M61" i="14"/>
  <c r="F62" i="14"/>
  <c r="I60" i="14"/>
  <c r="I62" i="14" s="1"/>
  <c r="Z56" i="14"/>
  <c r="K56" i="14"/>
  <c r="X56" i="14"/>
  <c r="L56" i="14"/>
  <c r="Y56" i="14"/>
  <c r="Q56" i="14"/>
  <c r="M56" i="14"/>
  <c r="X46" i="14"/>
  <c r="L46" i="14"/>
  <c r="Y46" i="14"/>
  <c r="Q46" i="14"/>
  <c r="Z46" i="14"/>
  <c r="K46" i="14"/>
  <c r="M46" i="14"/>
  <c r="F47" i="14"/>
  <c r="I45" i="14"/>
  <c r="I47" i="14" s="1"/>
  <c r="X41" i="14"/>
  <c r="L41" i="14"/>
  <c r="Q41" i="14"/>
  <c r="Z41" i="14"/>
  <c r="K41" i="14"/>
  <c r="Y41" i="14"/>
  <c r="M41" i="14"/>
  <c r="I40" i="14"/>
  <c r="I42" i="14" s="1"/>
  <c r="F42" i="14"/>
  <c r="X36" i="14"/>
  <c r="L36" i="14"/>
  <c r="Y36" i="14"/>
  <c r="M36" i="14"/>
  <c r="Z36" i="14"/>
  <c r="K36" i="14"/>
  <c r="Q36" i="14"/>
  <c r="F37" i="14"/>
  <c r="I35" i="14"/>
  <c r="I37" i="14" s="1"/>
  <c r="X31" i="14"/>
  <c r="L31" i="14"/>
  <c r="Y31" i="14"/>
  <c r="M31" i="14"/>
  <c r="Z31" i="14"/>
  <c r="K31" i="14"/>
  <c r="Q31" i="14"/>
  <c r="F32" i="14"/>
  <c r="I30" i="14"/>
  <c r="I32" i="14" s="1"/>
  <c r="J25" i="14"/>
  <c r="M26" i="14"/>
  <c r="Q26" i="14"/>
  <c r="Y26" i="14"/>
  <c r="Y21" i="14"/>
  <c r="Z21" i="14"/>
  <c r="K21" i="14"/>
  <c r="Q21" i="14"/>
  <c r="M21" i="14"/>
  <c r="X21" i="14"/>
  <c r="L21" i="14"/>
  <c r="J20" i="14"/>
  <c r="Y16" i="14"/>
  <c r="Q16" i="14"/>
  <c r="M16" i="14"/>
  <c r="X16" i="14"/>
  <c r="L16" i="14"/>
  <c r="Z16" i="14"/>
  <c r="K16" i="14"/>
  <c r="J15" i="14"/>
  <c r="Q11" i="14"/>
  <c r="X11" i="14"/>
  <c r="L11" i="14"/>
  <c r="K11" i="14"/>
  <c r="M11" i="14"/>
  <c r="F12" i="14"/>
  <c r="V368" i="20" l="1"/>
  <c r="V366" i="20"/>
  <c r="R368" i="20"/>
  <c r="R77" i="20"/>
  <c r="R80" i="20"/>
  <c r="Y259" i="20"/>
  <c r="P162" i="20"/>
  <c r="P152" i="20"/>
  <c r="P202" i="20"/>
  <c r="P368" i="20"/>
  <c r="P366" i="20"/>
  <c r="AP110" i="20"/>
  <c r="P232" i="20"/>
  <c r="AR59" i="20"/>
  <c r="AR60" i="20" s="1"/>
  <c r="AR61" i="20" s="1"/>
  <c r="AR62" i="20" s="1"/>
  <c r="AR63" i="20" s="1"/>
  <c r="AR64" i="20" s="1"/>
  <c r="AR65" i="20" s="1"/>
  <c r="AR66" i="20" s="1"/>
  <c r="AR67" i="20" s="1"/>
  <c r="AR68" i="20" s="1"/>
  <c r="AR69" i="20" s="1"/>
  <c r="AR70" i="20" s="1"/>
  <c r="AR71" i="20" s="1"/>
  <c r="AR72" i="20" s="1"/>
  <c r="AR73" i="20" s="1"/>
  <c r="AR74" i="20" s="1"/>
  <c r="AR75" i="20" s="1"/>
  <c r="AR76" i="20" s="1"/>
  <c r="AR77" i="20" s="1"/>
  <c r="AR78" i="20" s="1"/>
  <c r="AR79" i="20" s="1"/>
  <c r="AR80" i="20" s="1"/>
  <c r="AR81" i="20" s="1"/>
  <c r="AR82" i="20" s="1"/>
  <c r="AR83" i="20" s="1"/>
  <c r="AR84" i="20" s="1"/>
  <c r="AR85" i="20" s="1"/>
  <c r="AR86" i="20" s="1"/>
  <c r="AR87" i="20" s="1"/>
  <c r="AR88" i="20" s="1"/>
  <c r="AR89" i="20" s="1"/>
  <c r="AR90" i="20" s="1"/>
  <c r="AR91" i="20" s="1"/>
  <c r="AR92" i="20" s="1"/>
  <c r="AR93" i="20" s="1"/>
  <c r="AR94" i="20" s="1"/>
  <c r="AR95" i="20" s="1"/>
  <c r="AR96" i="20" s="1"/>
  <c r="AR97" i="20" s="1"/>
  <c r="AR98" i="20" s="1"/>
  <c r="AR99" i="20" s="1"/>
  <c r="AR100" i="20" s="1"/>
  <c r="AR101" i="20" s="1"/>
  <c r="AR102" i="20" s="1"/>
  <c r="AR103" i="20" s="1"/>
  <c r="AR104" i="20" s="1"/>
  <c r="AR105" i="20" s="1"/>
  <c r="AR106" i="20" s="1"/>
  <c r="AR107" i="20" s="1"/>
  <c r="AR108" i="20" s="1"/>
  <c r="AR109" i="20" s="1"/>
  <c r="Y366" i="20"/>
  <c r="P192" i="20"/>
  <c r="V75" i="20"/>
  <c r="V77" i="20" s="1"/>
  <c r="AO59" i="20"/>
  <c r="AO110" i="20" s="1"/>
  <c r="AN110" i="20"/>
  <c r="P142" i="20"/>
  <c r="P259" i="20" s="1"/>
  <c r="P172" i="20"/>
  <c r="Z11" i="20"/>
  <c r="Z12" i="20" s="1"/>
  <c r="O12" i="20"/>
  <c r="P212" i="20"/>
  <c r="R32" i="20"/>
  <c r="R35" i="20"/>
  <c r="V367" i="20"/>
  <c r="AV56" i="20"/>
  <c r="AV5" i="20"/>
  <c r="AV6" i="20" s="1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AV44" i="20" s="1"/>
  <c r="AV45" i="20" s="1"/>
  <c r="AV46" i="20" s="1"/>
  <c r="AV47" i="20" s="1"/>
  <c r="AV48" i="20" s="1"/>
  <c r="AV49" i="20" s="1"/>
  <c r="AV50" i="20" s="1"/>
  <c r="AV51" i="20" s="1"/>
  <c r="AV52" i="20" s="1"/>
  <c r="AV53" i="20" s="1"/>
  <c r="AV54" i="20" s="1"/>
  <c r="AV55" i="20" s="1"/>
  <c r="R367" i="20"/>
  <c r="M235" i="14"/>
  <c r="M237" i="14" s="1"/>
  <c r="O175" i="14"/>
  <c r="Z175" i="14" s="1"/>
  <c r="Z177" i="14" s="1"/>
  <c r="J205" i="14"/>
  <c r="J240" i="14"/>
  <c r="Q240" i="14" s="1"/>
  <c r="C2" i="16"/>
  <c r="C6" i="16" s="1"/>
  <c r="C8" i="16" s="1"/>
  <c r="C10" i="16" s="1"/>
  <c r="C12" i="16" s="1"/>
  <c r="R6" i="14" s="1"/>
  <c r="AM58" i="14"/>
  <c r="AL59" i="14"/>
  <c r="AL60" i="14" s="1"/>
  <c r="AL61" i="14" s="1"/>
  <c r="AL62" i="14" s="1"/>
  <c r="AL63" i="14" s="1"/>
  <c r="AL64" i="14" s="1"/>
  <c r="AL65" i="14" s="1"/>
  <c r="AL66" i="14" s="1"/>
  <c r="AL67" i="14" s="1"/>
  <c r="AL68" i="14" s="1"/>
  <c r="AL69" i="14" s="1"/>
  <c r="AL70" i="14" s="1"/>
  <c r="AL71" i="14" s="1"/>
  <c r="AL72" i="14" s="1"/>
  <c r="AL73" i="14" s="1"/>
  <c r="AL74" i="14" s="1"/>
  <c r="AL75" i="14" s="1"/>
  <c r="AL76" i="14" s="1"/>
  <c r="AL77" i="14" s="1"/>
  <c r="AL78" i="14" s="1"/>
  <c r="AL79" i="14" s="1"/>
  <c r="AL80" i="14" s="1"/>
  <c r="AL81" i="14" s="1"/>
  <c r="AL82" i="14" s="1"/>
  <c r="AL83" i="14" s="1"/>
  <c r="AL84" i="14" s="1"/>
  <c r="AL85" i="14" s="1"/>
  <c r="AL86" i="14" s="1"/>
  <c r="AL87" i="14" s="1"/>
  <c r="AL88" i="14" s="1"/>
  <c r="AL89" i="14" s="1"/>
  <c r="AL90" i="14" s="1"/>
  <c r="AL91" i="14" s="1"/>
  <c r="AL92" i="14" s="1"/>
  <c r="AL93" i="14" s="1"/>
  <c r="AL94" i="14" s="1"/>
  <c r="AL95" i="14" s="1"/>
  <c r="AL96" i="14" s="1"/>
  <c r="AL97" i="14" s="1"/>
  <c r="AL98" i="14" s="1"/>
  <c r="AL99" i="14" s="1"/>
  <c r="AL100" i="14" s="1"/>
  <c r="AL101" i="14" s="1"/>
  <c r="AL102" i="14" s="1"/>
  <c r="AL103" i="14" s="1"/>
  <c r="AL104" i="14" s="1"/>
  <c r="AL105" i="14" s="1"/>
  <c r="AL106" i="14" s="1"/>
  <c r="AL107" i="14" s="1"/>
  <c r="AL108" i="14" s="1"/>
  <c r="AL109" i="14" s="1"/>
  <c r="AH23" i="19"/>
  <c r="AH27" i="19" s="1"/>
  <c r="AI27" i="19"/>
  <c r="AI26" i="19"/>
  <c r="AH5" i="19"/>
  <c r="AH26" i="19" s="1"/>
  <c r="AV110" i="14"/>
  <c r="X55" i="14"/>
  <c r="X57" i="14" s="1"/>
  <c r="M205" i="14"/>
  <c r="M207" i="14" s="1"/>
  <c r="X240" i="14"/>
  <c r="X242" i="14" s="1"/>
  <c r="J57" i="14"/>
  <c r="K205" i="14"/>
  <c r="K207" i="14" s="1"/>
  <c r="Q205" i="14"/>
  <c r="K240" i="14"/>
  <c r="K242" i="14" s="1"/>
  <c r="X205" i="14"/>
  <c r="X207" i="14" s="1"/>
  <c r="K55" i="14"/>
  <c r="K57" i="14" s="1"/>
  <c r="O55" i="14"/>
  <c r="Z55" i="14" s="1"/>
  <c r="Z57" i="14" s="1"/>
  <c r="O205" i="14"/>
  <c r="Z205" i="14" s="1"/>
  <c r="Z207" i="14" s="1"/>
  <c r="O235" i="14"/>
  <c r="Z235" i="14" s="1"/>
  <c r="Z237" i="14" s="1"/>
  <c r="J100" i="14"/>
  <c r="X100" i="14" s="1"/>
  <c r="X102" i="14" s="1"/>
  <c r="J190" i="14"/>
  <c r="X190" i="14" s="1"/>
  <c r="X192" i="14" s="1"/>
  <c r="Q177" i="14"/>
  <c r="Q207" i="14"/>
  <c r="J237" i="14"/>
  <c r="L240" i="14"/>
  <c r="W240" i="14" s="1"/>
  <c r="Q242" i="14"/>
  <c r="J225" i="14"/>
  <c r="L225" i="14" s="1"/>
  <c r="L235" i="14"/>
  <c r="W235" i="14" s="1"/>
  <c r="N237" i="14"/>
  <c r="J242" i="14"/>
  <c r="J210" i="14"/>
  <c r="K175" i="14"/>
  <c r="K177" i="14" s="1"/>
  <c r="J177" i="14"/>
  <c r="Q235" i="14"/>
  <c r="Q237" i="14" s="1"/>
  <c r="Y240" i="14"/>
  <c r="Y242" i="14" s="1"/>
  <c r="J160" i="14"/>
  <c r="M160" i="14" s="1"/>
  <c r="M162" i="14" s="1"/>
  <c r="L175" i="14"/>
  <c r="L177" i="14" s="1"/>
  <c r="M175" i="14"/>
  <c r="M177" i="14" s="1"/>
  <c r="M55" i="14"/>
  <c r="M57" i="14" s="1"/>
  <c r="L55" i="14"/>
  <c r="L57" i="14" s="1"/>
  <c r="Q57" i="14"/>
  <c r="X175" i="14"/>
  <c r="X177" i="14" s="1"/>
  <c r="K235" i="14"/>
  <c r="K237" i="14" s="1"/>
  <c r="M240" i="14"/>
  <c r="M242" i="14" s="1"/>
  <c r="O240" i="14"/>
  <c r="Z240" i="14" s="1"/>
  <c r="Z242" i="14" s="1"/>
  <c r="J255" i="14"/>
  <c r="J130" i="14"/>
  <c r="P256" i="14"/>
  <c r="W256" i="14"/>
  <c r="P251" i="14"/>
  <c r="W251" i="14"/>
  <c r="J250" i="14"/>
  <c r="P246" i="14"/>
  <c r="W246" i="14"/>
  <c r="J245" i="14"/>
  <c r="P240" i="14"/>
  <c r="O242" i="14"/>
  <c r="W241" i="14"/>
  <c r="P241" i="14"/>
  <c r="O237" i="14"/>
  <c r="P236" i="14"/>
  <c r="W236" i="14"/>
  <c r="P235" i="14"/>
  <c r="X237" i="14"/>
  <c r="P231" i="14"/>
  <c r="W231" i="14"/>
  <c r="J230" i="14"/>
  <c r="P226" i="14"/>
  <c r="W226" i="14"/>
  <c r="M225" i="14"/>
  <c r="M227" i="14" s="1"/>
  <c r="P221" i="14"/>
  <c r="W221" i="14"/>
  <c r="J220" i="14"/>
  <c r="P216" i="14"/>
  <c r="W216" i="14"/>
  <c r="J215" i="14"/>
  <c r="P211" i="14"/>
  <c r="W211" i="14"/>
  <c r="Y205" i="14"/>
  <c r="Y207" i="14" s="1"/>
  <c r="N207" i="14"/>
  <c r="P206" i="14"/>
  <c r="W206" i="14"/>
  <c r="P201" i="14"/>
  <c r="W201" i="14"/>
  <c r="J200" i="14"/>
  <c r="P196" i="14"/>
  <c r="W196" i="14"/>
  <c r="J195" i="14"/>
  <c r="P191" i="14"/>
  <c r="W191" i="14"/>
  <c r="Q190" i="14"/>
  <c r="Q192" i="14" s="1"/>
  <c r="M190" i="14"/>
  <c r="M192" i="14" s="1"/>
  <c r="J192" i="14"/>
  <c r="O190" i="14"/>
  <c r="P186" i="14"/>
  <c r="W186" i="14"/>
  <c r="J185" i="14"/>
  <c r="P181" i="14"/>
  <c r="W181" i="14"/>
  <c r="J180" i="14"/>
  <c r="Y175" i="14"/>
  <c r="Y177" i="14" s="1"/>
  <c r="N177" i="14"/>
  <c r="P176" i="14"/>
  <c r="W176" i="14"/>
  <c r="P171" i="14"/>
  <c r="W171" i="14"/>
  <c r="J170" i="14"/>
  <c r="P166" i="14"/>
  <c r="W166" i="14"/>
  <c r="J165" i="14"/>
  <c r="P161" i="14"/>
  <c r="W161" i="14"/>
  <c r="Q160" i="14"/>
  <c r="Q162" i="14" s="1"/>
  <c r="P156" i="14"/>
  <c r="W156" i="14"/>
  <c r="J155" i="14"/>
  <c r="P151" i="14"/>
  <c r="W151" i="14"/>
  <c r="J150" i="14"/>
  <c r="P146" i="14"/>
  <c r="W146" i="14"/>
  <c r="J145" i="14"/>
  <c r="P141" i="14"/>
  <c r="W141" i="14"/>
  <c r="J140" i="14"/>
  <c r="P136" i="14"/>
  <c r="W136" i="14"/>
  <c r="J135" i="14"/>
  <c r="P131" i="14"/>
  <c r="W131" i="14"/>
  <c r="P126" i="14"/>
  <c r="W126" i="14"/>
  <c r="J125" i="14"/>
  <c r="P121" i="14"/>
  <c r="W121" i="14"/>
  <c r="J120" i="14"/>
  <c r="P116" i="14"/>
  <c r="W116" i="14"/>
  <c r="I117" i="14"/>
  <c r="J115" i="14"/>
  <c r="P111" i="14"/>
  <c r="W111" i="14"/>
  <c r="J110" i="14"/>
  <c r="P106" i="14"/>
  <c r="W106" i="14"/>
  <c r="I107" i="14"/>
  <c r="J105" i="14"/>
  <c r="M100" i="14"/>
  <c r="M102" i="14" s="1"/>
  <c r="O100" i="14"/>
  <c r="P101" i="14"/>
  <c r="W101" i="14"/>
  <c r="J95" i="14"/>
  <c r="P96" i="14"/>
  <c r="W96" i="14"/>
  <c r="P91" i="14"/>
  <c r="W91" i="14"/>
  <c r="J90" i="14"/>
  <c r="P86" i="14"/>
  <c r="W86" i="14"/>
  <c r="J85" i="14"/>
  <c r="P81" i="14"/>
  <c r="W81" i="14"/>
  <c r="J80" i="14"/>
  <c r="P76" i="14"/>
  <c r="W76" i="14"/>
  <c r="J75" i="14"/>
  <c r="P71" i="14"/>
  <c r="W71" i="14"/>
  <c r="J70" i="14"/>
  <c r="J10" i="14"/>
  <c r="J65" i="14"/>
  <c r="P26" i="14"/>
  <c r="W26" i="14"/>
  <c r="W66" i="14"/>
  <c r="P66" i="14"/>
  <c r="P61" i="14"/>
  <c r="W61" i="14"/>
  <c r="J60" i="14"/>
  <c r="Y55" i="14"/>
  <c r="Y57" i="14" s="1"/>
  <c r="N57" i="14"/>
  <c r="O57" i="14"/>
  <c r="P55" i="14"/>
  <c r="W56" i="14"/>
  <c r="P56" i="14"/>
  <c r="P46" i="14"/>
  <c r="W46" i="14"/>
  <c r="J45" i="14"/>
  <c r="N45" i="14" s="1"/>
  <c r="P41" i="14"/>
  <c r="W41" i="14"/>
  <c r="J40" i="14"/>
  <c r="P36" i="14"/>
  <c r="W36" i="14"/>
  <c r="J35" i="14"/>
  <c r="P31" i="14"/>
  <c r="W31" i="14"/>
  <c r="J30" i="14"/>
  <c r="J27" i="14"/>
  <c r="X25" i="14"/>
  <c r="X27" i="14" s="1"/>
  <c r="L25" i="14"/>
  <c r="Q25" i="14"/>
  <c r="Q27" i="14" s="1"/>
  <c r="M25" i="14"/>
  <c r="M27" i="14" s="1"/>
  <c r="O25" i="14"/>
  <c r="K25" i="14"/>
  <c r="K27" i="14" s="1"/>
  <c r="N25" i="14"/>
  <c r="P21" i="14"/>
  <c r="W21" i="14"/>
  <c r="J22" i="14"/>
  <c r="X20" i="14"/>
  <c r="X22" i="14" s="1"/>
  <c r="L20" i="14"/>
  <c r="Q20" i="14"/>
  <c r="Q22" i="14" s="1"/>
  <c r="M20" i="14"/>
  <c r="M22" i="14" s="1"/>
  <c r="O20" i="14"/>
  <c r="K20" i="14"/>
  <c r="K22" i="14" s="1"/>
  <c r="N20" i="14"/>
  <c r="P16" i="14"/>
  <c r="W16" i="14"/>
  <c r="J17" i="14"/>
  <c r="X15" i="14"/>
  <c r="X17" i="14" s="1"/>
  <c r="L15" i="14"/>
  <c r="K15" i="14"/>
  <c r="K17" i="14" s="1"/>
  <c r="N15" i="14"/>
  <c r="Q15" i="14"/>
  <c r="Q17" i="14" s="1"/>
  <c r="O15" i="14"/>
  <c r="M15" i="14"/>
  <c r="M17" i="14" s="1"/>
  <c r="P11" i="14"/>
  <c r="W11" i="14"/>
  <c r="AE4" i="14"/>
  <c r="AE5" i="14" s="1"/>
  <c r="AE6" i="14" s="1"/>
  <c r="AE7" i="14" s="1"/>
  <c r="AE8" i="14" s="1"/>
  <c r="AE9" i="14" s="1"/>
  <c r="AE10" i="14" s="1"/>
  <c r="AE11" i="14" s="1"/>
  <c r="AE12" i="14" s="1"/>
  <c r="AE13" i="14" s="1"/>
  <c r="AE14" i="14" s="1"/>
  <c r="AE15" i="14" s="1"/>
  <c r="AE16" i="14" s="1"/>
  <c r="AE17" i="14" s="1"/>
  <c r="AE18" i="14" s="1"/>
  <c r="AE19" i="14" s="1"/>
  <c r="AE20" i="14" s="1"/>
  <c r="AE21" i="14" s="1"/>
  <c r="AE22" i="14" s="1"/>
  <c r="AE23" i="14" s="1"/>
  <c r="AE24" i="14" s="1"/>
  <c r="AE25" i="14" s="1"/>
  <c r="AE26" i="14" s="1"/>
  <c r="AE27" i="14" s="1"/>
  <c r="AE28" i="14" s="1"/>
  <c r="AE29" i="14" s="1"/>
  <c r="AE30" i="14" s="1"/>
  <c r="AE31" i="14" s="1"/>
  <c r="AE32" i="14" s="1"/>
  <c r="AE33" i="14" s="1"/>
  <c r="AE34" i="14" s="1"/>
  <c r="AE35" i="14" s="1"/>
  <c r="AE36" i="14" s="1"/>
  <c r="AE37" i="14" s="1"/>
  <c r="AE38" i="14" s="1"/>
  <c r="AE39" i="14" s="1"/>
  <c r="AE40" i="14" s="1"/>
  <c r="AE41" i="14" s="1"/>
  <c r="AE42" i="14" s="1"/>
  <c r="AE43" i="14" s="1"/>
  <c r="AE44" i="14" s="1"/>
  <c r="AE45" i="14" s="1"/>
  <c r="AE46" i="14" s="1"/>
  <c r="AE47" i="14" s="1"/>
  <c r="AE48" i="14" s="1"/>
  <c r="AE49" i="14" s="1"/>
  <c r="AE50" i="14" s="1"/>
  <c r="AE51" i="14" s="1"/>
  <c r="AE52" i="14" s="1"/>
  <c r="AE53" i="14" s="1"/>
  <c r="AE54" i="14" s="1"/>
  <c r="AE55" i="14" s="1"/>
  <c r="AF4" i="14"/>
  <c r="AF5" i="14" s="1"/>
  <c r="AF6" i="14" s="1"/>
  <c r="AF7" i="14" s="1"/>
  <c r="AF8" i="14" s="1"/>
  <c r="AF9" i="14" s="1"/>
  <c r="AF10" i="14" s="1"/>
  <c r="AF11" i="14" s="1"/>
  <c r="AF12" i="14" s="1"/>
  <c r="AF13" i="14" s="1"/>
  <c r="AF14" i="14" s="1"/>
  <c r="AF15" i="14" s="1"/>
  <c r="AF16" i="14" s="1"/>
  <c r="AF17" i="14" s="1"/>
  <c r="AF18" i="14" s="1"/>
  <c r="AF19" i="14" s="1"/>
  <c r="AF20" i="14" s="1"/>
  <c r="AF21" i="14" s="1"/>
  <c r="AF22" i="14" s="1"/>
  <c r="AF23" i="14" s="1"/>
  <c r="AF24" i="14" s="1"/>
  <c r="AF25" i="14" s="1"/>
  <c r="AF26" i="14" s="1"/>
  <c r="AF27" i="14" s="1"/>
  <c r="AF28" i="14" s="1"/>
  <c r="AF29" i="14" s="1"/>
  <c r="AF30" i="14" s="1"/>
  <c r="AF31" i="14" s="1"/>
  <c r="AF32" i="14" s="1"/>
  <c r="AF33" i="14" s="1"/>
  <c r="AF34" i="14" s="1"/>
  <c r="AF35" i="14" s="1"/>
  <c r="AF36" i="14" s="1"/>
  <c r="AF37" i="14" s="1"/>
  <c r="AF38" i="14" s="1"/>
  <c r="AF39" i="14" s="1"/>
  <c r="AF40" i="14" s="1"/>
  <c r="AF41" i="14" s="1"/>
  <c r="AF42" i="14" s="1"/>
  <c r="AF43" i="14" s="1"/>
  <c r="AF44" i="14" s="1"/>
  <c r="AF45" i="14" s="1"/>
  <c r="AF46" i="14" s="1"/>
  <c r="AF47" i="14" s="1"/>
  <c r="AF48" i="14" s="1"/>
  <c r="AF49" i="14" s="1"/>
  <c r="AF50" i="14" s="1"/>
  <c r="AF51" i="14" s="1"/>
  <c r="AF52" i="14" s="1"/>
  <c r="AF53" i="14" s="1"/>
  <c r="AF54" i="14" s="1"/>
  <c r="AF55" i="14" s="1"/>
  <c r="AG4" i="14"/>
  <c r="AG5" i="14" s="1"/>
  <c r="AG6" i="14" s="1"/>
  <c r="AG7" i="14" s="1"/>
  <c r="AG8" i="14" s="1"/>
  <c r="AG9" i="14" s="1"/>
  <c r="AG10" i="14" s="1"/>
  <c r="AG11" i="14" s="1"/>
  <c r="AG12" i="14" s="1"/>
  <c r="AG13" i="14" s="1"/>
  <c r="AG14" i="14" s="1"/>
  <c r="AG15" i="14" s="1"/>
  <c r="AG16" i="14" s="1"/>
  <c r="AG17" i="14" s="1"/>
  <c r="AG18" i="14" s="1"/>
  <c r="AG19" i="14" s="1"/>
  <c r="AG20" i="14" s="1"/>
  <c r="AG21" i="14" s="1"/>
  <c r="AG22" i="14" s="1"/>
  <c r="AG23" i="14" s="1"/>
  <c r="AG24" i="14" s="1"/>
  <c r="AG25" i="14" s="1"/>
  <c r="AG26" i="14" s="1"/>
  <c r="AG27" i="14" s="1"/>
  <c r="AG28" i="14" s="1"/>
  <c r="AG29" i="14" s="1"/>
  <c r="AG30" i="14" s="1"/>
  <c r="AG31" i="14" s="1"/>
  <c r="AG32" i="14" s="1"/>
  <c r="AG33" i="14" s="1"/>
  <c r="AG34" i="14" s="1"/>
  <c r="AG35" i="14" s="1"/>
  <c r="AG36" i="14" s="1"/>
  <c r="AG37" i="14" s="1"/>
  <c r="AG38" i="14" s="1"/>
  <c r="AG39" i="14" s="1"/>
  <c r="AG40" i="14" s="1"/>
  <c r="AG41" i="14" s="1"/>
  <c r="AG42" i="14" s="1"/>
  <c r="AG43" i="14" s="1"/>
  <c r="AG44" i="14" s="1"/>
  <c r="AG45" i="14" s="1"/>
  <c r="AG46" i="14" s="1"/>
  <c r="AG47" i="14" s="1"/>
  <c r="AG48" i="14" s="1"/>
  <c r="AG49" i="14" s="1"/>
  <c r="AG50" i="14" s="1"/>
  <c r="AG51" i="14" s="1"/>
  <c r="AG52" i="14" s="1"/>
  <c r="AG53" i="14" s="1"/>
  <c r="AG54" i="14" s="1"/>
  <c r="AG55" i="14" s="1"/>
  <c r="AI4" i="14"/>
  <c r="AI5" i="14" s="1"/>
  <c r="AI6" i="14" s="1"/>
  <c r="AI7" i="14" s="1"/>
  <c r="AI8" i="14" s="1"/>
  <c r="AI9" i="14" s="1"/>
  <c r="AI10" i="14" s="1"/>
  <c r="AI11" i="14" s="1"/>
  <c r="AI12" i="14" s="1"/>
  <c r="AI13" i="14" s="1"/>
  <c r="AI14" i="14" s="1"/>
  <c r="AI15" i="14" s="1"/>
  <c r="AI16" i="14" s="1"/>
  <c r="AI17" i="14" s="1"/>
  <c r="AI18" i="14" s="1"/>
  <c r="AI19" i="14" s="1"/>
  <c r="AI20" i="14" s="1"/>
  <c r="AI21" i="14" s="1"/>
  <c r="AI22" i="14" s="1"/>
  <c r="AI23" i="14" s="1"/>
  <c r="AI24" i="14" s="1"/>
  <c r="AI25" i="14" s="1"/>
  <c r="AI26" i="14" s="1"/>
  <c r="AI27" i="14" s="1"/>
  <c r="AI28" i="14" s="1"/>
  <c r="AI29" i="14" s="1"/>
  <c r="AI30" i="14" s="1"/>
  <c r="AI31" i="14" s="1"/>
  <c r="AI32" i="14" s="1"/>
  <c r="AI33" i="14" s="1"/>
  <c r="AI34" i="14" s="1"/>
  <c r="AI35" i="14" s="1"/>
  <c r="AI36" i="14" s="1"/>
  <c r="AI37" i="14" s="1"/>
  <c r="AI38" i="14" s="1"/>
  <c r="AI39" i="14" s="1"/>
  <c r="AI40" i="14" s="1"/>
  <c r="AI41" i="14" s="1"/>
  <c r="AI42" i="14" s="1"/>
  <c r="AI43" i="14" s="1"/>
  <c r="AI44" i="14" s="1"/>
  <c r="AI45" i="14" s="1"/>
  <c r="AI46" i="14" s="1"/>
  <c r="AI47" i="14" s="1"/>
  <c r="AI48" i="14" s="1"/>
  <c r="AI49" i="14" s="1"/>
  <c r="AI50" i="14" s="1"/>
  <c r="AI51" i="14" s="1"/>
  <c r="AI52" i="14" s="1"/>
  <c r="AI53" i="14" s="1"/>
  <c r="AI54" i="14" s="1"/>
  <c r="AI55" i="14" s="1"/>
  <c r="AR4" i="14"/>
  <c r="AS4" i="14"/>
  <c r="AT4" i="14"/>
  <c r="AU4" i="14"/>
  <c r="R82" i="20" l="1"/>
  <c r="R85" i="20"/>
  <c r="V80" i="20"/>
  <c r="V82" i="20" s="1"/>
  <c r="R40" i="20"/>
  <c r="R37" i="20"/>
  <c r="V35" i="20"/>
  <c r="V37" i="20" s="1"/>
  <c r="O368" i="20"/>
  <c r="O366" i="20"/>
  <c r="O259" i="20"/>
  <c r="Z259" i="20"/>
  <c r="Z368" i="20"/>
  <c r="Z366" i="20"/>
  <c r="AR110" i="20"/>
  <c r="J102" i="14"/>
  <c r="Q100" i="14"/>
  <c r="Q102" i="14" s="1"/>
  <c r="O177" i="14"/>
  <c r="Q225" i="14"/>
  <c r="Q227" i="14" s="1"/>
  <c r="L100" i="14"/>
  <c r="J227" i="14"/>
  <c r="K100" i="14"/>
  <c r="K102" i="14" s="1"/>
  <c r="W237" i="14"/>
  <c r="AL110" i="14"/>
  <c r="J207" i="14"/>
  <c r="L205" i="14"/>
  <c r="AT5" i="14"/>
  <c r="AT6" i="14" s="1"/>
  <c r="AT7" i="14" s="1"/>
  <c r="AT8" i="14" s="1"/>
  <c r="AT9" i="14" s="1"/>
  <c r="AT10" i="14" s="1"/>
  <c r="AT11" i="14" s="1"/>
  <c r="AT12" i="14" s="1"/>
  <c r="AT13" i="14" s="1"/>
  <c r="AT14" i="14" s="1"/>
  <c r="AT15" i="14" s="1"/>
  <c r="AT16" i="14" s="1"/>
  <c r="AT17" i="14" s="1"/>
  <c r="AT18" i="14" s="1"/>
  <c r="AT19" i="14" s="1"/>
  <c r="AT20" i="14" s="1"/>
  <c r="AT21" i="14" s="1"/>
  <c r="AT22" i="14" s="1"/>
  <c r="AT23" i="14" s="1"/>
  <c r="AT24" i="14" s="1"/>
  <c r="AT25" i="14" s="1"/>
  <c r="AT26" i="14" s="1"/>
  <c r="AT27" i="14" s="1"/>
  <c r="AT28" i="14" s="1"/>
  <c r="AT29" i="14" s="1"/>
  <c r="AT30" i="14" s="1"/>
  <c r="AT31" i="14" s="1"/>
  <c r="AT32" i="14" s="1"/>
  <c r="AT33" i="14" s="1"/>
  <c r="AT34" i="14" s="1"/>
  <c r="AT35" i="14" s="1"/>
  <c r="AT36" i="14" s="1"/>
  <c r="AT37" i="14" s="1"/>
  <c r="AT38" i="14" s="1"/>
  <c r="AT39" i="14" s="1"/>
  <c r="AT40" i="14" s="1"/>
  <c r="AT41" i="14" s="1"/>
  <c r="AT42" i="14" s="1"/>
  <c r="AT43" i="14" s="1"/>
  <c r="AT44" i="14" s="1"/>
  <c r="AT45" i="14" s="1"/>
  <c r="AT46" i="14" s="1"/>
  <c r="AT47" i="14" s="1"/>
  <c r="AT48" i="14" s="1"/>
  <c r="AT49" i="14" s="1"/>
  <c r="AT50" i="14" s="1"/>
  <c r="AT51" i="14" s="1"/>
  <c r="AT52" i="14" s="1"/>
  <c r="AT53" i="14" s="1"/>
  <c r="AT54" i="14" s="1"/>
  <c r="AT55" i="14" s="1"/>
  <c r="AT56" i="14" s="1"/>
  <c r="AS5" i="14"/>
  <c r="AS6" i="14" s="1"/>
  <c r="AS7" i="14" s="1"/>
  <c r="AS8" i="14" s="1"/>
  <c r="AS9" i="14" s="1"/>
  <c r="AS10" i="14" s="1"/>
  <c r="AS11" i="14" s="1"/>
  <c r="AS12" i="14" s="1"/>
  <c r="AS13" i="14" s="1"/>
  <c r="AS14" i="14" s="1"/>
  <c r="AS15" i="14" s="1"/>
  <c r="AS16" i="14" s="1"/>
  <c r="AS17" i="14" s="1"/>
  <c r="AS18" i="14" s="1"/>
  <c r="AS19" i="14" s="1"/>
  <c r="AS20" i="14" s="1"/>
  <c r="AS21" i="14" s="1"/>
  <c r="AS22" i="14" s="1"/>
  <c r="AS23" i="14" s="1"/>
  <c r="AS24" i="14" s="1"/>
  <c r="AS25" i="14" s="1"/>
  <c r="AS26" i="14" s="1"/>
  <c r="AS27" i="14" s="1"/>
  <c r="AS28" i="14" s="1"/>
  <c r="AS29" i="14" s="1"/>
  <c r="AS30" i="14" s="1"/>
  <c r="AS31" i="14" s="1"/>
  <c r="AS32" i="14" s="1"/>
  <c r="AS33" i="14" s="1"/>
  <c r="AS34" i="14" s="1"/>
  <c r="AS35" i="14" s="1"/>
  <c r="AS36" i="14" s="1"/>
  <c r="AS37" i="14" s="1"/>
  <c r="AS38" i="14" s="1"/>
  <c r="AS39" i="14" s="1"/>
  <c r="AS40" i="14" s="1"/>
  <c r="AS41" i="14" s="1"/>
  <c r="AS42" i="14" s="1"/>
  <c r="AS43" i="14" s="1"/>
  <c r="AS44" i="14" s="1"/>
  <c r="AS45" i="14" s="1"/>
  <c r="AS46" i="14" s="1"/>
  <c r="AS47" i="14" s="1"/>
  <c r="AS48" i="14" s="1"/>
  <c r="AS49" i="14" s="1"/>
  <c r="AS50" i="14" s="1"/>
  <c r="AS51" i="14" s="1"/>
  <c r="AS52" i="14" s="1"/>
  <c r="AS53" i="14" s="1"/>
  <c r="AS54" i="14" s="1"/>
  <c r="AS55" i="14" s="1"/>
  <c r="AM59" i="14"/>
  <c r="AM60" i="14" s="1"/>
  <c r="AM61" i="14" s="1"/>
  <c r="AM62" i="14" s="1"/>
  <c r="AM63" i="14" s="1"/>
  <c r="AM64" i="14" s="1"/>
  <c r="AM65" i="14" s="1"/>
  <c r="AM66" i="14" s="1"/>
  <c r="AM67" i="14" s="1"/>
  <c r="AM68" i="14" s="1"/>
  <c r="AM69" i="14" s="1"/>
  <c r="AM70" i="14" s="1"/>
  <c r="AM71" i="14" s="1"/>
  <c r="AM72" i="14" s="1"/>
  <c r="AM73" i="14" s="1"/>
  <c r="AM74" i="14" s="1"/>
  <c r="AM75" i="14" s="1"/>
  <c r="AM76" i="14" s="1"/>
  <c r="AM77" i="14" s="1"/>
  <c r="AM78" i="14" s="1"/>
  <c r="AM79" i="14" s="1"/>
  <c r="AM80" i="14" s="1"/>
  <c r="AM81" i="14" s="1"/>
  <c r="AM82" i="14" s="1"/>
  <c r="AM83" i="14" s="1"/>
  <c r="AM84" i="14" s="1"/>
  <c r="AM85" i="14" s="1"/>
  <c r="AM86" i="14" s="1"/>
  <c r="AM87" i="14" s="1"/>
  <c r="AM88" i="14" s="1"/>
  <c r="AM89" i="14" s="1"/>
  <c r="AM90" i="14" s="1"/>
  <c r="AM91" i="14" s="1"/>
  <c r="AM92" i="14" s="1"/>
  <c r="AM93" i="14" s="1"/>
  <c r="AM94" i="14" s="1"/>
  <c r="AM95" i="14" s="1"/>
  <c r="AM96" i="14" s="1"/>
  <c r="AM97" i="14" s="1"/>
  <c r="AM98" i="14" s="1"/>
  <c r="AM99" i="14" s="1"/>
  <c r="AM100" i="14" s="1"/>
  <c r="AM101" i="14" s="1"/>
  <c r="AM102" i="14" s="1"/>
  <c r="AM103" i="14" s="1"/>
  <c r="AM104" i="14" s="1"/>
  <c r="AM105" i="14" s="1"/>
  <c r="AM106" i="14" s="1"/>
  <c r="AM107" i="14" s="1"/>
  <c r="AM108" i="14" s="1"/>
  <c r="AM109" i="14" s="1"/>
  <c r="AM110" i="14"/>
  <c r="R11" i="14"/>
  <c r="AT58" i="14"/>
  <c r="AU5" i="14"/>
  <c r="AU6" i="14" s="1"/>
  <c r="AU7" i="14" s="1"/>
  <c r="AU8" i="14" s="1"/>
  <c r="AU9" i="14" s="1"/>
  <c r="AU10" i="14" s="1"/>
  <c r="AU11" i="14" s="1"/>
  <c r="AU12" i="14" s="1"/>
  <c r="AU13" i="14" s="1"/>
  <c r="AU14" i="14" s="1"/>
  <c r="AU15" i="14" s="1"/>
  <c r="AU16" i="14" s="1"/>
  <c r="AU17" i="14" s="1"/>
  <c r="AU18" i="14" s="1"/>
  <c r="AU19" i="14" s="1"/>
  <c r="AU20" i="14" s="1"/>
  <c r="AU21" i="14" s="1"/>
  <c r="AU22" i="14" s="1"/>
  <c r="AU23" i="14" s="1"/>
  <c r="AU24" i="14" s="1"/>
  <c r="AU25" i="14" s="1"/>
  <c r="AU26" i="14" s="1"/>
  <c r="AU27" i="14" s="1"/>
  <c r="AU28" i="14" s="1"/>
  <c r="AU29" i="14" s="1"/>
  <c r="AU30" i="14" s="1"/>
  <c r="AU31" i="14" s="1"/>
  <c r="AU32" i="14" s="1"/>
  <c r="AU33" i="14" s="1"/>
  <c r="AU34" i="14" s="1"/>
  <c r="AU35" i="14" s="1"/>
  <c r="AU36" i="14" s="1"/>
  <c r="AU37" i="14" s="1"/>
  <c r="AU38" i="14" s="1"/>
  <c r="AU39" i="14" s="1"/>
  <c r="AU40" i="14" s="1"/>
  <c r="AU41" i="14" s="1"/>
  <c r="AU42" i="14" s="1"/>
  <c r="AU43" i="14" s="1"/>
  <c r="AU44" i="14" s="1"/>
  <c r="AU45" i="14" s="1"/>
  <c r="AU46" i="14" s="1"/>
  <c r="AU47" i="14" s="1"/>
  <c r="AU48" i="14" s="1"/>
  <c r="AU49" i="14" s="1"/>
  <c r="AU50" i="14" s="1"/>
  <c r="AU51" i="14" s="1"/>
  <c r="AU52" i="14" s="1"/>
  <c r="AU53" i="14" s="1"/>
  <c r="AU54" i="14" s="1"/>
  <c r="AU55" i="14" s="1"/>
  <c r="AR5" i="14"/>
  <c r="AR6" i="14" s="1"/>
  <c r="AR7" i="14" s="1"/>
  <c r="AR8" i="14" s="1"/>
  <c r="AR9" i="14" s="1"/>
  <c r="AR10" i="14" s="1"/>
  <c r="AR11" i="14" s="1"/>
  <c r="AR12" i="14" s="1"/>
  <c r="AR13" i="14" s="1"/>
  <c r="AR14" i="14" s="1"/>
  <c r="AR15" i="14" s="1"/>
  <c r="AR16" i="14" s="1"/>
  <c r="AR17" i="14" s="1"/>
  <c r="AR18" i="14" s="1"/>
  <c r="AR19" i="14" s="1"/>
  <c r="AR20" i="14" s="1"/>
  <c r="AR21" i="14" s="1"/>
  <c r="AR22" i="14" s="1"/>
  <c r="AR23" i="14" s="1"/>
  <c r="AR24" i="14" s="1"/>
  <c r="AR25" i="14" s="1"/>
  <c r="AR26" i="14" s="1"/>
  <c r="AR27" i="14" s="1"/>
  <c r="AR28" i="14" s="1"/>
  <c r="AR29" i="14" s="1"/>
  <c r="AR30" i="14" s="1"/>
  <c r="AR31" i="14" s="1"/>
  <c r="AR32" i="14" s="1"/>
  <c r="AR33" i="14" s="1"/>
  <c r="AR34" i="14" s="1"/>
  <c r="AR35" i="14" s="1"/>
  <c r="AR36" i="14" s="1"/>
  <c r="AR37" i="14" s="1"/>
  <c r="AR38" i="14" s="1"/>
  <c r="AR39" i="14" s="1"/>
  <c r="AR40" i="14" s="1"/>
  <c r="AR41" i="14" s="1"/>
  <c r="AR42" i="14" s="1"/>
  <c r="AR43" i="14" s="1"/>
  <c r="AR44" i="14" s="1"/>
  <c r="AR45" i="14" s="1"/>
  <c r="AR46" i="14" s="1"/>
  <c r="AR47" i="14" s="1"/>
  <c r="AR48" i="14" s="1"/>
  <c r="AR49" i="14" s="1"/>
  <c r="AR50" i="14" s="1"/>
  <c r="AR51" i="14" s="1"/>
  <c r="AR52" i="14" s="1"/>
  <c r="AR53" i="14" s="1"/>
  <c r="AR54" i="14" s="1"/>
  <c r="AR55" i="14" s="1"/>
  <c r="L190" i="14"/>
  <c r="O207" i="14"/>
  <c r="K225" i="14"/>
  <c r="K227" i="14" s="1"/>
  <c r="X225" i="14"/>
  <c r="X227" i="14" s="1"/>
  <c r="N242" i="14"/>
  <c r="L237" i="14"/>
  <c r="K190" i="14"/>
  <c r="K192" i="14" s="1"/>
  <c r="O225" i="14"/>
  <c r="Z225" i="14" s="1"/>
  <c r="Z227" i="14" s="1"/>
  <c r="J162" i="14"/>
  <c r="Y235" i="14"/>
  <c r="Y237" i="14" s="1"/>
  <c r="L160" i="14"/>
  <c r="P160" i="14" s="1"/>
  <c r="W175" i="14"/>
  <c r="W177" i="14" s="1"/>
  <c r="L242" i="14"/>
  <c r="W55" i="14"/>
  <c r="W57" i="14" s="1"/>
  <c r="K160" i="14"/>
  <c r="K162" i="14" s="1"/>
  <c r="X160" i="14"/>
  <c r="X162" i="14" s="1"/>
  <c r="P175" i="14"/>
  <c r="X130" i="14"/>
  <c r="X132" i="14" s="1"/>
  <c r="K130" i="14"/>
  <c r="K132" i="14" s="1"/>
  <c r="L130" i="14"/>
  <c r="Q130" i="14"/>
  <c r="Q132" i="14" s="1"/>
  <c r="M130" i="14"/>
  <c r="M132" i="14" s="1"/>
  <c r="O130" i="14"/>
  <c r="J132" i="14"/>
  <c r="O160" i="14"/>
  <c r="Z160" i="14" s="1"/>
  <c r="Z162" i="14" s="1"/>
  <c r="L255" i="14"/>
  <c r="X255" i="14"/>
  <c r="X257" i="14" s="1"/>
  <c r="K255" i="14"/>
  <c r="K257" i="14" s="1"/>
  <c r="Q255" i="14"/>
  <c r="Q257" i="14" s="1"/>
  <c r="J257" i="14"/>
  <c r="M255" i="14"/>
  <c r="M257" i="14" s="1"/>
  <c r="O255" i="14"/>
  <c r="O210" i="14"/>
  <c r="X210" i="14"/>
  <c r="X212" i="14" s="1"/>
  <c r="Q210" i="14"/>
  <c r="Q212" i="14" s="1"/>
  <c r="J212" i="14"/>
  <c r="M210" i="14"/>
  <c r="M212" i="14" s="1"/>
  <c r="K210" i="14"/>
  <c r="K212" i="14" s="1"/>
  <c r="L210" i="14"/>
  <c r="X250" i="14"/>
  <c r="X252" i="14" s="1"/>
  <c r="L250" i="14"/>
  <c r="J252" i="14"/>
  <c r="O250" i="14"/>
  <c r="K250" i="14"/>
  <c r="K252" i="14" s="1"/>
  <c r="Q250" i="14"/>
  <c r="Q252" i="14" s="1"/>
  <c r="M250" i="14"/>
  <c r="M252" i="14" s="1"/>
  <c r="Q245" i="14"/>
  <c r="Q247" i="14" s="1"/>
  <c r="M245" i="14"/>
  <c r="M247" i="14" s="1"/>
  <c r="X245" i="14"/>
  <c r="X247" i="14" s="1"/>
  <c r="L245" i="14"/>
  <c r="J247" i="14"/>
  <c r="O245" i="14"/>
  <c r="K245" i="14"/>
  <c r="K247" i="14" s="1"/>
  <c r="W242" i="14"/>
  <c r="P242" i="14"/>
  <c r="V240" i="14"/>
  <c r="P237" i="14"/>
  <c r="V235" i="14"/>
  <c r="J232" i="14"/>
  <c r="O230" i="14"/>
  <c r="K230" i="14"/>
  <c r="K232" i="14" s="1"/>
  <c r="Q230" i="14"/>
  <c r="Q232" i="14" s="1"/>
  <c r="M230" i="14"/>
  <c r="M232" i="14" s="1"/>
  <c r="X230" i="14"/>
  <c r="X232" i="14" s="1"/>
  <c r="L230" i="14"/>
  <c r="O227" i="14"/>
  <c r="L227" i="14"/>
  <c r="P225" i="14"/>
  <c r="W225" i="14"/>
  <c r="W227" i="14" s="1"/>
  <c r="N227" i="14"/>
  <c r="Y225" i="14"/>
  <c r="Y227" i="14" s="1"/>
  <c r="X220" i="14"/>
  <c r="X222" i="14" s="1"/>
  <c r="O220" i="14"/>
  <c r="Q220" i="14"/>
  <c r="Q222" i="14" s="1"/>
  <c r="M220" i="14"/>
  <c r="M222" i="14" s="1"/>
  <c r="L220" i="14"/>
  <c r="J222" i="14"/>
  <c r="K220" i="14"/>
  <c r="K222" i="14" s="1"/>
  <c r="Q215" i="14"/>
  <c r="Q217" i="14" s="1"/>
  <c r="M215" i="14"/>
  <c r="M217" i="14" s="1"/>
  <c r="K215" i="14"/>
  <c r="K217" i="14" s="1"/>
  <c r="X215" i="14"/>
  <c r="X217" i="14" s="1"/>
  <c r="L215" i="14"/>
  <c r="J217" i="14"/>
  <c r="O215" i="14"/>
  <c r="X200" i="14"/>
  <c r="X202" i="14" s="1"/>
  <c r="L200" i="14"/>
  <c r="K200" i="14"/>
  <c r="K202" i="14" s="1"/>
  <c r="Q200" i="14"/>
  <c r="Q202" i="14" s="1"/>
  <c r="M200" i="14"/>
  <c r="M202" i="14" s="1"/>
  <c r="J202" i="14"/>
  <c r="O200" i="14"/>
  <c r="Q195" i="14"/>
  <c r="Q197" i="14" s="1"/>
  <c r="M195" i="14"/>
  <c r="M197" i="14" s="1"/>
  <c r="X195" i="14"/>
  <c r="X197" i="14" s="1"/>
  <c r="L195" i="14"/>
  <c r="J197" i="14"/>
  <c r="O195" i="14"/>
  <c r="K195" i="14"/>
  <c r="K197" i="14" s="1"/>
  <c r="L192" i="14"/>
  <c r="P190" i="14"/>
  <c r="W190" i="14"/>
  <c r="W192" i="14" s="1"/>
  <c r="Z190" i="14"/>
  <c r="Z192" i="14" s="1"/>
  <c r="O192" i="14"/>
  <c r="Y190" i="14"/>
  <c r="Y192" i="14" s="1"/>
  <c r="N192" i="14"/>
  <c r="X185" i="14"/>
  <c r="X187" i="14" s="1"/>
  <c r="L185" i="14"/>
  <c r="J187" i="14"/>
  <c r="Q185" i="14"/>
  <c r="Q187" i="14" s="1"/>
  <c r="M185" i="14"/>
  <c r="M187" i="14" s="1"/>
  <c r="O185" i="14"/>
  <c r="K185" i="14"/>
  <c r="K187" i="14" s="1"/>
  <c r="Q180" i="14"/>
  <c r="Q182" i="14" s="1"/>
  <c r="M180" i="14"/>
  <c r="M182" i="14" s="1"/>
  <c r="J182" i="14"/>
  <c r="O180" i="14"/>
  <c r="K180" i="14"/>
  <c r="K182" i="14" s="1"/>
  <c r="X180" i="14"/>
  <c r="X182" i="14" s="1"/>
  <c r="L180" i="14"/>
  <c r="P177" i="14"/>
  <c r="V175" i="14"/>
  <c r="L170" i="14"/>
  <c r="J172" i="14"/>
  <c r="O170" i="14"/>
  <c r="K170" i="14"/>
  <c r="K172" i="14" s="1"/>
  <c r="Q170" i="14"/>
  <c r="Q172" i="14" s="1"/>
  <c r="M170" i="14"/>
  <c r="M172" i="14" s="1"/>
  <c r="X170" i="14"/>
  <c r="X172" i="14" s="1"/>
  <c r="Q165" i="14"/>
  <c r="Q167" i="14" s="1"/>
  <c r="M165" i="14"/>
  <c r="M167" i="14" s="1"/>
  <c r="X165" i="14"/>
  <c r="X167" i="14" s="1"/>
  <c r="L165" i="14"/>
  <c r="J167" i="14"/>
  <c r="O165" i="14"/>
  <c r="K165" i="14"/>
  <c r="K167" i="14" s="1"/>
  <c r="Y160" i="14"/>
  <c r="Y162" i="14" s="1"/>
  <c r="N162" i="14"/>
  <c r="L162" i="14"/>
  <c r="Q155" i="14"/>
  <c r="Q157" i="14" s="1"/>
  <c r="M155" i="14"/>
  <c r="M157" i="14" s="1"/>
  <c r="X155" i="14"/>
  <c r="X157" i="14" s="1"/>
  <c r="L155" i="14"/>
  <c r="J157" i="14"/>
  <c r="O155" i="14"/>
  <c r="K155" i="14"/>
  <c r="K157" i="14" s="1"/>
  <c r="Q150" i="14"/>
  <c r="Q152" i="14" s="1"/>
  <c r="M150" i="14"/>
  <c r="M152" i="14" s="1"/>
  <c r="X150" i="14"/>
  <c r="X152" i="14" s="1"/>
  <c r="L150" i="14"/>
  <c r="J152" i="14"/>
  <c r="O150" i="14"/>
  <c r="K150" i="14"/>
  <c r="K152" i="14" s="1"/>
  <c r="O145" i="14"/>
  <c r="Q145" i="14"/>
  <c r="Q147" i="14" s="1"/>
  <c r="M145" i="14"/>
  <c r="M147" i="14" s="1"/>
  <c r="J147" i="14"/>
  <c r="X145" i="14"/>
  <c r="X147" i="14" s="1"/>
  <c r="L145" i="14"/>
  <c r="K145" i="14"/>
  <c r="K147" i="14" s="1"/>
  <c r="J142" i="14"/>
  <c r="O140" i="14"/>
  <c r="Q140" i="14"/>
  <c r="Q142" i="14" s="1"/>
  <c r="M140" i="14"/>
  <c r="M142" i="14" s="1"/>
  <c r="K140" i="14"/>
  <c r="K142" i="14" s="1"/>
  <c r="X140" i="14"/>
  <c r="X142" i="14" s="1"/>
  <c r="L140" i="14"/>
  <c r="Q135" i="14"/>
  <c r="Q137" i="14" s="1"/>
  <c r="M135" i="14"/>
  <c r="M137" i="14" s="1"/>
  <c r="O135" i="14"/>
  <c r="X135" i="14"/>
  <c r="X137" i="14" s="1"/>
  <c r="L135" i="14"/>
  <c r="J137" i="14"/>
  <c r="K135" i="14"/>
  <c r="K137" i="14" s="1"/>
  <c r="X125" i="14"/>
  <c r="X127" i="14" s="1"/>
  <c r="L125" i="14"/>
  <c r="O125" i="14"/>
  <c r="Q125" i="14"/>
  <c r="Q127" i="14" s="1"/>
  <c r="M125" i="14"/>
  <c r="M127" i="14" s="1"/>
  <c r="J127" i="14"/>
  <c r="K125" i="14"/>
  <c r="K127" i="14" s="1"/>
  <c r="J122" i="14"/>
  <c r="K120" i="14"/>
  <c r="K122" i="14" s="1"/>
  <c r="Q120" i="14"/>
  <c r="Q122" i="14" s="1"/>
  <c r="M120" i="14"/>
  <c r="M122" i="14" s="1"/>
  <c r="X120" i="14"/>
  <c r="X122" i="14" s="1"/>
  <c r="L120" i="14"/>
  <c r="O120" i="14"/>
  <c r="Q115" i="14"/>
  <c r="Q117" i="14" s="1"/>
  <c r="M115" i="14"/>
  <c r="M117" i="14" s="1"/>
  <c r="X115" i="14"/>
  <c r="X117" i="14" s="1"/>
  <c r="L115" i="14"/>
  <c r="J117" i="14"/>
  <c r="O115" i="14"/>
  <c r="K115" i="14"/>
  <c r="K117" i="14" s="1"/>
  <c r="K110" i="14"/>
  <c r="K112" i="14" s="1"/>
  <c r="Q110" i="14"/>
  <c r="Q112" i="14" s="1"/>
  <c r="M110" i="14"/>
  <c r="M112" i="14" s="1"/>
  <c r="J112" i="14"/>
  <c r="X110" i="14"/>
  <c r="X112" i="14" s="1"/>
  <c r="L110" i="14"/>
  <c r="O110" i="14"/>
  <c r="Q105" i="14"/>
  <c r="Q107" i="14" s="1"/>
  <c r="M105" i="14"/>
  <c r="M107" i="14" s="1"/>
  <c r="O105" i="14"/>
  <c r="X105" i="14"/>
  <c r="X107" i="14" s="1"/>
  <c r="L105" i="14"/>
  <c r="J107" i="14"/>
  <c r="K105" i="14"/>
  <c r="K107" i="14" s="1"/>
  <c r="Z100" i="14"/>
  <c r="Z102" i="14" s="1"/>
  <c r="O102" i="14"/>
  <c r="L102" i="14"/>
  <c r="P100" i="14"/>
  <c r="W100" i="14"/>
  <c r="W102" i="14" s="1"/>
  <c r="N102" i="14"/>
  <c r="Y100" i="14"/>
  <c r="Y102" i="14" s="1"/>
  <c r="Q90" i="14"/>
  <c r="Q92" i="14" s="1"/>
  <c r="M90" i="14"/>
  <c r="M92" i="14" s="1"/>
  <c r="X90" i="14"/>
  <c r="X92" i="14" s="1"/>
  <c r="L90" i="14"/>
  <c r="J92" i="14"/>
  <c r="O90" i="14"/>
  <c r="K90" i="14"/>
  <c r="K92" i="14" s="1"/>
  <c r="Q95" i="14"/>
  <c r="Q97" i="14" s="1"/>
  <c r="M95" i="14"/>
  <c r="M97" i="14" s="1"/>
  <c r="X95" i="14"/>
  <c r="X97" i="14" s="1"/>
  <c r="L95" i="14"/>
  <c r="J97" i="14"/>
  <c r="O95" i="14"/>
  <c r="K95" i="14"/>
  <c r="K97" i="14" s="1"/>
  <c r="X85" i="14"/>
  <c r="X87" i="14" s="1"/>
  <c r="L85" i="14"/>
  <c r="J87" i="14"/>
  <c r="O85" i="14"/>
  <c r="Q85" i="14"/>
  <c r="Q87" i="14" s="1"/>
  <c r="M85" i="14"/>
  <c r="M87" i="14" s="1"/>
  <c r="K85" i="14"/>
  <c r="K87" i="14" s="1"/>
  <c r="X80" i="14"/>
  <c r="X82" i="14" s="1"/>
  <c r="L80" i="14"/>
  <c r="J82" i="14"/>
  <c r="O80" i="14"/>
  <c r="K80" i="14"/>
  <c r="K82" i="14" s="1"/>
  <c r="Q80" i="14"/>
  <c r="Q82" i="14" s="1"/>
  <c r="M80" i="14"/>
  <c r="M82" i="14" s="1"/>
  <c r="Q75" i="14"/>
  <c r="Q77" i="14" s="1"/>
  <c r="M75" i="14"/>
  <c r="M77" i="14" s="1"/>
  <c r="X75" i="14"/>
  <c r="X77" i="14" s="1"/>
  <c r="L75" i="14"/>
  <c r="J77" i="14"/>
  <c r="O75" i="14"/>
  <c r="K75" i="14"/>
  <c r="K77" i="14" s="1"/>
  <c r="Q70" i="14"/>
  <c r="Q72" i="14" s="1"/>
  <c r="M70" i="14"/>
  <c r="M72" i="14" s="1"/>
  <c r="X70" i="14"/>
  <c r="X72" i="14" s="1"/>
  <c r="L70" i="14"/>
  <c r="J72" i="14"/>
  <c r="O70" i="14"/>
  <c r="K70" i="14"/>
  <c r="K72" i="14" s="1"/>
  <c r="Q65" i="14"/>
  <c r="Q67" i="14" s="1"/>
  <c r="L65" i="14"/>
  <c r="X65" i="14"/>
  <c r="X67" i="14" s="1"/>
  <c r="O65" i="14"/>
  <c r="K65" i="14"/>
  <c r="K67" i="14" s="1"/>
  <c r="J67" i="14"/>
  <c r="M65" i="14"/>
  <c r="M67" i="14" s="1"/>
  <c r="J12" i="14"/>
  <c r="N10" i="14"/>
  <c r="X10" i="14"/>
  <c r="X12" i="14" s="1"/>
  <c r="Q10" i="14"/>
  <c r="Q12" i="14" s="1"/>
  <c r="K10" i="14"/>
  <c r="K12" i="14" s="1"/>
  <c r="L10" i="14"/>
  <c r="M10" i="14"/>
  <c r="M12" i="14" s="1"/>
  <c r="O10" i="14"/>
  <c r="Q60" i="14"/>
  <c r="Q62" i="14" s="1"/>
  <c r="M60" i="14"/>
  <c r="M62" i="14" s="1"/>
  <c r="X60" i="14"/>
  <c r="X62" i="14" s="1"/>
  <c r="L60" i="14"/>
  <c r="J62" i="14"/>
  <c r="O60" i="14"/>
  <c r="K60" i="14"/>
  <c r="K62" i="14" s="1"/>
  <c r="P57" i="14"/>
  <c r="V55" i="14"/>
  <c r="X45" i="14"/>
  <c r="X47" i="14" s="1"/>
  <c r="J47" i="14"/>
  <c r="K45" i="14"/>
  <c r="K47" i="14" s="1"/>
  <c r="Q45" i="14"/>
  <c r="Q47" i="14" s="1"/>
  <c r="M45" i="14"/>
  <c r="M47" i="14" s="1"/>
  <c r="L45" i="14"/>
  <c r="O45" i="14"/>
  <c r="N40" i="14"/>
  <c r="X40" i="14"/>
  <c r="X42" i="14" s="1"/>
  <c r="L40" i="14"/>
  <c r="Q40" i="14"/>
  <c r="Q42" i="14" s="1"/>
  <c r="M40" i="14"/>
  <c r="M42" i="14" s="1"/>
  <c r="J42" i="14"/>
  <c r="O40" i="14"/>
  <c r="K40" i="14"/>
  <c r="K42" i="14" s="1"/>
  <c r="N35" i="14"/>
  <c r="O35" i="14"/>
  <c r="Q35" i="14"/>
  <c r="Q37" i="14" s="1"/>
  <c r="M35" i="14"/>
  <c r="M37" i="14" s="1"/>
  <c r="X35" i="14"/>
  <c r="X37" i="14" s="1"/>
  <c r="L35" i="14"/>
  <c r="J37" i="14"/>
  <c r="K35" i="14"/>
  <c r="K37" i="14" s="1"/>
  <c r="N30" i="14"/>
  <c r="L30" i="14"/>
  <c r="K30" i="14"/>
  <c r="K32" i="14" s="1"/>
  <c r="Q30" i="14"/>
  <c r="Q32" i="14" s="1"/>
  <c r="M30" i="14"/>
  <c r="M32" i="14" s="1"/>
  <c r="X30" i="14"/>
  <c r="X32" i="14" s="1"/>
  <c r="J32" i="14"/>
  <c r="O30" i="14"/>
  <c r="Z25" i="14"/>
  <c r="Z27" i="14" s="1"/>
  <c r="O27" i="14"/>
  <c r="P25" i="14"/>
  <c r="W25" i="14"/>
  <c r="W27" i="14" s="1"/>
  <c r="L27" i="14"/>
  <c r="N27" i="14"/>
  <c r="Y25" i="14"/>
  <c r="Y27" i="14" s="1"/>
  <c r="N22" i="14"/>
  <c r="Y20" i="14"/>
  <c r="Y22" i="14" s="1"/>
  <c r="Z20" i="14"/>
  <c r="Z22" i="14" s="1"/>
  <c r="O22" i="14"/>
  <c r="P20" i="14"/>
  <c r="L22" i="14"/>
  <c r="W20" i="14"/>
  <c r="W22" i="14" s="1"/>
  <c r="N17" i="14"/>
  <c r="Y15" i="14"/>
  <c r="Y17" i="14" s="1"/>
  <c r="O17" i="14"/>
  <c r="Z15" i="14"/>
  <c r="Z17" i="14" s="1"/>
  <c r="P15" i="14"/>
  <c r="W15" i="14"/>
  <c r="W17" i="14" s="1"/>
  <c r="L17" i="14"/>
  <c r="R42" i="20" l="1"/>
  <c r="R45" i="20"/>
  <c r="V40" i="20"/>
  <c r="V42" i="20" s="1"/>
  <c r="R90" i="20"/>
  <c r="R87" i="20"/>
  <c r="V85" i="20"/>
  <c r="V87" i="20" s="1"/>
  <c r="O162" i="14"/>
  <c r="L207" i="14"/>
  <c r="W205" i="14"/>
  <c r="W207" i="14" s="1"/>
  <c r="P205" i="14"/>
  <c r="AS56" i="14"/>
  <c r="AT59" i="14"/>
  <c r="AT60" i="14" s="1"/>
  <c r="AT61" i="14" s="1"/>
  <c r="AT62" i="14" s="1"/>
  <c r="AT63" i="14" s="1"/>
  <c r="AT64" i="14" s="1"/>
  <c r="AT65" i="14" s="1"/>
  <c r="AT66" i="14" s="1"/>
  <c r="AT67" i="14" s="1"/>
  <c r="AT68" i="14" s="1"/>
  <c r="AT69" i="14" s="1"/>
  <c r="AT70" i="14" s="1"/>
  <c r="AT71" i="14" s="1"/>
  <c r="AT72" i="14" s="1"/>
  <c r="AT73" i="14" s="1"/>
  <c r="AT74" i="14" s="1"/>
  <c r="AT75" i="14" s="1"/>
  <c r="AT76" i="14" s="1"/>
  <c r="AT77" i="14" s="1"/>
  <c r="AT78" i="14" s="1"/>
  <c r="AT79" i="14" s="1"/>
  <c r="AT80" i="14" s="1"/>
  <c r="AT81" i="14" s="1"/>
  <c r="AT82" i="14" s="1"/>
  <c r="AT83" i="14" s="1"/>
  <c r="AT84" i="14" s="1"/>
  <c r="AT85" i="14" s="1"/>
  <c r="AT86" i="14" s="1"/>
  <c r="AT87" i="14" s="1"/>
  <c r="AT88" i="14" s="1"/>
  <c r="AT89" i="14" s="1"/>
  <c r="AT90" i="14" s="1"/>
  <c r="AT91" i="14" s="1"/>
  <c r="AT92" i="14" s="1"/>
  <c r="AT93" i="14" s="1"/>
  <c r="AT94" i="14" s="1"/>
  <c r="AT95" i="14" s="1"/>
  <c r="AT96" i="14" s="1"/>
  <c r="AT97" i="14" s="1"/>
  <c r="AT98" i="14" s="1"/>
  <c r="AT99" i="14" s="1"/>
  <c r="AT100" i="14" s="1"/>
  <c r="AT101" i="14" s="1"/>
  <c r="AT102" i="14" s="1"/>
  <c r="AT103" i="14" s="1"/>
  <c r="AT104" i="14" s="1"/>
  <c r="AT105" i="14" s="1"/>
  <c r="AT106" i="14" s="1"/>
  <c r="AT107" i="14" s="1"/>
  <c r="AT108" i="14" s="1"/>
  <c r="AT109" i="14" s="1"/>
  <c r="R16" i="14"/>
  <c r="R12" i="14"/>
  <c r="V11" i="14"/>
  <c r="AU56" i="14"/>
  <c r="AR56" i="14"/>
  <c r="W160" i="14"/>
  <c r="W162" i="14" s="1"/>
  <c r="P210" i="14"/>
  <c r="W210" i="14"/>
  <c r="W212" i="14" s="1"/>
  <c r="L212" i="14"/>
  <c r="O257" i="14"/>
  <c r="Z255" i="14"/>
  <c r="Z257" i="14" s="1"/>
  <c r="N212" i="14"/>
  <c r="Y210" i="14"/>
  <c r="Y212" i="14" s="1"/>
  <c r="Y130" i="14"/>
  <c r="Y132" i="14" s="1"/>
  <c r="N132" i="14"/>
  <c r="L257" i="14"/>
  <c r="P255" i="14"/>
  <c r="W255" i="14"/>
  <c r="W257" i="14" s="1"/>
  <c r="P130" i="14"/>
  <c r="L132" i="14"/>
  <c r="W130" i="14"/>
  <c r="W132" i="14" s="1"/>
  <c r="O212" i="14"/>
  <c r="Z210" i="14"/>
  <c r="Z212" i="14" s="1"/>
  <c r="N257" i="14"/>
  <c r="Y255" i="14"/>
  <c r="Y257" i="14" s="1"/>
  <c r="Z130" i="14"/>
  <c r="Z132" i="14" s="1"/>
  <c r="O132" i="14"/>
  <c r="Z250" i="14"/>
  <c r="Z252" i="14" s="1"/>
  <c r="O252" i="14"/>
  <c r="N252" i="14"/>
  <c r="Y250" i="14"/>
  <c r="Y252" i="14" s="1"/>
  <c r="P250" i="14"/>
  <c r="W250" i="14"/>
  <c r="W252" i="14" s="1"/>
  <c r="L252" i="14"/>
  <c r="Z245" i="14"/>
  <c r="Z247" i="14" s="1"/>
  <c r="O247" i="14"/>
  <c r="L247" i="14"/>
  <c r="P245" i="14"/>
  <c r="W245" i="14"/>
  <c r="W247" i="14" s="1"/>
  <c r="Y245" i="14"/>
  <c r="Y247" i="14" s="1"/>
  <c r="N247" i="14"/>
  <c r="N232" i="14"/>
  <c r="Y230" i="14"/>
  <c r="Y232" i="14" s="1"/>
  <c r="Z230" i="14"/>
  <c r="Z232" i="14" s="1"/>
  <c r="O232" i="14"/>
  <c r="W230" i="14"/>
  <c r="W232" i="14" s="1"/>
  <c r="L232" i="14"/>
  <c r="P230" i="14"/>
  <c r="P227" i="14"/>
  <c r="V225" i="14"/>
  <c r="P220" i="14"/>
  <c r="L222" i="14"/>
  <c r="W220" i="14"/>
  <c r="W222" i="14" s="1"/>
  <c r="Z220" i="14"/>
  <c r="Z222" i="14" s="1"/>
  <c r="O222" i="14"/>
  <c r="N222" i="14"/>
  <c r="Y220" i="14"/>
  <c r="Y222" i="14" s="1"/>
  <c r="L217" i="14"/>
  <c r="W215" i="14"/>
  <c r="W217" i="14" s="1"/>
  <c r="P215" i="14"/>
  <c r="Y215" i="14"/>
  <c r="Y217" i="14" s="1"/>
  <c r="N217" i="14"/>
  <c r="Z215" i="14"/>
  <c r="Z217" i="14" s="1"/>
  <c r="O217" i="14"/>
  <c r="P200" i="14"/>
  <c r="W200" i="14"/>
  <c r="W202" i="14" s="1"/>
  <c r="L202" i="14"/>
  <c r="N202" i="14"/>
  <c r="Y200" i="14"/>
  <c r="Y202" i="14" s="1"/>
  <c r="Z200" i="14"/>
  <c r="Z202" i="14" s="1"/>
  <c r="O202" i="14"/>
  <c r="Z195" i="14"/>
  <c r="Z197" i="14" s="1"/>
  <c r="O197" i="14"/>
  <c r="L197" i="14"/>
  <c r="P195" i="14"/>
  <c r="W195" i="14"/>
  <c r="W197" i="14" s="1"/>
  <c r="Y195" i="14"/>
  <c r="Y197" i="14" s="1"/>
  <c r="N197" i="14"/>
  <c r="P192" i="14"/>
  <c r="V190" i="14"/>
  <c r="N187" i="14"/>
  <c r="Y185" i="14"/>
  <c r="Y187" i="14" s="1"/>
  <c r="Z185" i="14"/>
  <c r="Z187" i="14" s="1"/>
  <c r="O187" i="14"/>
  <c r="P185" i="14"/>
  <c r="W185" i="14"/>
  <c r="W187" i="14" s="1"/>
  <c r="L187" i="14"/>
  <c r="Z180" i="14"/>
  <c r="Z182" i="14" s="1"/>
  <c r="O182" i="14"/>
  <c r="Y180" i="14"/>
  <c r="Y182" i="14" s="1"/>
  <c r="N182" i="14"/>
  <c r="L182" i="14"/>
  <c r="W180" i="14"/>
  <c r="W182" i="14" s="1"/>
  <c r="P180" i="14"/>
  <c r="P170" i="14"/>
  <c r="W170" i="14"/>
  <c r="W172" i="14" s="1"/>
  <c r="L172" i="14"/>
  <c r="Y170" i="14"/>
  <c r="Y172" i="14" s="1"/>
  <c r="N172" i="14"/>
  <c r="Z170" i="14"/>
  <c r="Z172" i="14" s="1"/>
  <c r="O172" i="14"/>
  <c r="L167" i="14"/>
  <c r="W165" i="14"/>
  <c r="W167" i="14" s="1"/>
  <c r="P165" i="14"/>
  <c r="Y165" i="14"/>
  <c r="Y167" i="14" s="1"/>
  <c r="N167" i="14"/>
  <c r="Z165" i="14"/>
  <c r="Z167" i="14" s="1"/>
  <c r="O167" i="14"/>
  <c r="P162" i="14"/>
  <c r="V160" i="14"/>
  <c r="Z155" i="14"/>
  <c r="Z157" i="14" s="1"/>
  <c r="O157" i="14"/>
  <c r="L157" i="14"/>
  <c r="P155" i="14"/>
  <c r="W155" i="14"/>
  <c r="W157" i="14" s="1"/>
  <c r="Y155" i="14"/>
  <c r="Y157" i="14" s="1"/>
  <c r="N157" i="14"/>
  <c r="L152" i="14"/>
  <c r="P150" i="14"/>
  <c r="W150" i="14"/>
  <c r="W152" i="14" s="1"/>
  <c r="Y150" i="14"/>
  <c r="Y152" i="14" s="1"/>
  <c r="N152" i="14"/>
  <c r="Z150" i="14"/>
  <c r="Z152" i="14" s="1"/>
  <c r="O152" i="14"/>
  <c r="Y145" i="14"/>
  <c r="Y147" i="14" s="1"/>
  <c r="N147" i="14"/>
  <c r="L147" i="14"/>
  <c r="W145" i="14"/>
  <c r="W147" i="14" s="1"/>
  <c r="P145" i="14"/>
  <c r="Z145" i="14"/>
  <c r="Z147" i="14" s="1"/>
  <c r="O147" i="14"/>
  <c r="Z140" i="14"/>
  <c r="Z142" i="14" s="1"/>
  <c r="O142" i="14"/>
  <c r="Y140" i="14"/>
  <c r="Y142" i="14" s="1"/>
  <c r="N142" i="14"/>
  <c r="W140" i="14"/>
  <c r="W142" i="14" s="1"/>
  <c r="L142" i="14"/>
  <c r="P140" i="14"/>
  <c r="Y135" i="14"/>
  <c r="Y137" i="14" s="1"/>
  <c r="N137" i="14"/>
  <c r="L137" i="14"/>
  <c r="P135" i="14"/>
  <c r="W135" i="14"/>
  <c r="W137" i="14" s="1"/>
  <c r="Z135" i="14"/>
  <c r="Z137" i="14" s="1"/>
  <c r="O137" i="14"/>
  <c r="P125" i="14"/>
  <c r="L127" i="14"/>
  <c r="W125" i="14"/>
  <c r="W127" i="14" s="1"/>
  <c r="Y125" i="14"/>
  <c r="Y127" i="14" s="1"/>
  <c r="N127" i="14"/>
  <c r="Z125" i="14"/>
  <c r="Z127" i="14" s="1"/>
  <c r="O127" i="14"/>
  <c r="Y120" i="14"/>
  <c r="Y122" i="14" s="1"/>
  <c r="N122" i="14"/>
  <c r="P120" i="14"/>
  <c r="L122" i="14"/>
  <c r="W120" i="14"/>
  <c r="W122" i="14" s="1"/>
  <c r="Z120" i="14"/>
  <c r="Z122" i="14" s="1"/>
  <c r="O122" i="14"/>
  <c r="L117" i="14"/>
  <c r="W115" i="14"/>
  <c r="W117" i="14" s="1"/>
  <c r="P115" i="14"/>
  <c r="Y115" i="14"/>
  <c r="Y117" i="14" s="1"/>
  <c r="N117" i="14"/>
  <c r="Z115" i="14"/>
  <c r="Z117" i="14" s="1"/>
  <c r="O117" i="14"/>
  <c r="W110" i="14"/>
  <c r="W112" i="14" s="1"/>
  <c r="L112" i="14"/>
  <c r="P110" i="14"/>
  <c r="N112" i="14"/>
  <c r="Y110" i="14"/>
  <c r="Y112" i="14" s="1"/>
  <c r="Z110" i="14"/>
  <c r="Z112" i="14" s="1"/>
  <c r="O112" i="14"/>
  <c r="L107" i="14"/>
  <c r="P105" i="14"/>
  <c r="W105" i="14"/>
  <c r="W107" i="14" s="1"/>
  <c r="Y105" i="14"/>
  <c r="Y107" i="14" s="1"/>
  <c r="N107" i="14"/>
  <c r="Z105" i="14"/>
  <c r="Z107" i="14" s="1"/>
  <c r="O107" i="14"/>
  <c r="P102" i="14"/>
  <c r="V100" i="14"/>
  <c r="Y95" i="14"/>
  <c r="Y97" i="14" s="1"/>
  <c r="N97" i="14"/>
  <c r="L92" i="14"/>
  <c r="P90" i="14"/>
  <c r="W90" i="14"/>
  <c r="W92" i="14" s="1"/>
  <c r="Y90" i="14"/>
  <c r="Y92" i="14" s="1"/>
  <c r="N92" i="14"/>
  <c r="Z90" i="14"/>
  <c r="Z92" i="14" s="1"/>
  <c r="O92" i="14"/>
  <c r="L97" i="14"/>
  <c r="P95" i="14"/>
  <c r="W95" i="14"/>
  <c r="W97" i="14" s="1"/>
  <c r="Z95" i="14"/>
  <c r="Z97" i="14" s="1"/>
  <c r="O97" i="14"/>
  <c r="L87" i="14"/>
  <c r="P85" i="14"/>
  <c r="W85" i="14"/>
  <c r="W87" i="14" s="1"/>
  <c r="Z85" i="14"/>
  <c r="Z87" i="14" s="1"/>
  <c r="O87" i="14"/>
  <c r="Y85" i="14"/>
  <c r="Y87" i="14" s="1"/>
  <c r="N87" i="14"/>
  <c r="P80" i="14"/>
  <c r="W80" i="14"/>
  <c r="W82" i="14" s="1"/>
  <c r="L82" i="14"/>
  <c r="Z80" i="14"/>
  <c r="Z82" i="14" s="1"/>
  <c r="O82" i="14"/>
  <c r="N82" i="14"/>
  <c r="Y80" i="14"/>
  <c r="Y82" i="14" s="1"/>
  <c r="Z75" i="14"/>
  <c r="Z77" i="14" s="1"/>
  <c r="O77" i="14"/>
  <c r="L77" i="14"/>
  <c r="P75" i="14"/>
  <c r="W75" i="14"/>
  <c r="W77" i="14" s="1"/>
  <c r="Y75" i="14"/>
  <c r="Y77" i="14" s="1"/>
  <c r="N77" i="14"/>
  <c r="Z70" i="14"/>
  <c r="Z72" i="14" s="1"/>
  <c r="O72" i="14"/>
  <c r="L72" i="14"/>
  <c r="P70" i="14"/>
  <c r="W70" i="14"/>
  <c r="W72" i="14" s="1"/>
  <c r="Y70" i="14"/>
  <c r="Y72" i="14" s="1"/>
  <c r="N72" i="14"/>
  <c r="P10" i="14"/>
  <c r="L12" i="14"/>
  <c r="W10" i="14"/>
  <c r="W12" i="14" s="1"/>
  <c r="Y10" i="14"/>
  <c r="W65" i="14"/>
  <c r="W67" i="14" s="1"/>
  <c r="L67" i="14"/>
  <c r="P65" i="14"/>
  <c r="Y65" i="14"/>
  <c r="Y67" i="14" s="1"/>
  <c r="N67" i="14"/>
  <c r="O67" i="14"/>
  <c r="Z65" i="14"/>
  <c r="Z67" i="14" s="1"/>
  <c r="Z10" i="14"/>
  <c r="Z60" i="14"/>
  <c r="Z62" i="14" s="1"/>
  <c r="O62" i="14"/>
  <c r="L62" i="14"/>
  <c r="P60" i="14"/>
  <c r="W60" i="14"/>
  <c r="W62" i="14" s="1"/>
  <c r="Y60" i="14"/>
  <c r="Y62" i="14" s="1"/>
  <c r="N62" i="14"/>
  <c r="P45" i="14"/>
  <c r="W45" i="14"/>
  <c r="W47" i="14" s="1"/>
  <c r="L47" i="14"/>
  <c r="Y45" i="14"/>
  <c r="Y47" i="14" s="1"/>
  <c r="N47" i="14"/>
  <c r="Z45" i="14"/>
  <c r="Z47" i="14" s="1"/>
  <c r="O47" i="14"/>
  <c r="W40" i="14"/>
  <c r="W42" i="14" s="1"/>
  <c r="L42" i="14"/>
  <c r="P40" i="14"/>
  <c r="Z40" i="14"/>
  <c r="Z42" i="14" s="1"/>
  <c r="O42" i="14"/>
  <c r="Y40" i="14"/>
  <c r="Y42" i="14" s="1"/>
  <c r="N42" i="14"/>
  <c r="P35" i="14"/>
  <c r="L37" i="14"/>
  <c r="W35" i="14"/>
  <c r="W37" i="14" s="1"/>
  <c r="N37" i="14"/>
  <c r="Y35" i="14"/>
  <c r="Y37" i="14" s="1"/>
  <c r="Z35" i="14"/>
  <c r="Z37" i="14" s="1"/>
  <c r="O37" i="14"/>
  <c r="P30" i="14"/>
  <c r="W30" i="14"/>
  <c r="W32" i="14" s="1"/>
  <c r="L32" i="14"/>
  <c r="Y30" i="14"/>
  <c r="Y32" i="14" s="1"/>
  <c r="N32" i="14"/>
  <c r="Z30" i="14"/>
  <c r="Z32" i="14" s="1"/>
  <c r="O32" i="14"/>
  <c r="P27" i="14"/>
  <c r="V25" i="14"/>
  <c r="P22" i="14"/>
  <c r="V20" i="14"/>
  <c r="P17" i="14"/>
  <c r="V15" i="14"/>
  <c r="R47" i="20" l="1"/>
  <c r="V45" i="20"/>
  <c r="V47" i="20" s="1"/>
  <c r="R95" i="20"/>
  <c r="R92" i="20"/>
  <c r="V90" i="20"/>
  <c r="V92" i="20" s="1"/>
  <c r="V205" i="14"/>
  <c r="P207" i="14"/>
  <c r="AT110" i="14"/>
  <c r="R21" i="14"/>
  <c r="R17" i="14"/>
  <c r="V16" i="14"/>
  <c r="V17" i="14"/>
  <c r="P257" i="14"/>
  <c r="V255" i="14"/>
  <c r="V130" i="14"/>
  <c r="P132" i="14"/>
  <c r="V210" i="14"/>
  <c r="P212" i="14"/>
  <c r="P252" i="14"/>
  <c r="V250" i="14"/>
  <c r="P247" i="14"/>
  <c r="V245" i="14"/>
  <c r="P232" i="14"/>
  <c r="V230" i="14"/>
  <c r="P222" i="14"/>
  <c r="V220" i="14"/>
  <c r="P217" i="14"/>
  <c r="V215" i="14"/>
  <c r="P202" i="14"/>
  <c r="V200" i="14"/>
  <c r="P197" i="14"/>
  <c r="V195" i="14"/>
  <c r="P187" i="14"/>
  <c r="V185" i="14"/>
  <c r="P182" i="14"/>
  <c r="V180" i="14"/>
  <c r="P172" i="14"/>
  <c r="V170" i="14"/>
  <c r="P167" i="14"/>
  <c r="V165" i="14"/>
  <c r="P157" i="14"/>
  <c r="V155" i="14"/>
  <c r="P152" i="14"/>
  <c r="V150" i="14"/>
  <c r="P147" i="14"/>
  <c r="V145" i="14"/>
  <c r="P142" i="14"/>
  <c r="V140" i="14"/>
  <c r="P137" i="14"/>
  <c r="V135" i="14"/>
  <c r="P127" i="14"/>
  <c r="V125" i="14"/>
  <c r="P122" i="14"/>
  <c r="V120" i="14"/>
  <c r="P117" i="14"/>
  <c r="V115" i="14"/>
  <c r="P112" i="14"/>
  <c r="V110" i="14"/>
  <c r="P107" i="14"/>
  <c r="V105" i="14"/>
  <c r="P97" i="14"/>
  <c r="V95" i="14"/>
  <c r="P92" i="14"/>
  <c r="V90" i="14"/>
  <c r="P87" i="14"/>
  <c r="V85" i="14"/>
  <c r="P82" i="14"/>
  <c r="V80" i="14"/>
  <c r="P77" i="14"/>
  <c r="V75" i="14"/>
  <c r="P72" i="14"/>
  <c r="V70" i="14"/>
  <c r="P67" i="14"/>
  <c r="V65" i="14"/>
  <c r="V10" i="14"/>
  <c r="V12" i="14" s="1"/>
  <c r="P12" i="14"/>
  <c r="P62" i="14"/>
  <c r="V60" i="14"/>
  <c r="P47" i="14"/>
  <c r="V45" i="14"/>
  <c r="P42" i="14"/>
  <c r="V40" i="14"/>
  <c r="P37" i="14"/>
  <c r="V35" i="14"/>
  <c r="P32" i="14"/>
  <c r="V30" i="14"/>
  <c r="R97" i="20" l="1"/>
  <c r="R100" i="20"/>
  <c r="V95" i="20"/>
  <c r="V97" i="20" s="1"/>
  <c r="R26" i="14"/>
  <c r="R22" i="14"/>
  <c r="V21" i="14"/>
  <c r="V22" i="14" s="1"/>
  <c r="H5" i="14"/>
  <c r="F5" i="14"/>
  <c r="R102" i="20" l="1"/>
  <c r="R105" i="20"/>
  <c r="V100" i="20"/>
  <c r="V102" i="20" s="1"/>
  <c r="R31" i="14"/>
  <c r="R27" i="14"/>
  <c r="V26" i="14"/>
  <c r="V27" i="14" s="1"/>
  <c r="AH4" i="14"/>
  <c r="AH5" i="14" s="1"/>
  <c r="AH6" i="14" s="1"/>
  <c r="AH7" i="14" s="1"/>
  <c r="AH8" i="14" s="1"/>
  <c r="AH9" i="14" s="1"/>
  <c r="AH10" i="14" s="1"/>
  <c r="AH11" i="14" s="1"/>
  <c r="AH12" i="14" s="1"/>
  <c r="AH13" i="14" s="1"/>
  <c r="AH14" i="14" s="1"/>
  <c r="AH15" i="14" s="1"/>
  <c r="AH16" i="14" s="1"/>
  <c r="AH17" i="14" s="1"/>
  <c r="AH18" i="14" s="1"/>
  <c r="AH19" i="14" s="1"/>
  <c r="AH20" i="14" s="1"/>
  <c r="AH21" i="14" s="1"/>
  <c r="AH22" i="14" s="1"/>
  <c r="AH23" i="14" s="1"/>
  <c r="AH24" i="14" s="1"/>
  <c r="AH25" i="14" s="1"/>
  <c r="AH26" i="14" s="1"/>
  <c r="AH27" i="14" s="1"/>
  <c r="AH28" i="14" s="1"/>
  <c r="AH29" i="14" s="1"/>
  <c r="AH30" i="14" s="1"/>
  <c r="AH31" i="14" s="1"/>
  <c r="AH32" i="14" s="1"/>
  <c r="AH33" i="14" s="1"/>
  <c r="AH34" i="14" s="1"/>
  <c r="AH35" i="14" s="1"/>
  <c r="AH36" i="14" s="1"/>
  <c r="AH37" i="14" s="1"/>
  <c r="AH38" i="14" s="1"/>
  <c r="AH39" i="14" s="1"/>
  <c r="AH40" i="14" s="1"/>
  <c r="AH41" i="14" s="1"/>
  <c r="AH42" i="14" s="1"/>
  <c r="AH43" i="14" s="1"/>
  <c r="AH44" i="14" s="1"/>
  <c r="AH45" i="14" s="1"/>
  <c r="AH46" i="14" s="1"/>
  <c r="AH47" i="14" s="1"/>
  <c r="AH48" i="14" s="1"/>
  <c r="AH49" i="14" s="1"/>
  <c r="AH50" i="14" s="1"/>
  <c r="AH51" i="14" s="1"/>
  <c r="AH52" i="14" s="1"/>
  <c r="AH53" i="14" s="1"/>
  <c r="AH54" i="14" s="1"/>
  <c r="AH55" i="14" s="1"/>
  <c r="I5" i="14"/>
  <c r="AK4" i="14" s="1"/>
  <c r="AK5" i="14" s="1"/>
  <c r="AK6" i="14" s="1"/>
  <c r="AK7" i="14" s="1"/>
  <c r="AK8" i="14" s="1"/>
  <c r="AK9" i="14" s="1"/>
  <c r="AK10" i="14" s="1"/>
  <c r="AK11" i="14" s="1"/>
  <c r="AK12" i="14" s="1"/>
  <c r="AK13" i="14" s="1"/>
  <c r="AK14" i="14" s="1"/>
  <c r="AK15" i="14" s="1"/>
  <c r="AK16" i="14" s="1"/>
  <c r="AK17" i="14" s="1"/>
  <c r="AK18" i="14" s="1"/>
  <c r="AK19" i="14" s="1"/>
  <c r="AK20" i="14" s="1"/>
  <c r="AK21" i="14" s="1"/>
  <c r="AK22" i="14" s="1"/>
  <c r="AK23" i="14" s="1"/>
  <c r="AK24" i="14" s="1"/>
  <c r="AK25" i="14" s="1"/>
  <c r="AK26" i="14" s="1"/>
  <c r="AK27" i="14" s="1"/>
  <c r="AK28" i="14" s="1"/>
  <c r="AK29" i="14" s="1"/>
  <c r="AK30" i="14" s="1"/>
  <c r="AK31" i="14" s="1"/>
  <c r="AK32" i="14" s="1"/>
  <c r="AK33" i="14" s="1"/>
  <c r="AK34" i="14" s="1"/>
  <c r="AK35" i="14" s="1"/>
  <c r="AK36" i="14" s="1"/>
  <c r="AK37" i="14" s="1"/>
  <c r="AK38" i="14" s="1"/>
  <c r="AK39" i="14" s="1"/>
  <c r="AK40" i="14" s="1"/>
  <c r="AK41" i="14" s="1"/>
  <c r="AK42" i="14" s="1"/>
  <c r="AK43" i="14" s="1"/>
  <c r="AK44" i="14" s="1"/>
  <c r="AK45" i="14" s="1"/>
  <c r="AK46" i="14" s="1"/>
  <c r="AK47" i="14" s="1"/>
  <c r="AK48" i="14" s="1"/>
  <c r="AK49" i="14" s="1"/>
  <c r="AK50" i="14" s="1"/>
  <c r="AK51" i="14" s="1"/>
  <c r="AK52" i="14" s="1"/>
  <c r="AK53" i="14" s="1"/>
  <c r="AK54" i="14" s="1"/>
  <c r="AK55" i="14" s="1"/>
  <c r="AJ4" i="14"/>
  <c r="AJ5" i="14" s="1"/>
  <c r="AJ6" i="14" s="1"/>
  <c r="AJ7" i="14" s="1"/>
  <c r="AJ8" i="14" s="1"/>
  <c r="AJ9" i="14" s="1"/>
  <c r="AJ10" i="14" s="1"/>
  <c r="AJ11" i="14" s="1"/>
  <c r="AJ12" i="14" s="1"/>
  <c r="AJ13" i="14" s="1"/>
  <c r="AJ14" i="14" s="1"/>
  <c r="AJ15" i="14" s="1"/>
  <c r="AJ16" i="14" s="1"/>
  <c r="AJ17" i="14" s="1"/>
  <c r="AJ18" i="14" s="1"/>
  <c r="AJ19" i="14" s="1"/>
  <c r="AJ20" i="14" s="1"/>
  <c r="AJ21" i="14" s="1"/>
  <c r="AJ22" i="14" s="1"/>
  <c r="AJ23" i="14" s="1"/>
  <c r="AJ24" i="14" s="1"/>
  <c r="AJ25" i="14" s="1"/>
  <c r="AJ26" i="14" s="1"/>
  <c r="AJ27" i="14" s="1"/>
  <c r="AJ28" i="14" s="1"/>
  <c r="AJ29" i="14" s="1"/>
  <c r="AJ30" i="14" s="1"/>
  <c r="AJ31" i="14" s="1"/>
  <c r="AJ32" i="14" s="1"/>
  <c r="AJ33" i="14" s="1"/>
  <c r="AJ34" i="14" s="1"/>
  <c r="AJ35" i="14" s="1"/>
  <c r="AJ36" i="14" s="1"/>
  <c r="AJ37" i="14" s="1"/>
  <c r="AJ38" i="14" s="1"/>
  <c r="AJ39" i="14" s="1"/>
  <c r="AJ40" i="14" s="1"/>
  <c r="AJ41" i="14" s="1"/>
  <c r="AJ42" i="14" s="1"/>
  <c r="AJ43" i="14" s="1"/>
  <c r="AJ44" i="14" s="1"/>
  <c r="AJ45" i="14" s="1"/>
  <c r="AJ46" i="14" s="1"/>
  <c r="AJ47" i="14" s="1"/>
  <c r="AJ48" i="14" s="1"/>
  <c r="AJ49" i="14" s="1"/>
  <c r="AJ50" i="14" s="1"/>
  <c r="AJ51" i="14" s="1"/>
  <c r="AJ52" i="14" s="1"/>
  <c r="AJ53" i="14" s="1"/>
  <c r="AJ54" i="14" s="1"/>
  <c r="AJ55" i="14" s="1"/>
  <c r="F7" i="14"/>
  <c r="H7" i="14"/>
  <c r="S7" i="14"/>
  <c r="S259" i="14" s="1"/>
  <c r="T7" i="14"/>
  <c r="T259" i="14" s="1"/>
  <c r="F87" i="15"/>
  <c r="F63" i="15"/>
  <c r="F39" i="15"/>
  <c r="F15" i="15"/>
  <c r="O367" i="14"/>
  <c r="N367" i="14"/>
  <c r="AB4" i="14"/>
  <c r="R110" i="20" l="1"/>
  <c r="R107" i="20"/>
  <c r="V105" i="20"/>
  <c r="V107" i="20" s="1"/>
  <c r="R36" i="14"/>
  <c r="R32" i="14"/>
  <c r="V31" i="14"/>
  <c r="V32" i="14" s="1"/>
  <c r="Y367" i="14"/>
  <c r="J5" i="14"/>
  <c r="R7" i="14"/>
  <c r="F366" i="14"/>
  <c r="T366" i="14"/>
  <c r="S366" i="14"/>
  <c r="I29" i="15"/>
  <c r="I7" i="14"/>
  <c r="I53" i="15"/>
  <c r="I5" i="15"/>
  <c r="Z367" i="14"/>
  <c r="R112" i="20" l="1"/>
  <c r="R115" i="20"/>
  <c r="V110" i="20"/>
  <c r="V112" i="20" s="1"/>
  <c r="R41" i="14"/>
  <c r="R37" i="14"/>
  <c r="V36" i="14"/>
  <c r="V37" i="14" s="1"/>
  <c r="X5" i="14"/>
  <c r="M5" i="14"/>
  <c r="M7" i="14" s="1"/>
  <c r="M259" i="14" s="1"/>
  <c r="K5" i="14"/>
  <c r="K7" i="14" s="1"/>
  <c r="K259" i="14" s="1"/>
  <c r="L5" i="14"/>
  <c r="P5" i="14" s="1"/>
  <c r="AP4" i="14" s="1"/>
  <c r="F368" i="14"/>
  <c r="N5" i="14"/>
  <c r="AL4" i="14"/>
  <c r="F367" i="14"/>
  <c r="O5" i="14"/>
  <c r="Q6" i="14"/>
  <c r="AS58" i="14" s="1"/>
  <c r="Q5" i="14"/>
  <c r="AQ4" i="14" s="1"/>
  <c r="O6" i="14"/>
  <c r="AQ58" i="14" s="1"/>
  <c r="X6" i="14"/>
  <c r="N6" i="14"/>
  <c r="T367" i="14"/>
  <c r="S367" i="14"/>
  <c r="R366" i="14"/>
  <c r="I87" i="15"/>
  <c r="U7" i="14"/>
  <c r="U259" i="14" s="1"/>
  <c r="J7" i="14"/>
  <c r="J259" i="14" s="1"/>
  <c r="R117" i="20" l="1"/>
  <c r="R120" i="20"/>
  <c r="V115" i="20"/>
  <c r="V117" i="20" s="1"/>
  <c r="AQ59" i="14"/>
  <c r="AQ60" i="14" s="1"/>
  <c r="AQ61" i="14" s="1"/>
  <c r="AQ62" i="14" s="1"/>
  <c r="AQ63" i="14" s="1"/>
  <c r="AQ64" i="14" s="1"/>
  <c r="AQ65" i="14" s="1"/>
  <c r="AQ66" i="14" s="1"/>
  <c r="AQ67" i="14" s="1"/>
  <c r="AQ68" i="14" s="1"/>
  <c r="AQ69" i="14" s="1"/>
  <c r="AQ70" i="14" s="1"/>
  <c r="AQ71" i="14" s="1"/>
  <c r="AQ72" i="14" s="1"/>
  <c r="AQ73" i="14" s="1"/>
  <c r="AQ74" i="14" s="1"/>
  <c r="AQ75" i="14" s="1"/>
  <c r="AQ76" i="14" s="1"/>
  <c r="AQ77" i="14" s="1"/>
  <c r="AQ78" i="14" s="1"/>
  <c r="AQ79" i="14" s="1"/>
  <c r="AQ80" i="14" s="1"/>
  <c r="AQ81" i="14" s="1"/>
  <c r="AQ82" i="14" s="1"/>
  <c r="AQ83" i="14" s="1"/>
  <c r="AQ84" i="14" s="1"/>
  <c r="AQ85" i="14" s="1"/>
  <c r="AQ86" i="14" s="1"/>
  <c r="AQ87" i="14" s="1"/>
  <c r="AQ88" i="14" s="1"/>
  <c r="AQ89" i="14" s="1"/>
  <c r="AQ90" i="14" s="1"/>
  <c r="AQ91" i="14" s="1"/>
  <c r="AQ92" i="14" s="1"/>
  <c r="AQ93" i="14" s="1"/>
  <c r="AQ94" i="14" s="1"/>
  <c r="AQ95" i="14" s="1"/>
  <c r="AQ96" i="14" s="1"/>
  <c r="AQ97" i="14" s="1"/>
  <c r="AQ98" i="14" s="1"/>
  <c r="AQ99" i="14" s="1"/>
  <c r="AQ100" i="14" s="1"/>
  <c r="AQ101" i="14" s="1"/>
  <c r="AQ102" i="14" s="1"/>
  <c r="AQ103" i="14" s="1"/>
  <c r="AQ104" i="14" s="1"/>
  <c r="AQ105" i="14" s="1"/>
  <c r="AQ106" i="14" s="1"/>
  <c r="AQ107" i="14" s="1"/>
  <c r="AQ108" i="14" s="1"/>
  <c r="AQ109" i="14" s="1"/>
  <c r="AQ110" i="14"/>
  <c r="AP5" i="14"/>
  <c r="AP6" i="14" s="1"/>
  <c r="AP7" i="14" s="1"/>
  <c r="AP8" i="14" s="1"/>
  <c r="AP9" i="14" s="1"/>
  <c r="AP10" i="14" s="1"/>
  <c r="AP11" i="14" s="1"/>
  <c r="AP12" i="14" s="1"/>
  <c r="AP13" i="14" s="1"/>
  <c r="AP14" i="14" s="1"/>
  <c r="AP15" i="14" s="1"/>
  <c r="AP16" i="14" s="1"/>
  <c r="AP17" i="14" s="1"/>
  <c r="AP18" i="14" s="1"/>
  <c r="AP19" i="14" s="1"/>
  <c r="AP20" i="14" s="1"/>
  <c r="AP21" i="14" s="1"/>
  <c r="AP22" i="14" s="1"/>
  <c r="AP23" i="14" s="1"/>
  <c r="AP24" i="14" s="1"/>
  <c r="AP25" i="14" s="1"/>
  <c r="AP26" i="14" s="1"/>
  <c r="AP27" i="14" s="1"/>
  <c r="AP28" i="14" s="1"/>
  <c r="AP29" i="14" s="1"/>
  <c r="AP30" i="14" s="1"/>
  <c r="AP31" i="14" s="1"/>
  <c r="AP32" i="14" s="1"/>
  <c r="AP33" i="14" s="1"/>
  <c r="AP34" i="14" s="1"/>
  <c r="AP35" i="14" s="1"/>
  <c r="AP36" i="14" s="1"/>
  <c r="AP37" i="14" s="1"/>
  <c r="AP38" i="14" s="1"/>
  <c r="AP39" i="14" s="1"/>
  <c r="AP40" i="14" s="1"/>
  <c r="AP41" i="14" s="1"/>
  <c r="AP42" i="14" s="1"/>
  <c r="AP43" i="14" s="1"/>
  <c r="AP44" i="14" s="1"/>
  <c r="AP45" i="14" s="1"/>
  <c r="AP46" i="14" s="1"/>
  <c r="AP47" i="14" s="1"/>
  <c r="AP48" i="14" s="1"/>
  <c r="AP49" i="14" s="1"/>
  <c r="AP50" i="14" s="1"/>
  <c r="AP51" i="14" s="1"/>
  <c r="AP52" i="14" s="1"/>
  <c r="AP53" i="14" s="1"/>
  <c r="AP54" i="14" s="1"/>
  <c r="AP55" i="14" s="1"/>
  <c r="AP56" i="14" s="1"/>
  <c r="R46" i="14"/>
  <c r="R42" i="14"/>
  <c r="V41" i="14"/>
  <c r="V42" i="14" s="1"/>
  <c r="AQ5" i="14"/>
  <c r="AQ6" i="14" s="1"/>
  <c r="AQ7" i="14" s="1"/>
  <c r="AQ8" i="14" s="1"/>
  <c r="AQ9" i="14" s="1"/>
  <c r="AQ10" i="14" s="1"/>
  <c r="AQ11" i="14" s="1"/>
  <c r="AQ12" i="14" s="1"/>
  <c r="AQ13" i="14" s="1"/>
  <c r="AQ14" i="14" s="1"/>
  <c r="AQ15" i="14" s="1"/>
  <c r="AQ16" i="14" s="1"/>
  <c r="AQ17" i="14" s="1"/>
  <c r="AQ18" i="14" s="1"/>
  <c r="AQ19" i="14" s="1"/>
  <c r="AQ20" i="14" s="1"/>
  <c r="AQ21" i="14" s="1"/>
  <c r="AQ22" i="14" s="1"/>
  <c r="AQ23" i="14" s="1"/>
  <c r="AQ24" i="14" s="1"/>
  <c r="AQ25" i="14" s="1"/>
  <c r="AQ26" i="14" s="1"/>
  <c r="AQ27" i="14" s="1"/>
  <c r="AQ28" i="14" s="1"/>
  <c r="AQ29" i="14" s="1"/>
  <c r="AQ30" i="14" s="1"/>
  <c r="AQ31" i="14" s="1"/>
  <c r="AQ32" i="14" s="1"/>
  <c r="AQ33" i="14" s="1"/>
  <c r="AQ34" i="14" s="1"/>
  <c r="AQ35" i="14" s="1"/>
  <c r="AQ36" i="14" s="1"/>
  <c r="AQ37" i="14" s="1"/>
  <c r="AQ38" i="14" s="1"/>
  <c r="AQ39" i="14" s="1"/>
  <c r="AQ40" i="14" s="1"/>
  <c r="AQ41" i="14" s="1"/>
  <c r="AQ42" i="14" s="1"/>
  <c r="AQ43" i="14" s="1"/>
  <c r="AQ44" i="14" s="1"/>
  <c r="AQ45" i="14" s="1"/>
  <c r="AQ46" i="14" s="1"/>
  <c r="AQ47" i="14" s="1"/>
  <c r="AQ48" i="14" s="1"/>
  <c r="AQ49" i="14" s="1"/>
  <c r="AQ50" i="14" s="1"/>
  <c r="AQ51" i="14" s="1"/>
  <c r="AQ52" i="14" s="1"/>
  <c r="AQ53" i="14" s="1"/>
  <c r="AQ54" i="14" s="1"/>
  <c r="AQ55" i="14" s="1"/>
  <c r="AL5" i="14"/>
  <c r="AL6" i="14" s="1"/>
  <c r="AL7" i="14" s="1"/>
  <c r="AL8" i="14" s="1"/>
  <c r="AL9" i="14" s="1"/>
  <c r="AL10" i="14" s="1"/>
  <c r="AL11" i="14" s="1"/>
  <c r="AL12" i="14" s="1"/>
  <c r="AL13" i="14" s="1"/>
  <c r="AL14" i="14" s="1"/>
  <c r="AL15" i="14" s="1"/>
  <c r="AL16" i="14" s="1"/>
  <c r="AL17" i="14" s="1"/>
  <c r="AL18" i="14" s="1"/>
  <c r="AL19" i="14" s="1"/>
  <c r="AL20" i="14" s="1"/>
  <c r="AL21" i="14" s="1"/>
  <c r="AL22" i="14" s="1"/>
  <c r="AL23" i="14" s="1"/>
  <c r="AL24" i="14" s="1"/>
  <c r="AL25" i="14" s="1"/>
  <c r="AL26" i="14" s="1"/>
  <c r="AL27" i="14" s="1"/>
  <c r="AL28" i="14" s="1"/>
  <c r="AL29" i="14" s="1"/>
  <c r="AL30" i="14" s="1"/>
  <c r="AL31" i="14" s="1"/>
  <c r="AL32" i="14" s="1"/>
  <c r="AL33" i="14" s="1"/>
  <c r="AL34" i="14" s="1"/>
  <c r="AL35" i="14" s="1"/>
  <c r="AL36" i="14" s="1"/>
  <c r="AL37" i="14" s="1"/>
  <c r="AL38" i="14" s="1"/>
  <c r="AL39" i="14" s="1"/>
  <c r="AL40" i="14" s="1"/>
  <c r="AL41" i="14" s="1"/>
  <c r="AL42" i="14" s="1"/>
  <c r="AL43" i="14" s="1"/>
  <c r="AL44" i="14" s="1"/>
  <c r="AL45" i="14" s="1"/>
  <c r="AL46" i="14" s="1"/>
  <c r="AL47" i="14" s="1"/>
  <c r="AL48" i="14" s="1"/>
  <c r="AL49" i="14" s="1"/>
  <c r="AL50" i="14" s="1"/>
  <c r="AL51" i="14" s="1"/>
  <c r="AL52" i="14" s="1"/>
  <c r="AL53" i="14" s="1"/>
  <c r="AL54" i="14" s="1"/>
  <c r="AL55" i="14" s="1"/>
  <c r="N11" i="14"/>
  <c r="AP58" i="14"/>
  <c r="AS59" i="14"/>
  <c r="AS60" i="14" s="1"/>
  <c r="AS61" i="14" s="1"/>
  <c r="AS62" i="14" s="1"/>
  <c r="AS63" i="14" s="1"/>
  <c r="AS64" i="14" s="1"/>
  <c r="AS65" i="14" s="1"/>
  <c r="AS66" i="14" s="1"/>
  <c r="AS67" i="14" s="1"/>
  <c r="AS68" i="14" s="1"/>
  <c r="AS69" i="14" s="1"/>
  <c r="AS70" i="14" s="1"/>
  <c r="AS71" i="14" s="1"/>
  <c r="AS72" i="14" s="1"/>
  <c r="AS73" i="14" s="1"/>
  <c r="AS74" i="14" s="1"/>
  <c r="AS75" i="14" s="1"/>
  <c r="AS76" i="14" s="1"/>
  <c r="AS77" i="14" s="1"/>
  <c r="AS78" i="14" s="1"/>
  <c r="AS79" i="14" s="1"/>
  <c r="AS80" i="14" s="1"/>
  <c r="AS81" i="14" s="1"/>
  <c r="AS82" i="14" s="1"/>
  <c r="AS83" i="14" s="1"/>
  <c r="AS84" i="14" s="1"/>
  <c r="AS85" i="14" s="1"/>
  <c r="AS86" i="14" s="1"/>
  <c r="AS87" i="14" s="1"/>
  <c r="AS88" i="14" s="1"/>
  <c r="AS89" i="14" s="1"/>
  <c r="AS90" i="14" s="1"/>
  <c r="AS91" i="14" s="1"/>
  <c r="AS92" i="14" s="1"/>
  <c r="AS93" i="14" s="1"/>
  <c r="AS94" i="14" s="1"/>
  <c r="AS95" i="14" s="1"/>
  <c r="AS96" i="14" s="1"/>
  <c r="AS97" i="14" s="1"/>
  <c r="AS98" i="14" s="1"/>
  <c r="AS99" i="14" s="1"/>
  <c r="AS100" i="14" s="1"/>
  <c r="AS101" i="14" s="1"/>
  <c r="AS102" i="14" s="1"/>
  <c r="AS103" i="14" s="1"/>
  <c r="AS104" i="14" s="1"/>
  <c r="AS105" i="14" s="1"/>
  <c r="AS106" i="14" s="1"/>
  <c r="AS107" i="14" s="1"/>
  <c r="AS108" i="14" s="1"/>
  <c r="AS109" i="14" s="1"/>
  <c r="AS110" i="14"/>
  <c r="AN4" i="14"/>
  <c r="AO4" i="14"/>
  <c r="L367" i="14"/>
  <c r="Z5" i="14"/>
  <c r="H81" i="15"/>
  <c r="H77" i="15"/>
  <c r="Y5" i="14"/>
  <c r="W5" i="14"/>
  <c r="AM4" i="14"/>
  <c r="X7" i="14"/>
  <c r="X259" i="14" s="1"/>
  <c r="O7" i="14"/>
  <c r="P6" i="14"/>
  <c r="AR58" i="14" s="1"/>
  <c r="W6" i="14"/>
  <c r="Y6" i="14"/>
  <c r="Z6" i="14"/>
  <c r="V5" i="14"/>
  <c r="AV4" i="14" s="1"/>
  <c r="S368" i="14"/>
  <c r="T368" i="14"/>
  <c r="R367" i="14"/>
  <c r="J366" i="14"/>
  <c r="L7" i="14"/>
  <c r="L259" i="14" s="1"/>
  <c r="N7" i="14"/>
  <c r="H79" i="15"/>
  <c r="I81" i="15"/>
  <c r="I63" i="15"/>
  <c r="I79" i="15"/>
  <c r="R125" i="20" l="1"/>
  <c r="R122" i="20"/>
  <c r="V120" i="20"/>
  <c r="V122" i="20" s="1"/>
  <c r="N259" i="14"/>
  <c r="AR59" i="14"/>
  <c r="AR60" i="14" s="1"/>
  <c r="AR61" i="14" s="1"/>
  <c r="AR62" i="14" s="1"/>
  <c r="AR63" i="14" s="1"/>
  <c r="AR64" i="14" s="1"/>
  <c r="AR65" i="14" s="1"/>
  <c r="AR66" i="14" s="1"/>
  <c r="AR67" i="14" s="1"/>
  <c r="AR68" i="14" s="1"/>
  <c r="AR69" i="14" s="1"/>
  <c r="AR70" i="14" s="1"/>
  <c r="AR71" i="14" s="1"/>
  <c r="AR72" i="14" s="1"/>
  <c r="AR73" i="14" s="1"/>
  <c r="AR74" i="14" s="1"/>
  <c r="AR75" i="14" s="1"/>
  <c r="AR76" i="14" s="1"/>
  <c r="AR77" i="14" s="1"/>
  <c r="AR78" i="14" s="1"/>
  <c r="AR79" i="14" s="1"/>
  <c r="AR80" i="14" s="1"/>
  <c r="AR81" i="14" s="1"/>
  <c r="AR82" i="14" s="1"/>
  <c r="AR83" i="14" s="1"/>
  <c r="AR84" i="14" s="1"/>
  <c r="AR85" i="14" s="1"/>
  <c r="AR86" i="14" s="1"/>
  <c r="AR87" i="14" s="1"/>
  <c r="AR88" i="14" s="1"/>
  <c r="AR89" i="14" s="1"/>
  <c r="AR90" i="14" s="1"/>
  <c r="AR91" i="14" s="1"/>
  <c r="AR92" i="14" s="1"/>
  <c r="AR93" i="14" s="1"/>
  <c r="AR94" i="14" s="1"/>
  <c r="AR95" i="14" s="1"/>
  <c r="AR96" i="14" s="1"/>
  <c r="AR97" i="14" s="1"/>
  <c r="AR98" i="14" s="1"/>
  <c r="AR99" i="14" s="1"/>
  <c r="AR100" i="14" s="1"/>
  <c r="AR101" i="14" s="1"/>
  <c r="AR102" i="14" s="1"/>
  <c r="AR103" i="14" s="1"/>
  <c r="AR104" i="14" s="1"/>
  <c r="AR105" i="14" s="1"/>
  <c r="AR106" i="14" s="1"/>
  <c r="AR107" i="14" s="1"/>
  <c r="AR108" i="14" s="1"/>
  <c r="AR109" i="14" s="1"/>
  <c r="AL56" i="14"/>
  <c r="AO5" i="14"/>
  <c r="AO6" i="14" s="1"/>
  <c r="AO7" i="14" s="1"/>
  <c r="AO8" i="14" s="1"/>
  <c r="AO9" i="14" s="1"/>
  <c r="AO10" i="14" s="1"/>
  <c r="AO11" i="14" s="1"/>
  <c r="AO12" i="14" s="1"/>
  <c r="AO56" i="14"/>
  <c r="AP59" i="14"/>
  <c r="AP60" i="14" s="1"/>
  <c r="AP61" i="14" s="1"/>
  <c r="AP62" i="14" s="1"/>
  <c r="AP63" i="14" s="1"/>
  <c r="AP64" i="14" s="1"/>
  <c r="AP65" i="14" s="1"/>
  <c r="AP66" i="14" s="1"/>
  <c r="AP67" i="14" s="1"/>
  <c r="AP68" i="14" s="1"/>
  <c r="AP69" i="14" s="1"/>
  <c r="AP70" i="14" s="1"/>
  <c r="AP71" i="14" s="1"/>
  <c r="AP72" i="14" s="1"/>
  <c r="AP73" i="14" s="1"/>
  <c r="AP74" i="14" s="1"/>
  <c r="AP75" i="14" s="1"/>
  <c r="AP76" i="14" s="1"/>
  <c r="AP77" i="14" s="1"/>
  <c r="AP78" i="14" s="1"/>
  <c r="AP79" i="14" s="1"/>
  <c r="AP80" i="14" s="1"/>
  <c r="AP81" i="14" s="1"/>
  <c r="AP82" i="14" s="1"/>
  <c r="AP83" i="14" s="1"/>
  <c r="AP84" i="14" s="1"/>
  <c r="AP85" i="14" s="1"/>
  <c r="AP86" i="14" s="1"/>
  <c r="AP87" i="14" s="1"/>
  <c r="AP88" i="14" s="1"/>
  <c r="AP89" i="14" s="1"/>
  <c r="AP90" i="14" s="1"/>
  <c r="AP91" i="14" s="1"/>
  <c r="AP92" i="14" s="1"/>
  <c r="AP93" i="14" s="1"/>
  <c r="AP94" i="14" s="1"/>
  <c r="AP95" i="14" s="1"/>
  <c r="AP96" i="14" s="1"/>
  <c r="AP97" i="14" s="1"/>
  <c r="AP98" i="14" s="1"/>
  <c r="AP99" i="14" s="1"/>
  <c r="AP100" i="14" s="1"/>
  <c r="AP101" i="14" s="1"/>
  <c r="AP102" i="14" s="1"/>
  <c r="AP103" i="14" s="1"/>
  <c r="AP104" i="14" s="1"/>
  <c r="AP105" i="14" s="1"/>
  <c r="AP106" i="14" s="1"/>
  <c r="AP107" i="14" s="1"/>
  <c r="AP108" i="14" s="1"/>
  <c r="AP109" i="14" s="1"/>
  <c r="R47" i="14"/>
  <c r="V46" i="14"/>
  <c r="V47" i="14" s="1"/>
  <c r="AM5" i="14"/>
  <c r="AM6" i="14" s="1"/>
  <c r="AM7" i="14" s="1"/>
  <c r="AM8" i="14" s="1"/>
  <c r="AM9" i="14" s="1"/>
  <c r="AM10" i="14" s="1"/>
  <c r="AM11" i="14" s="1"/>
  <c r="AM12" i="14" s="1"/>
  <c r="AM13" i="14" s="1"/>
  <c r="AM14" i="14" s="1"/>
  <c r="AM15" i="14" s="1"/>
  <c r="AM16" i="14" s="1"/>
  <c r="AM17" i="14" s="1"/>
  <c r="AM18" i="14" s="1"/>
  <c r="AM19" i="14" s="1"/>
  <c r="AM20" i="14" s="1"/>
  <c r="AM21" i="14" s="1"/>
  <c r="AM22" i="14" s="1"/>
  <c r="AM23" i="14" s="1"/>
  <c r="AM24" i="14" s="1"/>
  <c r="AM25" i="14" s="1"/>
  <c r="AM26" i="14" s="1"/>
  <c r="AM27" i="14" s="1"/>
  <c r="AM28" i="14" s="1"/>
  <c r="AM29" i="14" s="1"/>
  <c r="AM30" i="14" s="1"/>
  <c r="AM31" i="14" s="1"/>
  <c r="AM32" i="14" s="1"/>
  <c r="AM33" i="14" s="1"/>
  <c r="AM34" i="14" s="1"/>
  <c r="AM35" i="14" s="1"/>
  <c r="AM36" i="14" s="1"/>
  <c r="AM37" i="14" s="1"/>
  <c r="AM38" i="14" s="1"/>
  <c r="AM39" i="14" s="1"/>
  <c r="AM40" i="14" s="1"/>
  <c r="AM41" i="14" s="1"/>
  <c r="AM42" i="14" s="1"/>
  <c r="AM43" i="14" s="1"/>
  <c r="AM44" i="14" s="1"/>
  <c r="AM45" i="14" s="1"/>
  <c r="AM46" i="14" s="1"/>
  <c r="AM47" i="14" s="1"/>
  <c r="AM48" i="14" s="1"/>
  <c r="AM49" i="14" s="1"/>
  <c r="AM50" i="14" s="1"/>
  <c r="AM51" i="14" s="1"/>
  <c r="AM52" i="14" s="1"/>
  <c r="AM53" i="14" s="1"/>
  <c r="AM54" i="14" s="1"/>
  <c r="AM55" i="14" s="1"/>
  <c r="AM56" i="14"/>
  <c r="AN56" i="14"/>
  <c r="AN5" i="14"/>
  <c r="AN6" i="14" s="1"/>
  <c r="AN7" i="14" s="1"/>
  <c r="AN8" i="14" s="1"/>
  <c r="AN9" i="14" s="1"/>
  <c r="AN10" i="14" s="1"/>
  <c r="AN11" i="14" s="1"/>
  <c r="AN12" i="14" s="1"/>
  <c r="O11" i="14"/>
  <c r="AN59" i="14"/>
  <c r="Y11" i="14"/>
  <c r="Y12" i="14" s="1"/>
  <c r="N12" i="14"/>
  <c r="AQ56" i="14"/>
  <c r="AV5" i="14"/>
  <c r="AV6" i="14" s="1"/>
  <c r="AV7" i="14" s="1"/>
  <c r="AV8" i="14" s="1"/>
  <c r="AV9" i="14" s="1"/>
  <c r="AV10" i="14" s="1"/>
  <c r="AV11" i="14" s="1"/>
  <c r="AV12" i="14" s="1"/>
  <c r="AV13" i="14" s="1"/>
  <c r="AV14" i="14" s="1"/>
  <c r="AV15" i="14" s="1"/>
  <c r="AV16" i="14" s="1"/>
  <c r="AV17" i="14" s="1"/>
  <c r="AV18" i="14" s="1"/>
  <c r="AV19" i="14" s="1"/>
  <c r="AV20" i="14" s="1"/>
  <c r="AV21" i="14" s="1"/>
  <c r="AV22" i="14" s="1"/>
  <c r="AV23" i="14" s="1"/>
  <c r="AV24" i="14" s="1"/>
  <c r="AV25" i="14" s="1"/>
  <c r="AV26" i="14" s="1"/>
  <c r="AV27" i="14" s="1"/>
  <c r="AV28" i="14" s="1"/>
  <c r="AV29" i="14" s="1"/>
  <c r="AV30" i="14" s="1"/>
  <c r="AV31" i="14" s="1"/>
  <c r="AV32" i="14" s="1"/>
  <c r="AV33" i="14" s="1"/>
  <c r="AV34" i="14" s="1"/>
  <c r="AV35" i="14" s="1"/>
  <c r="AV36" i="14" s="1"/>
  <c r="AV37" i="14" s="1"/>
  <c r="AV38" i="14" s="1"/>
  <c r="AV39" i="14" s="1"/>
  <c r="AV40" i="14" s="1"/>
  <c r="AV41" i="14" s="1"/>
  <c r="AV42" i="14" s="1"/>
  <c r="AV43" i="14" s="1"/>
  <c r="AV44" i="14" s="1"/>
  <c r="AV45" i="14" s="1"/>
  <c r="AV46" i="14" s="1"/>
  <c r="AV47" i="14" s="1"/>
  <c r="AV48" i="14" s="1"/>
  <c r="AV49" i="14" s="1"/>
  <c r="AV50" i="14" s="1"/>
  <c r="AV51" i="14" s="1"/>
  <c r="AV52" i="14" s="1"/>
  <c r="AV53" i="14" s="1"/>
  <c r="AV54" i="14" s="1"/>
  <c r="AV55" i="14" s="1"/>
  <c r="Z7" i="14"/>
  <c r="Y7" i="14"/>
  <c r="I77" i="15"/>
  <c r="D4" i="15" s="1"/>
  <c r="J367" i="14"/>
  <c r="H57" i="15"/>
  <c r="H53" i="15"/>
  <c r="L366" i="14"/>
  <c r="L368" i="14"/>
  <c r="Q7" i="14"/>
  <c r="V6" i="14"/>
  <c r="U366" i="14"/>
  <c r="V370" i="14" s="1"/>
  <c r="R368" i="14"/>
  <c r="X366" i="14"/>
  <c r="J368" i="14"/>
  <c r="W7" i="14"/>
  <c r="W259" i="14" s="1"/>
  <c r="P7" i="14"/>
  <c r="P259" i="14" s="1"/>
  <c r="I57" i="15"/>
  <c r="I39" i="15"/>
  <c r="H55" i="15"/>
  <c r="R127" i="20" l="1"/>
  <c r="R130" i="20"/>
  <c r="V125" i="20"/>
  <c r="V127" i="20" s="1"/>
  <c r="AP110" i="14"/>
  <c r="AR110" i="14"/>
  <c r="Q259" i="14"/>
  <c r="Z259" i="14"/>
  <c r="AO59" i="14"/>
  <c r="AO110" i="14" s="1"/>
  <c r="AN110" i="14"/>
  <c r="R56" i="14"/>
  <c r="Z11" i="14"/>
  <c r="Z12" i="14" s="1"/>
  <c r="O12" i="14"/>
  <c r="O259" i="14" s="1"/>
  <c r="Y259" i="14"/>
  <c r="AV56" i="14"/>
  <c r="Q366" i="14"/>
  <c r="Q367" i="14"/>
  <c r="H9" i="15"/>
  <c r="H29" i="15"/>
  <c r="H33" i="15"/>
  <c r="X367" i="14"/>
  <c r="U367" i="14"/>
  <c r="V371" i="14" s="1"/>
  <c r="V7" i="14"/>
  <c r="P366" i="14"/>
  <c r="W366" i="14"/>
  <c r="O368" i="14"/>
  <c r="O366" i="14"/>
  <c r="X368" i="14"/>
  <c r="U368" i="14"/>
  <c r="V372" i="14" s="1"/>
  <c r="Q368" i="14"/>
  <c r="H31" i="15"/>
  <c r="H7" i="15"/>
  <c r="I55" i="15"/>
  <c r="I33" i="15"/>
  <c r="I9" i="15"/>
  <c r="H5" i="15"/>
  <c r="R135" i="20" l="1"/>
  <c r="R132" i="20"/>
  <c r="V130" i="20"/>
  <c r="V132" i="20" s="1"/>
  <c r="R61" i="14"/>
  <c r="R57" i="14"/>
  <c r="V56" i="14"/>
  <c r="V57" i="14" s="1"/>
  <c r="V366" i="14"/>
  <c r="P367" i="14"/>
  <c r="C4" i="15"/>
  <c r="C6" i="15"/>
  <c r="D8" i="15"/>
  <c r="I15" i="15"/>
  <c r="W367" i="14"/>
  <c r="C8" i="15"/>
  <c r="N368" i="14"/>
  <c r="N366" i="14"/>
  <c r="W368" i="14"/>
  <c r="P368" i="14"/>
  <c r="I7" i="15"/>
  <c r="I31" i="15"/>
  <c r="R137" i="20" l="1"/>
  <c r="R140" i="20"/>
  <c r="V135" i="20"/>
  <c r="V137" i="20" s="1"/>
  <c r="R66" i="14"/>
  <c r="R62" i="14"/>
  <c r="V61" i="14"/>
  <c r="V62" i="14" s="1"/>
  <c r="V367" i="14"/>
  <c r="D6" i="15"/>
  <c r="Y368" i="14"/>
  <c r="Y366" i="14"/>
  <c r="Z368" i="14"/>
  <c r="Z366" i="14"/>
  <c r="V368" i="14"/>
  <c r="R145" i="20" l="1"/>
  <c r="R142" i="20"/>
  <c r="V140" i="20"/>
  <c r="V142" i="20" s="1"/>
  <c r="R71" i="14"/>
  <c r="R67" i="14"/>
  <c r="V66" i="14"/>
  <c r="V67" i="14" s="1"/>
  <c r="R147" i="20" l="1"/>
  <c r="R150" i="20"/>
  <c r="V145" i="20"/>
  <c r="V147" i="20" s="1"/>
  <c r="R76" i="14"/>
  <c r="R72" i="14"/>
  <c r="V71" i="14"/>
  <c r="V72" i="14" s="1"/>
  <c r="R152" i="20" l="1"/>
  <c r="R155" i="20"/>
  <c r="V150" i="20"/>
  <c r="V152" i="20" s="1"/>
  <c r="R81" i="14"/>
  <c r="R77" i="14"/>
  <c r="V76" i="14"/>
  <c r="V77" i="14" s="1"/>
  <c r="R160" i="20" l="1"/>
  <c r="R157" i="20"/>
  <c r="V155" i="20"/>
  <c r="V157" i="20" s="1"/>
  <c r="R86" i="14"/>
  <c r="R82" i="14"/>
  <c r="V81" i="14"/>
  <c r="V82" i="14" s="1"/>
  <c r="R162" i="20" l="1"/>
  <c r="R165" i="20"/>
  <c r="V160" i="20"/>
  <c r="V162" i="20" s="1"/>
  <c r="R91" i="14"/>
  <c r="R87" i="14"/>
  <c r="V86" i="14"/>
  <c r="V87" i="14" s="1"/>
  <c r="R167" i="20" l="1"/>
  <c r="R170" i="20"/>
  <c r="V165" i="20"/>
  <c r="V167" i="20" s="1"/>
  <c r="R96" i="14"/>
  <c r="R92" i="14"/>
  <c r="V91" i="14"/>
  <c r="V92" i="14" s="1"/>
  <c r="R172" i="20" l="1"/>
  <c r="R175" i="20"/>
  <c r="V170" i="20"/>
  <c r="V172" i="20" s="1"/>
  <c r="R101" i="14"/>
  <c r="R97" i="14"/>
  <c r="V96" i="14"/>
  <c r="V97" i="14" s="1"/>
  <c r="R177" i="20" l="1"/>
  <c r="R180" i="20"/>
  <c r="V175" i="20"/>
  <c r="V177" i="20" s="1"/>
  <c r="R106" i="14"/>
  <c r="R102" i="14"/>
  <c r="V101" i="14"/>
  <c r="V102" i="14" s="1"/>
  <c r="R185" i="20" l="1"/>
  <c r="R182" i="20"/>
  <c r="V180" i="20"/>
  <c r="V182" i="20" s="1"/>
  <c r="R111" i="14"/>
  <c r="R107" i="14"/>
  <c r="V106" i="14"/>
  <c r="V107" i="14" s="1"/>
  <c r="R187" i="20" l="1"/>
  <c r="R190" i="20"/>
  <c r="V185" i="20"/>
  <c r="V187" i="20" s="1"/>
  <c r="R116" i="14"/>
  <c r="R112" i="14"/>
  <c r="V111" i="14"/>
  <c r="V112" i="14" s="1"/>
  <c r="R192" i="20" l="1"/>
  <c r="R259" i="20" s="1"/>
  <c r="R195" i="20"/>
  <c r="V190" i="20"/>
  <c r="V192" i="20" s="1"/>
  <c r="V259" i="20" s="1"/>
  <c r="R121" i="14"/>
  <c r="R117" i="14"/>
  <c r="V116" i="14"/>
  <c r="V117" i="14" s="1"/>
  <c r="R197" i="20" l="1"/>
  <c r="R200" i="20"/>
  <c r="V195" i="20"/>
  <c r="V197" i="20" s="1"/>
  <c r="R126" i="14"/>
  <c r="R122" i="14"/>
  <c r="V121" i="14"/>
  <c r="V122" i="14" s="1"/>
  <c r="R205" i="20" l="1"/>
  <c r="R202" i="20"/>
  <c r="V200" i="20"/>
  <c r="V202" i="20" s="1"/>
  <c r="R131" i="14"/>
  <c r="R127" i="14"/>
  <c r="V126" i="14"/>
  <c r="V127" i="14" s="1"/>
  <c r="R207" i="20" l="1"/>
  <c r="R210" i="20"/>
  <c r="V205" i="20"/>
  <c r="V207" i="20" s="1"/>
  <c r="R136" i="14"/>
  <c r="R132" i="14"/>
  <c r="V131" i="14"/>
  <c r="V132" i="14" s="1"/>
  <c r="R212" i="20" l="1"/>
  <c r="R215" i="20"/>
  <c r="V210" i="20"/>
  <c r="V212" i="20" s="1"/>
  <c r="R141" i="14"/>
  <c r="R137" i="14"/>
  <c r="V136" i="14"/>
  <c r="V137" i="14" s="1"/>
  <c r="R220" i="20" l="1"/>
  <c r="R217" i="20"/>
  <c r="V215" i="20"/>
  <c r="V217" i="20" s="1"/>
  <c r="R146" i="14"/>
  <c r="R142" i="14"/>
  <c r="V141" i="14"/>
  <c r="V142" i="14" s="1"/>
  <c r="R222" i="20" l="1"/>
  <c r="R225" i="20"/>
  <c r="V220" i="20"/>
  <c r="V222" i="20" s="1"/>
  <c r="R151" i="14"/>
  <c r="R147" i="14"/>
  <c r="V146" i="14"/>
  <c r="V147" i="14" s="1"/>
  <c r="R230" i="20" l="1"/>
  <c r="R227" i="20"/>
  <c r="V225" i="20"/>
  <c r="V227" i="20" s="1"/>
  <c r="R156" i="14"/>
  <c r="R152" i="14"/>
  <c r="V151" i="14"/>
  <c r="V152" i="14" s="1"/>
  <c r="R235" i="20" l="1"/>
  <c r="R232" i="20"/>
  <c r="V230" i="20"/>
  <c r="V232" i="20" s="1"/>
  <c r="R161" i="14"/>
  <c r="R157" i="14"/>
  <c r="V156" i="14"/>
  <c r="V157" i="14" s="1"/>
  <c r="R237" i="20" l="1"/>
  <c r="R240" i="20"/>
  <c r="V235" i="20"/>
  <c r="V237" i="20" s="1"/>
  <c r="R166" i="14"/>
  <c r="R162" i="14"/>
  <c r="V161" i="14"/>
  <c r="V162" i="14" s="1"/>
  <c r="R245" i="20" l="1"/>
  <c r="R242" i="20"/>
  <c r="V240" i="20"/>
  <c r="V242" i="20" s="1"/>
  <c r="R171" i="14"/>
  <c r="R167" i="14"/>
  <c r="V166" i="14"/>
  <c r="V167" i="14" s="1"/>
  <c r="R247" i="20" l="1"/>
  <c r="R250" i="20"/>
  <c r="V245" i="20"/>
  <c r="V247" i="20" s="1"/>
  <c r="R176" i="14"/>
  <c r="R172" i="14"/>
  <c r="V171" i="14"/>
  <c r="V172" i="14" s="1"/>
  <c r="R255" i="20" l="1"/>
  <c r="R252" i="20"/>
  <c r="V250" i="20"/>
  <c r="V252" i="20" s="1"/>
  <c r="R181" i="14"/>
  <c r="R177" i="14"/>
  <c r="V176" i="14"/>
  <c r="V177" i="14" s="1"/>
  <c r="R257" i="20" l="1"/>
  <c r="V255" i="20"/>
  <c r="V257" i="20" s="1"/>
  <c r="R186" i="14"/>
  <c r="R182" i="14"/>
  <c r="V181" i="14"/>
  <c r="V182" i="14" s="1"/>
  <c r="R191" i="14" l="1"/>
  <c r="R187" i="14"/>
  <c r="V186" i="14"/>
  <c r="V187" i="14" s="1"/>
  <c r="R196" i="14" l="1"/>
  <c r="R192" i="14"/>
  <c r="R259" i="14" s="1"/>
  <c r="V191" i="14"/>
  <c r="V192" i="14" s="1"/>
  <c r="V259" i="14" s="1"/>
  <c r="R201" i="14" l="1"/>
  <c r="R197" i="14"/>
  <c r="V196" i="14"/>
  <c r="V197" i="14" s="1"/>
  <c r="R206" i="14" l="1"/>
  <c r="R202" i="14"/>
  <c r="V201" i="14"/>
  <c r="V202" i="14" s="1"/>
  <c r="R211" i="14" l="1"/>
  <c r="R207" i="14"/>
  <c r="V206" i="14"/>
  <c r="V207" i="14" s="1"/>
  <c r="R216" i="14" l="1"/>
  <c r="R212" i="14"/>
  <c r="V211" i="14"/>
  <c r="V212" i="14" s="1"/>
  <c r="R221" i="14" l="1"/>
  <c r="R217" i="14"/>
  <c r="V216" i="14"/>
  <c r="V217" i="14" s="1"/>
  <c r="R226" i="14" l="1"/>
  <c r="R222" i="14"/>
  <c r="V221" i="14"/>
  <c r="V222" i="14" s="1"/>
  <c r="R231" i="14" l="1"/>
  <c r="R227" i="14"/>
  <c r="V226" i="14"/>
  <c r="V227" i="14" s="1"/>
  <c r="R236" i="14" l="1"/>
  <c r="R232" i="14"/>
  <c r="V231" i="14"/>
  <c r="V232" i="14" s="1"/>
  <c r="R241" i="14" l="1"/>
  <c r="R237" i="14"/>
  <c r="V236" i="14"/>
  <c r="V237" i="14" s="1"/>
  <c r="R246" i="14" l="1"/>
  <c r="R242" i="14"/>
  <c r="V241" i="14"/>
  <c r="V242" i="14" s="1"/>
  <c r="R251" i="14" l="1"/>
  <c r="R247" i="14"/>
  <c r="V246" i="14"/>
  <c r="V247" i="14" s="1"/>
  <c r="R256" i="14" l="1"/>
  <c r="R252" i="14"/>
  <c r="V251" i="14"/>
  <c r="V252" i="14" s="1"/>
  <c r="R257" i="14" l="1"/>
  <c r="V256" i="14"/>
  <c r="V257" i="14" s="1"/>
</calcChain>
</file>

<file path=xl/sharedStrings.xml><?xml version="1.0" encoding="utf-8"?>
<sst xmlns="http://schemas.openxmlformats.org/spreadsheetml/2006/main" count="1342" uniqueCount="223">
  <si>
    <t>Acc #</t>
  </si>
  <si>
    <t>Account Name</t>
  </si>
  <si>
    <t>POSTED</t>
  </si>
  <si>
    <t>JOURNAL</t>
  </si>
  <si>
    <t>ENTRIES</t>
  </si>
  <si>
    <t>TRIAL</t>
  </si>
  <si>
    <t>BALANCE</t>
  </si>
  <si>
    <t>NET INCOME</t>
  </si>
  <si>
    <t>DATE</t>
  </si>
  <si>
    <t>DEBIT</t>
  </si>
  <si>
    <t>CREDIT</t>
  </si>
  <si>
    <t>ACC #</t>
  </si>
  <si>
    <t>ACC NAME</t>
  </si>
  <si>
    <t>General Ledger</t>
  </si>
  <si>
    <t>Date</t>
  </si>
  <si>
    <t>Debit (Credit)</t>
  </si>
  <si>
    <t>Balance</t>
  </si>
  <si>
    <t>Beginning balance</t>
  </si>
  <si>
    <t>Total</t>
  </si>
  <si>
    <t>Accounts Receivable</t>
  </si>
  <si>
    <t>Office Supplies Expense</t>
  </si>
  <si>
    <t>GL (Debits less Credits)</t>
  </si>
  <si>
    <t>Cash-Checking</t>
  </si>
  <si>
    <t xml:space="preserve">Accounts Payable </t>
  </si>
  <si>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</si>
  <si>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</si>
  <si>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</si>
  <si>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</si>
  <si>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</si>
  <si>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</si>
  <si>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</si>
  <si>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</si>
  <si>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</si>
  <si>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</si>
  <si>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</si>
  <si>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</si>
  <si>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</si>
  <si>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</si>
  <si>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</si>
  <si>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</si>
  <si>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</si>
  <si>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</si>
  <si>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</si>
  <si>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</si>
  <si>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</si>
  <si>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</si>
  <si>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</si>
  <si>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</si>
  <si>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</si>
  <si>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FICA Taxes Payable - OASDI</t>
  </si>
  <si>
    <t>FICA Taxes Payable - HI</t>
  </si>
  <si>
    <t>Employees FIT Payable</t>
  </si>
  <si>
    <t xml:space="preserve">Union Dues Payable </t>
  </si>
  <si>
    <t>Income</t>
  </si>
  <si>
    <t xml:space="preserve">Equipment  </t>
  </si>
  <si>
    <t xml:space="preserve">Depreciation Expense </t>
  </si>
  <si>
    <t>Office Supplies</t>
  </si>
  <si>
    <t>FUTA Taxes Payable</t>
  </si>
  <si>
    <t>SUTA Taxes Payable</t>
  </si>
  <si>
    <t>401(k)</t>
  </si>
  <si>
    <t>Wages for OASDI
128,400</t>
  </si>
  <si>
    <t xml:space="preserve">Accumulated Depreciation </t>
  </si>
  <si>
    <t>Salaries &amp; Wages Expense</t>
  </si>
  <si>
    <t>Payroll Taxes Expense</t>
  </si>
  <si>
    <t>Employer Taxes</t>
  </si>
  <si>
    <t>FUTA
.6%</t>
  </si>
  <si>
    <t>SUTA
5.4%</t>
  </si>
  <si>
    <t>Group Insurance Payable</t>
  </si>
  <si>
    <t>Capital</t>
  </si>
  <si>
    <t>Retirement Plan Contributions</t>
  </si>
  <si>
    <t>Beginning</t>
  </si>
  <si>
    <t>Ending</t>
  </si>
  <si>
    <t>Payroll Payable</t>
  </si>
  <si>
    <t>For Official Use Only</t>
  </si>
  <si>
    <t>a Control Number</t>
  </si>
  <si>
    <t>12b</t>
  </si>
  <si>
    <t>15 State                   Employer's EIN</t>
  </si>
  <si>
    <t>Employer's contact person</t>
  </si>
  <si>
    <t>Employer's fax number</t>
  </si>
  <si>
    <t>14 Income tax withheld by payer sick pay</t>
  </si>
  <si>
    <t>19 Local income tax</t>
  </si>
  <si>
    <t>Employer's telephone</t>
  </si>
  <si>
    <t>Employer's email address</t>
  </si>
  <si>
    <t>h Other EIN used this year</t>
  </si>
  <si>
    <t>16 State wages</t>
  </si>
  <si>
    <t>W-3</t>
  </si>
  <si>
    <t>W-2</t>
  </si>
  <si>
    <t>a Employee's Social Sec</t>
  </si>
  <si>
    <t>b Employer identification number (EIN)</t>
  </si>
  <si>
    <t>1 Wages compensation</t>
  </si>
  <si>
    <t>3 Social security wages</t>
  </si>
  <si>
    <t>5 Medicare wages</t>
  </si>
  <si>
    <t>7 Social security tips</t>
  </si>
  <si>
    <t>11 Nonqualified plans</t>
  </si>
  <si>
    <t>2 Federal income tax withheld</t>
  </si>
  <si>
    <t>4 Social security tax withheld</t>
  </si>
  <si>
    <t>6 Medicare tax withheld</t>
  </si>
  <si>
    <t>8 Allocated tips</t>
  </si>
  <si>
    <t>10 Dependent care benefits</t>
  </si>
  <si>
    <t>13 For third-party sick</t>
  </si>
  <si>
    <t>12c</t>
  </si>
  <si>
    <t>12d</t>
  </si>
  <si>
    <t>14 Other</t>
  </si>
  <si>
    <t>c Employer's name, address, and ZIP code</t>
  </si>
  <si>
    <t>d Control number</t>
  </si>
  <si>
    <t>f Employees address and ZIP code</t>
  </si>
  <si>
    <t>15 Employer's State ID number</t>
  </si>
  <si>
    <t>17 State income tax</t>
  </si>
  <si>
    <t>9 Verification code</t>
  </si>
  <si>
    <t>12a See instruction for box 12</t>
  </si>
  <si>
    <t>g Employee's Address and ZIP code</t>
  </si>
  <si>
    <t>13 Retirement Plan</t>
  </si>
  <si>
    <t>State Income tax</t>
  </si>
  <si>
    <t>18 Local Wages</t>
  </si>
  <si>
    <t>c  Number f Forms W-2</t>
  </si>
  <si>
    <t>d Establishment number</t>
  </si>
  <si>
    <t>e Employer identification number (EIN)</t>
  </si>
  <si>
    <t>f Employer's name</t>
  </si>
  <si>
    <t>681-84-8347</t>
  </si>
  <si>
    <t>55-5555555</t>
  </si>
  <si>
    <t>DD</t>
  </si>
  <si>
    <t>e employee's name</t>
  </si>
  <si>
    <t>681-21-4853</t>
  </si>
  <si>
    <t>681-31-1284</t>
  </si>
  <si>
    <t>681-94-4688</t>
  </si>
  <si>
    <t>Total for the year</t>
  </si>
  <si>
    <t>Q3</t>
  </si>
  <si>
    <t>Q4</t>
  </si>
  <si>
    <t xml:space="preserve">D </t>
  </si>
  <si>
    <t>x</t>
  </si>
  <si>
    <t>Week 1</t>
  </si>
  <si>
    <t>Week 2</t>
  </si>
  <si>
    <t>Week 3</t>
  </si>
  <si>
    <t>Week 4</t>
  </si>
  <si>
    <t>Week 5</t>
  </si>
  <si>
    <t>Bill Smith</t>
  </si>
  <si>
    <t>Pam Lewis</t>
  </si>
  <si>
    <t>Sec 125 Cafeteria Plan</t>
  </si>
  <si>
    <t>Retirement Plan</t>
  </si>
  <si>
    <t xml:space="preserve">FIT
Wages (less Ins &amp; Ret) </t>
  </si>
  <si>
    <t>Wages for OASDI (Less Ins.) Cap
128,400</t>
  </si>
  <si>
    <t>Wages for HI (Less Ins) No Cap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</si>
  <si>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</si>
  <si>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</si>
  <si>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</si>
  <si>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</si>
  <si>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</si>
  <si>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</si>
  <si>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</si>
  <si>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</si>
  <si>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</si>
  <si>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</si>
  <si>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</si>
  <si>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</si>
  <si>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</si>
  <si>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</si>
  <si>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</si>
  <si>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</si>
  <si>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</si>
  <si>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</si>
  <si>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</si>
  <si>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</si>
  <si>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</si>
  <si>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</si>
  <si>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</si>
  <si>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</si>
  <si>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</si>
  <si>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</si>
  <si>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</si>
  <si>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</si>
  <si>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</si>
  <si>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</si>
  <si>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</si>
  <si>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</si>
  <si>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</si>
  <si>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</si>
  <si>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</si>
  <si>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</si>
  <si>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</si>
  <si>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</si>
  <si>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</si>
  <si>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</si>
  <si>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</si>
  <si>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</si>
  <si>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</si>
  <si>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</si>
  <si>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</si>
  <si>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</si>
  <si>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29</t>
  </si>
  <si>
    <t>Number of allowances</t>
  </si>
  <si>
    <t xml:space="preserve">Total Allowance amount </t>
  </si>
  <si>
    <t>Wages</t>
  </si>
  <si>
    <t>Amount to use with tables</t>
  </si>
  <si>
    <t>Less lower limit of wage bracket</t>
  </si>
  <si>
    <t>Percent in applicable bracket</t>
  </si>
  <si>
    <t>Plus amount indicted in the table</t>
  </si>
  <si>
    <t>Allowance amount per table</t>
  </si>
  <si>
    <t>Wages at top bracket</t>
  </si>
  <si>
    <t>Withholding</t>
  </si>
  <si>
    <t>Week 39 September 30</t>
  </si>
  <si>
    <t>Wages For SUTA
7,000 Cap for Employer</t>
  </si>
  <si>
    <t>Week 40 October 31</t>
  </si>
  <si>
    <t>Address</t>
  </si>
  <si>
    <t>Telephone</t>
  </si>
  <si>
    <t>Social Security #</t>
  </si>
  <si>
    <t>Position</t>
  </si>
  <si>
    <t>Hire Date</t>
  </si>
  <si>
    <t>Date of Birth</t>
  </si>
  <si>
    <t>Exempt/Nonexpert</t>
  </si>
  <si>
    <t>Week 10 - March 11</t>
  </si>
  <si>
    <t>Regular Pay:</t>
  </si>
  <si>
    <t>Number of regular hours</t>
  </si>
  <si>
    <t>Regular pay rate</t>
  </si>
  <si>
    <t>Overtime rate:</t>
  </si>
  <si>
    <t>Increase rate</t>
  </si>
  <si>
    <t xml:space="preserve">Increase  </t>
  </si>
  <si>
    <t>Times one and a half</t>
  </si>
  <si>
    <t>Plus regular rate</t>
  </si>
  <si>
    <t>Overtime rate</t>
  </si>
  <si>
    <t>Times 150%</t>
  </si>
  <si>
    <t>Overtime Pay:</t>
  </si>
  <si>
    <t>Number of overtime hours</t>
  </si>
  <si>
    <t>Overtime pay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</si>
</sst>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3" formatCode="_(* #,##0.00_);_(* \(#,##0.00\);_(* &quot;-&quot;??_);_(@_)"/>
    <numFmt numFmtId="164" formatCode="m/d/yy;@"/>
    <numFmt numFmtId="165" formatCode="m/d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 val="double"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4" fillId="0" borderId="5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6" applyNumberFormat="0" applyFill="0" applyAlignment="0" applyProtection="0"/>
    <xf numFmtId="0" fontId="1" fillId="0" borderId="7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9" fontId="25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0" fontId="23" fillId="4" borderId="0" xfId="0" applyFont="1" applyFill="1" applyAlignment="1">
      <alignment horizontal="centerContinuous"/>
    </xf>
    <xf numFmtId="0" fontId="10" fillId="16" borderId="13" xfId="0" applyFont="1" applyFill="1" applyBorder="1"/>
    <xf numFmtId="0" fontId="1" fillId="16" borderId="13" xfId="0" applyFont="1" applyFill="1" applyBorder="1"/>
    <xf numFmtId="0" fontId="1" fillId="16" borderId="14" xfId="0" applyFont="1" applyFill="1" applyBorder="1"/>
    <xf numFmtId="0" fontId="1" fillId="16" borderId="15" xfId="0" applyFont="1" applyFill="1" applyBorder="1"/>
    <xf numFmtId="0" fontId="1" fillId="16" borderId="15" xfId="0" applyFont="1" applyFill="1" applyBorder="1" applyAlignment="1">
      <alignment horizontal="left"/>
    </xf>
    <xf numFmtId="0" fontId="1" fillId="16" borderId="13" xfId="0" applyFont="1" applyFill="1" applyBorder="1" applyAlignment="1">
      <alignment horizontal="left"/>
    </xf>
    <xf numFmtId="0" fontId="10" fillId="16" borderId="20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19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6" xfId="0" applyFont="1" applyFill="1" applyBorder="1"/>
    <xf numFmtId="0" fontId="1" fillId="2" borderId="17" xfId="0" applyFont="1" applyFill="1" applyBorder="1"/>
    <xf numFmtId="0" fontId="1" fillId="15" borderId="13" xfId="0" applyFont="1" applyFill="1" applyBorder="1" applyAlignment="1">
      <alignment horizontal="left"/>
    </xf>
    <xf numFmtId="0" fontId="1" fillId="15" borderId="8" xfId="0" applyFont="1" applyFill="1" applyBorder="1" applyAlignment="1">
      <alignment horizontal="left"/>
    </xf>
    <xf numFmtId="0" fontId="1" fillId="16" borderId="16" xfId="0" applyFont="1" applyFill="1" applyBorder="1"/>
    <xf numFmtId="0" fontId="1" fillId="16" borderId="17" xfId="0" applyFont="1" applyFill="1" applyBorder="1"/>
    <xf numFmtId="0" fontId="17" fillId="2" borderId="14" xfId="0" applyFont="1" applyFill="1" applyBorder="1"/>
    <xf numFmtId="0" fontId="17" fillId="2" borderId="15" xfId="0" applyFont="1" applyFill="1" applyBorder="1"/>
    <xf numFmtId="0" fontId="17" fillId="2" borderId="16" xfId="0" applyFont="1" applyFill="1" applyBorder="1"/>
    <xf numFmtId="0" fontId="17" fillId="2" borderId="17" xfId="0" applyFont="1" applyFill="1" applyBorder="1"/>
    <xf numFmtId="0" fontId="1" fillId="2" borderId="17" xfId="0" applyFont="1" applyFill="1" applyBorder="1" applyAlignment="1">
      <alignment horizontal="left"/>
    </xf>
    <xf numFmtId="0" fontId="1" fillId="2" borderId="8" xfId="0" applyFont="1" applyFill="1" applyBorder="1"/>
    <xf numFmtId="0" fontId="17" fillId="16" borderId="18" xfId="0" applyFont="1" applyFill="1" applyBorder="1"/>
    <xf numFmtId="0" fontId="17" fillId="16" borderId="19" xfId="0" applyFont="1" applyFill="1" applyBorder="1"/>
    <xf numFmtId="0" fontId="1" fillId="16" borderId="20" xfId="0" applyFont="1" applyFill="1" applyBorder="1"/>
    <xf numFmtId="7" fontId="1" fillId="2" borderId="16" xfId="0" applyNumberFormat="1" applyFont="1" applyFill="1" applyBorder="1"/>
    <xf numFmtId="0" fontId="14" fillId="14" borderId="0" xfId="1" applyFont="1" applyFill="1" applyAlignment="1" applyProtection="1">
      <alignment horizontal="centerContinuous"/>
    </xf>
    <xf numFmtId="0" fontId="10" fillId="14" borderId="0" xfId="0" applyFont="1" applyFill="1" applyAlignment="1" applyProtection="1">
      <alignment horizontal="centerContinuous"/>
    </xf>
    <xf numFmtId="39" fontId="10" fillId="14" borderId="0" xfId="0" applyNumberFormat="1" applyFont="1" applyFill="1" applyAlignment="1" applyProtection="1">
      <alignment horizontal="centerContinuous"/>
    </xf>
    <xf numFmtId="37" fontId="10" fillId="9" borderId="3" xfId="12" applyNumberFormat="1" applyFont="1" applyBorder="1" applyAlignment="1" applyProtection="1">
      <alignment horizontal="left"/>
    </xf>
    <xf numFmtId="39" fontId="1" fillId="0" borderId="0" xfId="0" applyNumberFormat="1" applyFont="1" applyProtection="1"/>
    <xf numFmtId="37" fontId="10" fillId="8" borderId="3" xfId="11" applyNumberFormat="1" applyFont="1" applyBorder="1" applyAlignment="1" applyProtection="1">
      <alignment horizontal="left"/>
    </xf>
    <xf numFmtId="0" fontId="10" fillId="10" borderId="3" xfId="2" applyFont="1" applyFill="1" applyBorder="1" applyProtection="1"/>
    <xf numFmtId="0" fontId="10" fillId="11" borderId="3" xfId="2" applyFont="1" applyFill="1" applyBorder="1" applyProtection="1"/>
    <xf numFmtId="37" fontId="1" fillId="0" borderId="0" xfId="0" applyNumberFormat="1" applyFont="1" applyProtection="1"/>
    <xf numFmtId="0" fontId="1" fillId="0" borderId="3" xfId="0" applyFont="1" applyBorder="1" applyProtection="1"/>
    <xf numFmtId="39" fontId="1" fillId="0" borderId="3" xfId="0" applyNumberFormat="1" applyFont="1" applyBorder="1" applyProtection="1"/>
    <xf numFmtId="165" fontId="1" fillId="2" borderId="3" xfId="0" applyNumberFormat="1" applyFont="1" applyFill="1" applyBorder="1" applyAlignment="1" applyProtection="1">
      <alignment horizontal="left"/>
    </xf>
    <xf numFmtId="37" fontId="19" fillId="2" borderId="3" xfId="2" applyNumberFormat="1" applyFont="1" applyFill="1" applyBorder="1" applyProtection="1"/>
    <xf numFmtId="39" fontId="1" fillId="2" borderId="3" xfId="0" applyNumberFormat="1" applyFont="1" applyFill="1" applyBorder="1" applyProtection="1"/>
    <xf numFmtId="39" fontId="1" fillId="0" borderId="0" xfId="0" applyNumberFormat="1" applyFont="1" applyBorder="1" applyProtection="1"/>
    <xf numFmtId="39" fontId="1" fillId="0" borderId="2" xfId="0" applyNumberFormat="1" applyFont="1" applyBorder="1" applyProtection="1"/>
    <xf numFmtId="0" fontId="1" fillId="0" borderId="0" xfId="0" applyFont="1" applyProtection="1"/>
    <xf numFmtId="164" fontId="1" fillId="0" borderId="0" xfId="0" applyNumberFormat="1" applyFont="1" applyFill="1" applyAlignment="1" applyProtection="1">
      <alignment horizontal="left"/>
    </xf>
    <xf numFmtId="0" fontId="1" fillId="0" borderId="0" xfId="0" applyNumberFormat="1" applyFont="1" applyFill="1" applyAlignment="1" applyProtection="1">
      <alignment horizontal="left"/>
    </xf>
    <xf numFmtId="39" fontId="1" fillId="0" borderId="0" xfId="0" applyNumberFormat="1" applyFont="1" applyFill="1" applyProtection="1"/>
    <xf numFmtId="39" fontId="1" fillId="0" borderId="0" xfId="0" applyNumberFormat="1" applyFont="1" applyFill="1" applyBorder="1" applyProtection="1"/>
    <xf numFmtId="164" fontId="1" fillId="0" borderId="0" xfId="0" applyNumberFormat="1" applyFont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0" fontId="0" fillId="0" borderId="0" xfId="0" applyProtection="1"/>
    <xf numFmtId="0" fontId="1" fillId="2" borderId="20" xfId="0" applyFont="1" applyFill="1" applyBorder="1" applyProtection="1">
      <protection locked="0"/>
    </xf>
    <xf numFmtId="7" fontId="1" fillId="2" borderId="19" xfId="0" applyNumberFormat="1" applyFont="1" applyFill="1" applyBorder="1" applyAlignment="1" applyProtection="1">
      <alignment horizontal="right"/>
      <protection locked="0"/>
    </xf>
    <xf numFmtId="0" fontId="1" fillId="2" borderId="17" xfId="0" applyFont="1" applyFill="1" applyBorder="1" applyProtection="1">
      <protection locked="0"/>
    </xf>
    <xf numFmtId="0" fontId="1" fillId="2" borderId="19" xfId="0" applyFont="1" applyFill="1" applyBorder="1" applyProtection="1">
      <protection locked="0"/>
    </xf>
    <xf numFmtId="0" fontId="1" fillId="2" borderId="18" xfId="0" applyFont="1" applyFill="1" applyBorder="1" applyProtection="1">
      <protection locked="0"/>
    </xf>
    <xf numFmtId="0" fontId="1" fillId="2" borderId="16" xfId="0" applyFont="1" applyFill="1" applyBorder="1" applyProtection="1">
      <protection locked="0"/>
    </xf>
    <xf numFmtId="0" fontId="1" fillId="2" borderId="8" xfId="0" applyFont="1" applyFill="1" applyBorder="1" applyAlignment="1" applyProtection="1">
      <alignment horizontal="left"/>
      <protection locked="0"/>
    </xf>
    <xf numFmtId="0" fontId="1" fillId="2" borderId="8" xfId="0" applyFont="1" applyFill="1" applyBorder="1" applyProtection="1">
      <protection locked="0"/>
    </xf>
    <xf numFmtId="7" fontId="1" fillId="2" borderId="8" xfId="0" applyNumberFormat="1" applyFont="1" applyFill="1" applyBorder="1" applyAlignment="1" applyProtection="1">
      <alignment horizontal="right"/>
      <protection locked="0"/>
    </xf>
    <xf numFmtId="0" fontId="1" fillId="2" borderId="19" xfId="0" applyFont="1" applyFill="1" applyBorder="1" applyAlignment="1" applyProtection="1">
      <alignment horizontal="left"/>
      <protection locked="0"/>
    </xf>
    <xf numFmtId="0" fontId="17" fillId="2" borderId="14" xfId="0" applyFont="1" applyFill="1" applyBorder="1" applyProtection="1">
      <protection locked="0"/>
    </xf>
    <xf numFmtId="0" fontId="17" fillId="2" borderId="15" xfId="0" applyFont="1" applyFill="1" applyBorder="1" applyProtection="1">
      <protection locked="0"/>
    </xf>
    <xf numFmtId="0" fontId="17" fillId="2" borderId="16" xfId="0" applyFont="1" applyFill="1" applyBorder="1" applyProtection="1">
      <protection locked="0"/>
    </xf>
    <xf numFmtId="0" fontId="17" fillId="2" borderId="17" xfId="0" applyFont="1" applyFill="1" applyBorder="1" applyProtection="1">
      <protection locked="0"/>
    </xf>
    <xf numFmtId="0" fontId="1" fillId="2" borderId="17" xfId="0" applyFont="1" applyFill="1" applyBorder="1" applyAlignment="1" applyProtection="1">
      <alignment horizontal="left"/>
      <protection locked="0"/>
    </xf>
    <xf numFmtId="7" fontId="1" fillId="2" borderId="16" xfId="0" applyNumberFormat="1" applyFont="1" applyFill="1" applyBorder="1" applyProtection="1">
      <protection locked="0"/>
    </xf>
    <xf numFmtId="39" fontId="19" fillId="0" borderId="3" xfId="2" applyNumberFormat="1" applyFont="1" applyFill="1" applyBorder="1" applyProtection="1"/>
    <xf numFmtId="7" fontId="15" fillId="7" borderId="0" xfId="1" applyNumberFormat="1" applyFont="1" applyFill="1" applyAlignment="1" applyProtection="1">
      <alignment horizontal="centerContinuous"/>
    </xf>
    <xf numFmtId="7" fontId="14" fillId="7" borderId="0" xfId="1" applyNumberFormat="1" applyFont="1" applyFill="1" applyAlignment="1" applyProtection="1">
      <alignment horizontal="centerContinuous"/>
    </xf>
    <xf numFmtId="0" fontId="16" fillId="7" borderId="0" xfId="0" applyNumberFormat="1" applyFont="1" applyFill="1" applyAlignment="1" applyProtection="1">
      <alignment horizontal="centerContinuous"/>
    </xf>
    <xf numFmtId="7" fontId="16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6" fillId="5" borderId="10" xfId="2" applyNumberFormat="1" applyFont="1" applyFill="1" applyBorder="1" applyAlignment="1" applyProtection="1">
      <alignment horizontal="centerContinuous"/>
    </xf>
    <xf numFmtId="0" fontId="16" fillId="5" borderId="11" xfId="2" applyNumberFormat="1" applyFont="1" applyFill="1" applyBorder="1" applyAlignment="1" applyProtection="1">
      <alignment horizontal="centerContinuous"/>
    </xf>
    <xf numFmtId="0" fontId="16" fillId="5" borderId="12" xfId="2" applyNumberFormat="1" applyFont="1" applyFill="1" applyBorder="1" applyAlignment="1" applyProtection="1">
      <alignment horizontal="centerContinuous"/>
    </xf>
    <xf numFmtId="0" fontId="16" fillId="6" borderId="10" xfId="2" applyNumberFormat="1" applyFont="1" applyFill="1" applyBorder="1" applyAlignment="1" applyProtection="1">
      <alignment horizontal="centerContinuous"/>
    </xf>
    <xf numFmtId="0" fontId="16" fillId="6" borderId="11" xfId="2" applyNumberFormat="1" applyFont="1" applyFill="1" applyBorder="1" applyAlignment="1" applyProtection="1">
      <alignment horizontal="centerContinuous"/>
    </xf>
    <xf numFmtId="0" fontId="16" fillId="6" borderId="12" xfId="2" applyNumberFormat="1" applyFont="1" applyFill="1" applyBorder="1" applyAlignment="1" applyProtection="1">
      <alignment horizontal="centerContinuous"/>
    </xf>
    <xf numFmtId="7" fontId="16" fillId="5" borderId="9" xfId="2" applyNumberFormat="1" applyFont="1" applyFill="1" applyBorder="1" applyAlignment="1" applyProtection="1">
      <alignment horizontal="center"/>
    </xf>
    <xf numFmtId="0" fontId="16" fillId="13" borderId="10" xfId="2" applyNumberFormat="1" applyFont="1" applyFill="1" applyBorder="1" applyAlignment="1" applyProtection="1">
      <alignment horizontal="centerContinuous"/>
    </xf>
    <xf numFmtId="0" fontId="16" fillId="13" borderId="11" xfId="2" applyNumberFormat="1" applyFont="1" applyFill="1" applyBorder="1" applyAlignment="1" applyProtection="1">
      <alignment horizontal="centerContinuous"/>
    </xf>
    <xf numFmtId="0" fontId="16" fillId="13" borderId="12" xfId="2" applyNumberFormat="1" applyFont="1" applyFill="1" applyBorder="1" applyAlignment="1" applyProtection="1">
      <alignment horizontal="centerContinuous"/>
    </xf>
    <xf numFmtId="7" fontId="15" fillId="7" borderId="10" xfId="1" applyNumberFormat="1" applyFont="1" applyFill="1" applyBorder="1" applyAlignment="1" applyProtection="1">
      <alignment horizontal="centerContinuous"/>
    </xf>
    <xf numFmtId="14" fontId="14" fillId="7" borderId="11" xfId="1" applyNumberFormat="1" applyFont="1" applyFill="1" applyBorder="1" applyAlignment="1" applyProtection="1">
      <alignment horizontal="centerContinuous"/>
    </xf>
    <xf numFmtId="7" fontId="14" fillId="7" borderId="11" xfId="1" applyNumberFormat="1" applyFont="1" applyFill="1" applyBorder="1" applyAlignment="1" applyProtection="1">
      <alignment horizontal="centerContinuous"/>
    </xf>
    <xf numFmtId="0" fontId="10" fillId="7" borderId="11" xfId="0" applyNumberFormat="1" applyFont="1" applyFill="1" applyBorder="1" applyAlignment="1" applyProtection="1">
      <alignment horizontal="centerContinuous"/>
    </xf>
    <xf numFmtId="7" fontId="10" fillId="7" borderId="11" xfId="0" applyNumberFormat="1" applyFont="1" applyFill="1" applyBorder="1" applyAlignment="1" applyProtection="1">
      <alignment horizontal="centerContinuous"/>
    </xf>
    <xf numFmtId="7" fontId="10" fillId="7" borderId="12" xfId="0" applyNumberFormat="1" applyFont="1" applyFill="1" applyBorder="1" applyAlignment="1" applyProtection="1">
      <alignment horizontal="centerContinuous"/>
    </xf>
    <xf numFmtId="0" fontId="12" fillId="4" borderId="10" xfId="3" applyNumberFormat="1" applyFont="1" applyFill="1" applyBorder="1" applyAlignment="1" applyProtection="1">
      <alignment horizontal="center" wrapText="1"/>
    </xf>
    <xf numFmtId="0" fontId="12" fillId="4" borderId="11" xfId="3" applyNumberFormat="1" applyFont="1" applyFill="1" applyBorder="1" applyAlignment="1" applyProtection="1">
      <alignment horizontal="center" wrapText="1"/>
    </xf>
    <xf numFmtId="7" fontId="12" fillId="4" borderId="11" xfId="3" applyNumberFormat="1" applyFont="1" applyFill="1" applyBorder="1" applyAlignment="1" applyProtection="1">
      <alignment horizontal="center" wrapText="1"/>
    </xf>
    <xf numFmtId="7" fontId="12" fillId="4" borderId="12" xfId="3" applyNumberFormat="1" applyFont="1" applyFill="1" applyBorder="1" applyAlignment="1" applyProtection="1">
      <alignment horizontal="center" wrapText="1"/>
    </xf>
    <xf numFmtId="7" fontId="12" fillId="4" borderId="0" xfId="3" applyNumberFormat="1" applyFont="1" applyFill="1" applyBorder="1" applyAlignment="1" applyProtection="1">
      <alignment horizontal="center" wrapText="1"/>
    </xf>
    <xf numFmtId="14" fontId="12" fillId="4" borderId="0" xfId="3" applyNumberFormat="1" applyFont="1" applyFill="1" applyBorder="1" applyAlignment="1" applyProtection="1">
      <alignment horizontal="center" wrapText="1"/>
    </xf>
    <xf numFmtId="0" fontId="12" fillId="4" borderId="0" xfId="3" applyNumberFormat="1" applyFont="1" applyFill="1" applyBorder="1" applyAlignment="1" applyProtection="1">
      <alignment horizontal="center" wrapText="1"/>
    </xf>
    <xf numFmtId="12" fontId="13" fillId="3" borderId="10" xfId="7" applyNumberFormat="1" applyFont="1" applyFill="1" applyBorder="1" applyProtection="1"/>
    <xf numFmtId="7" fontId="13" fillId="3" borderId="11" xfId="7" applyNumberFormat="1" applyFont="1" applyFill="1" applyBorder="1" applyProtection="1"/>
    <xf numFmtId="0" fontId="10" fillId="3" borderId="11" xfId="2" applyNumberFormat="1" applyFont="1" applyFill="1" applyBorder="1" applyAlignment="1" applyProtection="1">
      <alignment horizontal="center"/>
    </xf>
    <xf numFmtId="7" fontId="10" fillId="3" borderId="12" xfId="2" applyNumberFormat="1" applyFont="1" applyFill="1" applyBorder="1" applyProtection="1"/>
    <xf numFmtId="7" fontId="4" fillId="0" borderId="0" xfId="2" applyNumberFormat="1" applyFont="1" applyProtection="1"/>
    <xf numFmtId="0" fontId="4" fillId="0" borderId="0" xfId="2" applyNumberFormat="1" applyFont="1" applyAlignment="1" applyProtection="1">
      <alignment horizontal="center"/>
    </xf>
    <xf numFmtId="7" fontId="10" fillId="4" borderId="3" xfId="2" applyNumberFormat="1" applyFont="1" applyFill="1" applyBorder="1" applyProtection="1"/>
    <xf numFmtId="14" fontId="10" fillId="4" borderId="3" xfId="2" applyNumberFormat="1" applyFont="1" applyFill="1" applyBorder="1" applyProtection="1"/>
    <xf numFmtId="7" fontId="17" fillId="2" borderId="3" xfId="2" applyNumberFormat="1" applyFont="1" applyFill="1" applyBorder="1" applyAlignment="1" applyProtection="1">
      <alignment horizontal="center"/>
    </xf>
    <xf numFmtId="0" fontId="17" fillId="2" borderId="8" xfId="2" applyNumberFormat="1" applyFont="1" applyFill="1" applyBorder="1" applyAlignment="1" applyProtection="1">
      <alignment horizontal="center"/>
    </xf>
    <xf numFmtId="0" fontId="17" fillId="2" borderId="3" xfId="2" applyNumberFormat="1" applyFont="1" applyFill="1" applyBorder="1" applyAlignment="1" applyProtection="1">
      <alignment horizontal="right"/>
    </xf>
    <xf numFmtId="7" fontId="17" fillId="2" borderId="3" xfId="2" applyNumberFormat="1" applyFont="1" applyFill="1" applyBorder="1" applyAlignment="1" applyProtection="1">
      <alignment horizontal="right"/>
    </xf>
    <xf numFmtId="0" fontId="17" fillId="2" borderId="3" xfId="2" applyNumberFormat="1" applyFont="1" applyFill="1" applyBorder="1" applyAlignment="1" applyProtection="1">
      <alignment horizontal="center"/>
    </xf>
    <xf numFmtId="7" fontId="17" fillId="0" borderId="8" xfId="2" applyNumberFormat="1" applyFont="1" applyBorder="1" applyProtection="1"/>
    <xf numFmtId="7" fontId="17" fillId="2" borderId="8" xfId="2" applyNumberFormat="1" applyFont="1" applyFill="1" applyBorder="1" applyAlignment="1" applyProtection="1">
      <alignment horizontal="center"/>
    </xf>
    <xf numFmtId="7" fontId="17" fillId="2" borderId="8" xfId="2" applyNumberFormat="1" applyFont="1" applyFill="1" applyBorder="1" applyProtection="1"/>
    <xf numFmtId="7" fontId="17" fillId="2" borderId="3" xfId="2" applyNumberFormat="1" applyFont="1" applyFill="1" applyBorder="1" applyProtection="1"/>
    <xf numFmtId="7" fontId="17" fillId="10" borderId="3" xfId="2" applyNumberFormat="1" applyFont="1" applyFill="1" applyBorder="1" applyProtection="1"/>
    <xf numFmtId="7" fontId="1" fillId="2" borderId="3" xfId="0" applyNumberFormat="1" applyFont="1" applyFill="1" applyBorder="1" applyProtection="1"/>
    <xf numFmtId="7" fontId="17" fillId="0" borderId="3" xfId="2" applyNumberFormat="1" applyFont="1" applyBorder="1" applyProtection="1"/>
    <xf numFmtId="0" fontId="17" fillId="0" borderId="3" xfId="2" applyNumberFormat="1" applyFont="1" applyBorder="1" applyAlignment="1" applyProtection="1">
      <alignment horizontal="center"/>
    </xf>
    <xf numFmtId="7" fontId="17" fillId="2" borderId="7" xfId="8" applyNumberFormat="1" applyFont="1" applyFill="1" applyProtection="1"/>
    <xf numFmtId="7" fontId="17" fillId="10" borderId="7" xfId="8" applyNumberFormat="1" applyFont="1" applyFill="1" applyProtection="1"/>
    <xf numFmtId="7" fontId="13" fillId="3" borderId="10" xfId="7" applyNumberFormat="1" applyFont="1" applyFill="1" applyBorder="1" applyProtection="1"/>
    <xf numFmtId="7" fontId="24" fillId="0" borderId="0" xfId="0" applyNumberFormat="1" applyFont="1" applyProtection="1"/>
    <xf numFmtId="7" fontId="17" fillId="18" borderId="3" xfId="2" applyNumberFormat="1" applyFont="1" applyFill="1" applyBorder="1" applyAlignment="1" applyProtection="1">
      <alignment horizontal="center"/>
    </xf>
    <xf numFmtId="0" fontId="17" fillId="18" borderId="8" xfId="2" applyNumberFormat="1" applyFont="1" applyFill="1" applyBorder="1" applyAlignment="1" applyProtection="1">
      <alignment horizontal="center"/>
    </xf>
    <xf numFmtId="0" fontId="17" fillId="18" borderId="3" xfId="2" applyNumberFormat="1" applyFont="1" applyFill="1" applyBorder="1" applyAlignment="1" applyProtection="1">
      <alignment horizontal="right"/>
    </xf>
    <xf numFmtId="7" fontId="17" fillId="18" borderId="3" xfId="2" applyNumberFormat="1" applyFont="1" applyFill="1" applyBorder="1" applyAlignment="1" applyProtection="1">
      <alignment horizontal="right"/>
    </xf>
    <xf numFmtId="0" fontId="17" fillId="18" borderId="3" xfId="2" applyNumberFormat="1" applyFont="1" applyFill="1" applyBorder="1" applyAlignment="1" applyProtection="1">
      <alignment horizontal="center"/>
    </xf>
    <xf numFmtId="14" fontId="4" fillId="0" borderId="0" xfId="2" applyNumberFormat="1" applyFont="1" applyProtection="1"/>
    <xf numFmtId="7" fontId="4" fillId="0" borderId="0" xfId="2" applyNumberFormat="1" applyFont="1" applyAlignment="1" applyProtection="1">
      <alignment horizontal="center"/>
    </xf>
    <xf numFmtId="7" fontId="1" fillId="17" borderId="3" xfId="0" applyNumberFormat="1" applyFont="1" applyFill="1" applyBorder="1" applyProtection="1"/>
    <xf numFmtId="39" fontId="0" fillId="0" borderId="0" xfId="0" applyNumberFormat="1"/>
    <xf numFmtId="39" fontId="0" fillId="2" borderId="3" xfId="0" applyNumberFormat="1" applyFill="1" applyBorder="1"/>
    <xf numFmtId="39" fontId="26" fillId="2" borderId="3" xfId="0" applyNumberFormat="1" applyFont="1" applyFill="1" applyBorder="1"/>
    <xf numFmtId="39" fontId="27" fillId="2" borderId="3" xfId="0" applyNumberFormat="1" applyFont="1" applyFill="1" applyBorder="1"/>
    <xf numFmtId="165" fontId="1" fillId="0" borderId="0" xfId="0" applyNumberFormat="1" applyFont="1" applyFill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1" applyFont="1" applyAlignment="1" applyProtection="1">
      <alignment horizontal="left"/>
    </xf>
    <xf numFmtId="39" fontId="6" fillId="0" borderId="10" xfId="3" applyNumberFormat="1" applyFont="1" applyBorder="1" applyAlignment="1" applyProtection="1">
      <alignment horizontal="left"/>
    </xf>
    <xf numFmtId="0" fontId="1" fillId="0" borderId="11" xfId="0" applyFont="1" applyBorder="1" applyProtection="1"/>
    <xf numFmtId="39" fontId="1" fillId="0" borderId="11" xfId="0" applyNumberFormat="1" applyFont="1" applyBorder="1" applyProtection="1"/>
    <xf numFmtId="39" fontId="4" fillId="0" borderId="12" xfId="2" applyNumberFormat="1" applyFont="1" applyBorder="1" applyProtection="1"/>
    <xf numFmtId="165" fontId="2" fillId="0" borderId="0" xfId="0" applyNumberFormat="1" applyFont="1" applyFill="1" applyAlignment="1" applyProtection="1">
      <alignment horizontal="left"/>
    </xf>
    <xf numFmtId="0" fontId="10" fillId="14" borderId="0" xfId="4" applyFont="1" applyFill="1" applyBorder="1" applyAlignment="1" applyProtection="1">
      <alignment horizontal="left"/>
    </xf>
    <xf numFmtId="0" fontId="10" fillId="14" borderId="0" xfId="4" applyFont="1" applyFill="1" applyBorder="1" applyProtection="1"/>
    <xf numFmtId="39" fontId="10" fillId="14" borderId="0" xfId="4" applyNumberFormat="1" applyFont="1" applyFill="1" applyBorder="1" applyAlignment="1" applyProtection="1">
      <alignment horizontal="center"/>
    </xf>
    <xf numFmtId="165" fontId="10" fillId="14" borderId="1" xfId="0" applyNumberFormat="1" applyFont="1" applyFill="1" applyBorder="1" applyAlignment="1" applyProtection="1">
      <alignment horizontal="left"/>
    </xf>
    <xf numFmtId="0" fontId="10" fillId="14" borderId="1" xfId="0" applyNumberFormat="1" applyFont="1" applyFill="1" applyBorder="1" applyAlignment="1" applyProtection="1">
      <alignment horizontal="left"/>
    </xf>
    <xf numFmtId="39" fontId="10" fillId="14" borderId="1" xfId="0" applyNumberFormat="1" applyFont="1" applyFill="1" applyBorder="1" applyProtection="1"/>
    <xf numFmtId="39" fontId="10" fillId="14" borderId="1" xfId="0" applyNumberFormat="1" applyFont="1" applyFill="1" applyBorder="1" applyAlignment="1" applyProtection="1">
      <alignment horizontal="center"/>
    </xf>
    <xf numFmtId="39" fontId="1" fillId="0" borderId="0" xfId="0" applyNumberFormat="1" applyFont="1" applyBorder="1" applyAlignment="1" applyProtection="1">
      <alignment horizontal="center"/>
    </xf>
    <xf numFmtId="164" fontId="10" fillId="14" borderId="1" xfId="0" applyNumberFormat="1" applyFont="1" applyFill="1" applyBorder="1" applyAlignment="1" applyProtection="1">
      <alignment horizontal="left"/>
    </xf>
    <xf numFmtId="39" fontId="1" fillId="0" borderId="0" xfId="0" applyNumberFormat="1" applyFont="1" applyFill="1" applyBorder="1" applyAlignment="1" applyProtection="1">
      <alignment horizontal="center"/>
    </xf>
    <xf numFmtId="0" fontId="10" fillId="14" borderId="5" xfId="4" applyFont="1" applyFill="1" applyAlignment="1" applyProtection="1">
      <alignment horizontal="center"/>
    </xf>
    <xf numFmtId="39" fontId="10" fillId="14" borderId="5" xfId="4" applyNumberFormat="1" applyFont="1" applyFill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0" fontId="1" fillId="2" borderId="3" xfId="0" applyFont="1" applyFill="1" applyBorder="1" applyProtection="1"/>
    <xf numFmtId="39" fontId="18" fillId="12" borderId="3" xfId="2" applyNumberFormat="1" applyFont="1" applyFill="1" applyBorder="1" applyProtection="1"/>
    <xf numFmtId="39" fontId="1" fillId="2" borderId="3" xfId="0" applyNumberFormat="1" applyFont="1" applyFill="1" applyBorder="1" applyAlignment="1" applyProtection="1">
      <alignment horizontal="left" indent="1"/>
    </xf>
    <xf numFmtId="39" fontId="20" fillId="12" borderId="3" xfId="2" applyNumberFormat="1" applyFont="1" applyFill="1" applyBorder="1" applyProtection="1"/>
    <xf numFmtId="0" fontId="1" fillId="2" borderId="3" xfId="0" applyFont="1" applyFill="1" applyBorder="1" applyAlignment="1" applyProtection="1">
      <alignment horizontal="left" indent="1"/>
    </xf>
    <xf numFmtId="165" fontId="10" fillId="11" borderId="3" xfId="0" applyNumberFormat="1" applyFont="1" applyFill="1" applyBorder="1" applyAlignment="1" applyProtection="1">
      <alignment horizontal="left"/>
    </xf>
    <xf numFmtId="0" fontId="10" fillId="11" borderId="3" xfId="0" applyFont="1" applyFill="1" applyBorder="1" applyAlignment="1" applyProtection="1">
      <alignment horizontal="left"/>
    </xf>
    <xf numFmtId="39" fontId="10" fillId="11" borderId="3" xfId="0" applyNumberFormat="1" applyFont="1" applyFill="1" applyBorder="1" applyProtection="1"/>
    <xf numFmtId="0" fontId="10" fillId="10" borderId="3" xfId="2" applyFont="1" applyFill="1" applyBorder="1" applyAlignment="1" applyProtection="1">
      <alignment horizontal="left"/>
    </xf>
    <xf numFmtId="39" fontId="21" fillId="12" borderId="3" xfId="2" applyNumberFormat="1" applyFont="1" applyFill="1" applyBorder="1" applyProtection="1"/>
    <xf numFmtId="0" fontId="10" fillId="11" borderId="3" xfId="2" applyFont="1" applyFill="1" applyBorder="1" applyAlignment="1" applyProtection="1">
      <alignment horizontal="left"/>
    </xf>
    <xf numFmtId="39" fontId="22" fillId="12" borderId="3" xfId="2" applyNumberFormat="1" applyFont="1" applyFill="1" applyBorder="1" applyProtection="1"/>
    <xf numFmtId="39" fontId="1" fillId="2" borderId="3" xfId="0" applyNumberFormat="1" applyFont="1" applyFill="1" applyBorder="1" applyAlignment="1" applyProtection="1">
      <alignment vertical="top"/>
    </xf>
    <xf numFmtId="39" fontId="10" fillId="11" borderId="3" xfId="0" applyNumberFormat="1" applyFont="1" applyFill="1" applyBorder="1" applyAlignment="1" applyProtection="1">
      <alignment vertical="top"/>
    </xf>
    <xf numFmtId="0" fontId="4" fillId="0" borderId="0" xfId="2" applyFont="1" applyAlignment="1" applyProtection="1">
      <alignment horizontal="left"/>
    </xf>
    <xf numFmtId="0" fontId="4" fillId="0" borderId="0" xfId="2" applyFont="1" applyProtection="1"/>
    <xf numFmtId="39" fontId="4" fillId="0" borderId="2" xfId="2" applyNumberFormat="1" applyFont="1" applyBorder="1" applyProtection="1"/>
    <xf numFmtId="0" fontId="17" fillId="0" borderId="0" xfId="2" applyFont="1" applyProtection="1"/>
    <xf numFmtId="39" fontId="17" fillId="0" borderId="0" xfId="2" applyNumberFormat="1" applyFont="1" applyProtection="1"/>
    <xf numFmtId="39" fontId="1" fillId="0" borderId="0" xfId="0" applyNumberFormat="1" applyFont="1" applyAlignment="1" applyProtection="1">
      <alignment horizontal="left"/>
    </xf>
    <xf numFmtId="39" fontId="4" fillId="0" borderId="0" xfId="2" applyNumberFormat="1" applyFont="1" applyProtection="1"/>
    <xf numFmtId="0" fontId="1" fillId="0" borderId="0" xfId="0" applyFont="1" applyAlignment="1" applyProtection="1">
      <alignment horizontal="left"/>
    </xf>
    <xf numFmtId="7" fontId="17" fillId="0" borderId="3" xfId="2" applyNumberFormat="1" applyFont="1" applyFill="1" applyBorder="1" applyAlignment="1" applyProtection="1">
      <alignment horizontal="center"/>
    </xf>
    <xf numFmtId="0" fontId="17" fillId="0" borderId="8" xfId="2" applyNumberFormat="1" applyFont="1" applyFill="1" applyBorder="1" applyAlignment="1" applyProtection="1">
      <alignment horizontal="center"/>
    </xf>
    <xf numFmtId="0" fontId="17" fillId="0" borderId="3" xfId="2" applyNumberFormat="1" applyFont="1" applyFill="1" applyBorder="1" applyAlignment="1" applyProtection="1">
      <alignment horizontal="center"/>
    </xf>
    <xf numFmtId="7" fontId="17" fillId="19" borderId="3" xfId="2" applyNumberFormat="1" applyFont="1" applyFill="1" applyBorder="1" applyProtection="1"/>
    <xf numFmtId="7" fontId="17" fillId="0" borderId="8" xfId="2" applyNumberFormat="1" applyFont="1" applyFill="1" applyBorder="1" applyAlignment="1" applyProtection="1">
      <alignment horizontal="center"/>
    </xf>
    <xf numFmtId="7" fontId="17" fillId="0" borderId="0" xfId="0" applyNumberFormat="1" applyFont="1" applyProtection="1"/>
    <xf numFmtId="7" fontId="17" fillId="0" borderId="0" xfId="2" applyNumberFormat="1" applyFont="1" applyProtection="1"/>
    <xf numFmtId="0" fontId="17" fillId="0" borderId="0" xfId="0" applyFont="1" applyProtection="1"/>
    <xf numFmtId="7" fontId="17" fillId="2" borderId="3" xfId="2" applyNumberFormat="1" applyFont="1" applyFill="1" applyBorder="1" applyAlignment="1" applyProtection="1">
      <alignment horizontal="left" indent="1"/>
    </xf>
    <xf numFmtId="39" fontId="17" fillId="2" borderId="3" xfId="2" applyNumberFormat="1" applyFont="1" applyFill="1" applyBorder="1" applyProtection="1"/>
    <xf numFmtId="7" fontId="28" fillId="2" borderId="3" xfId="2" applyNumberFormat="1" applyFont="1" applyFill="1" applyBorder="1" applyProtection="1"/>
    <xf numFmtId="39" fontId="28" fillId="2" borderId="3" xfId="2" applyNumberFormat="1" applyFont="1" applyFill="1" applyBorder="1" applyProtection="1"/>
    <xf numFmtId="7" fontId="17" fillId="2" borderId="3" xfId="0" applyNumberFormat="1" applyFont="1" applyFill="1" applyBorder="1" applyAlignment="1" applyProtection="1">
      <alignment horizontal="left" indent="1"/>
    </xf>
    <xf numFmtId="7" fontId="28" fillId="2" borderId="3" xfId="0" applyNumberFormat="1" applyFont="1" applyFill="1" applyBorder="1" applyProtection="1"/>
    <xf numFmtId="7" fontId="17" fillId="2" borderId="3" xfId="0" applyNumberFormat="1" applyFont="1" applyFill="1" applyBorder="1" applyProtection="1"/>
    <xf numFmtId="0" fontId="17" fillId="2" borderId="3" xfId="0" applyFont="1" applyFill="1" applyBorder="1" applyAlignment="1" applyProtection="1">
      <alignment horizontal="left" indent="1"/>
    </xf>
    <xf numFmtId="0" fontId="17" fillId="2" borderId="3" xfId="0" applyFont="1" applyFill="1" applyBorder="1" applyProtection="1"/>
    <xf numFmtId="7" fontId="29" fillId="2" borderId="3" xfId="0" applyNumberFormat="1" applyFont="1" applyFill="1" applyBorder="1" applyProtection="1"/>
    <xf numFmtId="9" fontId="28" fillId="2" borderId="3" xfId="13" applyFont="1" applyFill="1" applyBorder="1" applyProtection="1"/>
    <xf numFmtId="0" fontId="1" fillId="0" borderId="0" xfId="0" applyFont="1" applyAlignment="1" applyProtection="1">
      <alignment horizontal="left" indent="1"/>
    </xf>
    <xf numFmtId="7" fontId="17" fillId="0" borderId="8" xfId="2" applyNumberFormat="1" applyFont="1" applyFill="1" applyBorder="1" applyProtection="1"/>
    <xf numFmtId="7" fontId="17" fillId="0" borderId="3" xfId="2" applyNumberFormat="1" applyFont="1" applyFill="1" applyBorder="1" applyProtection="1"/>
    <xf numFmtId="7" fontId="17" fillId="0" borderId="7" xfId="8" applyNumberFormat="1" applyFont="1" applyFill="1" applyProtection="1"/>
    <xf numFmtId="7" fontId="17" fillId="2" borderId="3" xfId="2" applyNumberFormat="1" applyFont="1" applyFill="1" applyBorder="1" applyProtection="1">
      <protection locked="0"/>
    </xf>
    <xf numFmtId="7" fontId="17" fillId="0" borderId="3" xfId="2" applyNumberFormat="1" applyFont="1" applyFill="1" applyBorder="1" applyProtection="1">
      <protection locked="0"/>
    </xf>
    <xf numFmtId="7" fontId="17" fillId="2" borderId="7" xfId="8" applyNumberFormat="1" applyFont="1" applyFill="1" applyProtection="1">
      <protection locked="0"/>
    </xf>
    <xf numFmtId="7" fontId="17" fillId="0" borderId="7" xfId="8" applyNumberFormat="1" applyFont="1" applyFill="1" applyProtection="1">
      <protection locked="0"/>
    </xf>
  </cellXfs>
  <cellStyles count="14">
    <cellStyle name="Accent2" xfId="11" builtinId="33"/>
    <cellStyle name="Accent6" xfId="12" builtinId="49"/>
    <cellStyle name="Comma 2" xfId="6" xr:uid="{00000000-0005-0000-0000-000000000000}"/>
    <cellStyle name="Comma 3" xfId="10" xr:uid="{00000000-0005-0000-0000-000001000000}"/>
    <cellStyle name="Heading 1" xfId="7" builtinId="16"/>
    <cellStyle name="Heading 2" xfId="3" builtinId="17"/>
    <cellStyle name="Heading 3" xfId="4" builtinId="18"/>
    <cellStyle name="Heading 4" xfId="2" builtinId="19"/>
    <cellStyle name="Normal" xfId="0" builtinId="0"/>
    <cellStyle name="Normal 2" xfId="5" xr:uid="{00000000-0005-0000-0000-000007000000}"/>
    <cellStyle name="Normal 3" xfId="9" xr:uid="{00000000-0005-0000-0000-000008000000}"/>
    <cellStyle name="Percent" xfId="13" builtinId="5"/>
    <cellStyle name="Title" xfId="1" builtinId="15"/>
    <cellStyle name="Total" xfId="8" builtinId="2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4E9D-4A4E-48A2-89A0-CEA0DE25CA4B}">
  <sheetPr>
    <tabColor rgb="FFFFC000"/>
    <pageSetUpPr fitToPage="1"/>
  </sheetPr>
  <dimension ref="A1:BE389"/>
  <sheetViews>
    <sheetView tabSelected="1" topLeftCell="D1" zoomScale="130" zoomScaleNormal="130" workbookViewId="0">
      <pane ySplit="3" topLeftCell="A49" activePane="bottomLeft" state="frozen"/>
      <selection pane="bottomLeft" activeCell="K51" sqref="K51"/>
    </sheetView>
  </sheetViews>
  <sheetFormatPr defaultColWidth="9.140625" defaultRowHeight="15" x14ac:dyDescent="0.25"/>
  <cols>
    <col min="1" max="1" width="15.140625" style="75" customWidth="1"/>
    <col min="2" max="2" width="7.28515625" style="75" customWidth="1"/>
    <col min="3" max="3" width="8.5703125" style="75" customWidth="1"/>
    <col min="4" max="4" width="9.140625" style="78"/>
    <col min="5" max="5" width="9.140625" style="75"/>
    <col min="6" max="6" width="13.28515625" style="75" customWidth="1"/>
    <col min="7" max="7" width="10.85546875" style="78" customWidth="1"/>
    <col min="8" max="8" width="12.140625" style="75" customWidth="1"/>
    <col min="9" max="9" width="11.7109375" style="75" customWidth="1"/>
    <col min="10" max="10" width="13" style="75" customWidth="1"/>
    <col min="11" max="11" width="12.85546875" style="75" customWidth="1"/>
    <col min="12" max="13" width="12.85546875" style="75" hidden="1" customWidth="1"/>
    <col min="14" max="15" width="12" style="75" hidden="1" customWidth="1"/>
    <col min="16" max="16" width="11.7109375" style="75" hidden="1" customWidth="1"/>
    <col min="17" max="17" width="11.42578125" style="75" hidden="1" customWidth="1"/>
    <col min="18" max="18" width="11.42578125" style="75" customWidth="1"/>
    <col min="19" max="19" width="12" style="75" customWidth="1"/>
    <col min="20" max="20" width="9.140625" style="75" hidden="1" customWidth="1"/>
    <col min="21" max="21" width="11.5703125" style="75" customWidth="1"/>
    <col min="22" max="22" width="18" style="75" hidden="1" customWidth="1"/>
    <col min="23" max="26" width="13.42578125" style="46" hidden="1" customWidth="1"/>
    <col min="27" max="27" width="3.7109375" style="75" hidden="1" customWidth="1"/>
    <col min="28" max="28" width="17.28515625" style="75" hidden="1" customWidth="1"/>
    <col min="29" max="29" width="10.42578125" style="76" hidden="1" customWidth="1"/>
    <col min="30" max="30" width="8.5703125" style="77" hidden="1" customWidth="1"/>
    <col min="31" max="31" width="8.42578125" style="78" hidden="1" customWidth="1"/>
    <col min="32" max="32" width="9.140625" style="78" hidden="1" customWidth="1"/>
    <col min="33" max="33" width="9.140625" style="75" hidden="1" customWidth="1"/>
    <col min="34" max="34" width="12.85546875" style="75" hidden="1" customWidth="1"/>
    <col min="35" max="35" width="11.42578125" style="78" hidden="1" customWidth="1"/>
    <col min="36" max="36" width="11.7109375" style="75" hidden="1" customWidth="1"/>
    <col min="37" max="37" width="12.42578125" style="75" hidden="1" customWidth="1"/>
    <col min="38" max="39" width="12.7109375" style="75" hidden="1" customWidth="1"/>
    <col min="40" max="43" width="13" style="75" hidden="1" customWidth="1"/>
    <col min="44" max="44" width="11.5703125" style="75" hidden="1" customWidth="1"/>
    <col min="45" max="45" width="11.7109375" style="75" hidden="1" customWidth="1"/>
    <col min="46" max="46" width="9.140625" style="75" hidden="1" customWidth="1"/>
    <col min="47" max="47" width="11.5703125" style="75" hidden="1" customWidth="1"/>
    <col min="48" max="48" width="12.7109375" style="75" hidden="1" customWidth="1"/>
    <col min="49" max="49" width="23.42578125" style="188" hidden="1" customWidth="1"/>
    <col min="50" max="50" width="9.140625" style="188" hidden="1" customWidth="1"/>
    <col min="51" max="51" width="2.5703125" style="188" hidden="1" customWidth="1"/>
    <col min="52" max="52" width="19.42578125" style="188" hidden="1" customWidth="1"/>
    <col min="53" max="53" width="9.140625" style="188" hidden="1" customWidth="1"/>
    <col min="54" max="54" width="3.5703125" style="188" hidden="1" customWidth="1"/>
    <col min="55" max="55" width="26.42578125" style="188" hidden="1" customWidth="1"/>
    <col min="56" max="56" width="9.140625" style="188" hidden="1" customWidth="1"/>
    <col min="57" max="57" width="9.140625" style="75" hidden="1" customWidth="1"/>
    <col min="58" max="16384" width="9.140625" style="75"/>
  </cols>
  <sheetData>
    <row r="1" spans="1:56" ht="32.25" thickBot="1" x14ac:dyDescent="0.55000000000000004">
      <c r="A1" s="71" t="s">
        <v>24</v>
      </c>
      <c r="B1" s="72"/>
      <c r="C1" s="71"/>
      <c r="D1" s="73"/>
      <c r="E1" s="74"/>
      <c r="F1" s="74"/>
      <c r="G1" s="73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56" ht="32.25" thickBot="1" x14ac:dyDescent="0.55000000000000004">
      <c r="D2" s="79" t="s">
        <v>41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  <c r="P2" s="82" t="s">
        <v>42</v>
      </c>
      <c r="Q2" s="83"/>
      <c r="R2" s="83"/>
      <c r="S2" s="83"/>
      <c r="T2" s="83"/>
      <c r="U2" s="84"/>
      <c r="V2" s="85" t="s">
        <v>40</v>
      </c>
      <c r="W2" s="86" t="s">
        <v>64</v>
      </c>
      <c r="X2" s="87"/>
      <c r="Y2" s="87"/>
      <c r="Z2" s="88"/>
      <c r="AB2" s="89" t="s">
        <v>44</v>
      </c>
      <c r="AC2" s="90"/>
      <c r="AD2" s="91"/>
      <c r="AE2" s="92"/>
      <c r="AF2" s="92"/>
      <c r="AG2" s="93"/>
      <c r="AH2" s="93"/>
      <c r="AI2" s="92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4"/>
    </row>
    <row r="3" spans="1:56" ht="87" thickBot="1" x14ac:dyDescent="0.35">
      <c r="A3" s="95" t="s">
        <v>25</v>
      </c>
      <c r="B3" s="96" t="s">
        <v>34</v>
      </c>
      <c r="C3" s="96" t="s">
        <v>35</v>
      </c>
      <c r="D3" s="96" t="s">
        <v>26</v>
      </c>
      <c r="E3" s="97" t="s">
        <v>28</v>
      </c>
      <c r="F3" s="97" t="s">
        <v>29</v>
      </c>
      <c r="G3" s="96" t="s">
        <v>27</v>
      </c>
      <c r="H3" s="97" t="s">
        <v>30</v>
      </c>
      <c r="I3" s="97" t="s">
        <v>31</v>
      </c>
      <c r="J3" s="97" t="s">
        <v>32</v>
      </c>
      <c r="K3" s="97" t="s">
        <v>139</v>
      </c>
      <c r="L3" s="97" t="s">
        <v>140</v>
      </c>
      <c r="M3" s="97" t="s">
        <v>141</v>
      </c>
      <c r="N3" s="97" t="s">
        <v>43</v>
      </c>
      <c r="O3" s="97" t="s">
        <v>200</v>
      </c>
      <c r="P3" s="97" t="s">
        <v>46</v>
      </c>
      <c r="Q3" s="97" t="s">
        <v>47</v>
      </c>
      <c r="R3" s="97" t="s">
        <v>48</v>
      </c>
      <c r="S3" s="97" t="s">
        <v>137</v>
      </c>
      <c r="T3" s="97" t="s">
        <v>39</v>
      </c>
      <c r="U3" s="97" t="s">
        <v>138</v>
      </c>
      <c r="V3" s="98" t="s">
        <v>40</v>
      </c>
      <c r="W3" s="97" t="s">
        <v>46</v>
      </c>
      <c r="X3" s="97" t="s">
        <v>47</v>
      </c>
      <c r="Y3" s="99" t="s">
        <v>65</v>
      </c>
      <c r="Z3" s="99" t="s">
        <v>66</v>
      </c>
      <c r="AB3" s="99" t="s">
        <v>25</v>
      </c>
      <c r="AC3" s="100" t="s">
        <v>45</v>
      </c>
      <c r="AD3" s="99" t="s">
        <v>34</v>
      </c>
      <c r="AE3" s="101" t="s">
        <v>35</v>
      </c>
      <c r="AF3" s="101" t="s">
        <v>26</v>
      </c>
      <c r="AG3" s="99" t="s">
        <v>28</v>
      </c>
      <c r="AH3" s="99" t="s">
        <v>29</v>
      </c>
      <c r="AI3" s="101" t="s">
        <v>27</v>
      </c>
      <c r="AJ3" s="99" t="s">
        <v>30</v>
      </c>
      <c r="AK3" s="99" t="s">
        <v>31</v>
      </c>
      <c r="AL3" s="99" t="s">
        <v>32</v>
      </c>
      <c r="AM3" s="97" t="s">
        <v>60</v>
      </c>
      <c r="AN3" s="99" t="s">
        <v>43</v>
      </c>
      <c r="AO3" s="99" t="s">
        <v>200</v>
      </c>
      <c r="AP3" s="99" t="s">
        <v>46</v>
      </c>
      <c r="AQ3" s="99" t="s">
        <v>47</v>
      </c>
      <c r="AR3" s="99" t="s">
        <v>48</v>
      </c>
      <c r="AS3" s="99" t="s">
        <v>38</v>
      </c>
      <c r="AT3" s="99" t="s">
        <v>39</v>
      </c>
      <c r="AU3" s="99" t="s">
        <v>59</v>
      </c>
      <c r="AV3" s="99" t="s">
        <v>40</v>
      </c>
    </row>
    <row r="4" spans="1:56" s="106" customFormat="1" ht="20.25" hidden="1" thickBot="1" x14ac:dyDescent="0.35">
      <c r="A4" s="102" t="s">
        <v>130</v>
      </c>
      <c r="B4" s="103"/>
      <c r="C4" s="103"/>
      <c r="D4" s="104"/>
      <c r="E4" s="105"/>
      <c r="G4" s="107"/>
      <c r="W4" s="46"/>
      <c r="X4" s="46"/>
      <c r="Y4" s="46"/>
      <c r="Z4" s="46"/>
      <c r="AB4" s="108" t="str">
        <f>A5</f>
        <v>Bill Smith</v>
      </c>
      <c r="AC4" s="109" t="s">
        <v>130</v>
      </c>
      <c r="AD4" s="110" t="str">
        <f t="shared" ref="AD4:AL4" si="0">B5</f>
        <v>S</v>
      </c>
      <c r="AE4" s="111">
        <f t="shared" si="0"/>
        <v>1</v>
      </c>
      <c r="AF4" s="112">
        <f t="shared" si="0"/>
        <v>40</v>
      </c>
      <c r="AG4" s="113">
        <f t="shared" si="0"/>
        <v>17</v>
      </c>
      <c r="AH4" s="113">
        <f t="shared" si="0"/>
        <v>680</v>
      </c>
      <c r="AI4" s="114">
        <f t="shared" si="0"/>
        <v>3</v>
      </c>
      <c r="AJ4" s="113">
        <f t="shared" si="0"/>
        <v>25.5</v>
      </c>
      <c r="AK4" s="113">
        <f t="shared" si="0"/>
        <v>76.5</v>
      </c>
      <c r="AL4" s="113">
        <f t="shared" si="0"/>
        <v>756.5</v>
      </c>
      <c r="AM4" s="113">
        <f>L5</f>
        <v>506.5</v>
      </c>
      <c r="AN4" s="113">
        <f t="shared" ref="AN4:AV4" si="1">N5</f>
        <v>756.5</v>
      </c>
      <c r="AO4" s="113">
        <f t="shared" si="1"/>
        <v>756.5</v>
      </c>
      <c r="AP4" s="113">
        <f t="shared" si="1"/>
        <v>31.402999999999999</v>
      </c>
      <c r="AQ4" s="113">
        <f t="shared" si="1"/>
        <v>10.969250000000001</v>
      </c>
      <c r="AR4" s="113">
        <f t="shared" si="1"/>
        <v>35</v>
      </c>
      <c r="AS4" s="113">
        <f t="shared" si="1"/>
        <v>250</v>
      </c>
      <c r="AT4" s="113">
        <f t="shared" si="1"/>
        <v>8</v>
      </c>
      <c r="AU4" s="113">
        <f t="shared" si="1"/>
        <v>35</v>
      </c>
      <c r="AV4" s="113">
        <f t="shared" si="1"/>
        <v>386.12774999999999</v>
      </c>
      <c r="AW4" s="189"/>
      <c r="AX4" s="189"/>
      <c r="AY4" s="189"/>
      <c r="AZ4" s="189"/>
      <c r="BA4" s="189"/>
      <c r="BB4" s="189"/>
      <c r="BC4" s="189"/>
      <c r="BD4" s="189"/>
    </row>
    <row r="5" spans="1:56" s="106" customFormat="1" hidden="1" x14ac:dyDescent="0.25">
      <c r="A5" s="115" t="s">
        <v>135</v>
      </c>
      <c r="B5" s="116" t="s">
        <v>37</v>
      </c>
      <c r="C5" s="111">
        <v>1</v>
      </c>
      <c r="D5" s="111">
        <v>40</v>
      </c>
      <c r="E5" s="117">
        <v>17</v>
      </c>
      <c r="F5" s="118">
        <f>D5*E5</f>
        <v>680</v>
      </c>
      <c r="G5" s="114">
        <v>3</v>
      </c>
      <c r="H5" s="118">
        <f>E5*1.5</f>
        <v>25.5</v>
      </c>
      <c r="I5" s="118">
        <f>G5*H5</f>
        <v>76.5</v>
      </c>
      <c r="J5" s="119">
        <f>F5+I5</f>
        <v>756.5</v>
      </c>
      <c r="K5" s="118">
        <f>J5-U5-S5</f>
        <v>471.5</v>
      </c>
      <c r="L5" s="118">
        <f>+J5-S5</f>
        <v>506.5</v>
      </c>
      <c r="M5" s="118">
        <f>+J5-S5</f>
        <v>506.5</v>
      </c>
      <c r="N5" s="118">
        <f>J5</f>
        <v>756.5</v>
      </c>
      <c r="O5" s="118">
        <f>J5</f>
        <v>756.5</v>
      </c>
      <c r="P5" s="118">
        <f>L5*0.062</f>
        <v>31.402999999999999</v>
      </c>
      <c r="Q5" s="118">
        <f>J5*0.0145</f>
        <v>10.969250000000001</v>
      </c>
      <c r="R5" s="118">
        <v>35</v>
      </c>
      <c r="S5" s="118">
        <v>250</v>
      </c>
      <c r="T5" s="118">
        <v>8</v>
      </c>
      <c r="U5" s="118">
        <v>35</v>
      </c>
      <c r="V5" s="118">
        <f>J5-P5-Q5-R5-S5-T5-U5</f>
        <v>386.12774999999999</v>
      </c>
      <c r="W5" s="120">
        <f>L5*0.062</f>
        <v>31.402999999999999</v>
      </c>
      <c r="X5" s="120">
        <f>J5*0.0145</f>
        <v>10.969250000000001</v>
      </c>
      <c r="Y5" s="120">
        <f>N5*0.006</f>
        <v>4.5389999999999997</v>
      </c>
      <c r="Z5" s="120">
        <f>O5*0.054</f>
        <v>40.850999999999999</v>
      </c>
      <c r="AB5" s="108" t="s">
        <v>202</v>
      </c>
      <c r="AC5" s="109" t="s">
        <v>131</v>
      </c>
      <c r="AD5" s="110" t="str">
        <f>+AD4</f>
        <v>S</v>
      </c>
      <c r="AE5" s="111">
        <f t="shared" ref="AE5:AV5" si="2">+AE4</f>
        <v>1</v>
      </c>
      <c r="AF5" s="112">
        <f t="shared" si="2"/>
        <v>40</v>
      </c>
      <c r="AG5" s="113">
        <f t="shared" si="2"/>
        <v>17</v>
      </c>
      <c r="AH5" s="113">
        <f t="shared" si="2"/>
        <v>680</v>
      </c>
      <c r="AI5" s="114">
        <f t="shared" si="2"/>
        <v>3</v>
      </c>
      <c r="AJ5" s="113">
        <f t="shared" si="2"/>
        <v>25.5</v>
      </c>
      <c r="AK5" s="113">
        <f t="shared" si="2"/>
        <v>76.5</v>
      </c>
      <c r="AL5" s="113">
        <f t="shared" si="2"/>
        <v>756.5</v>
      </c>
      <c r="AM5" s="113">
        <f t="shared" si="2"/>
        <v>506.5</v>
      </c>
      <c r="AN5" s="113">
        <f t="shared" si="2"/>
        <v>756.5</v>
      </c>
      <c r="AO5" s="113">
        <f t="shared" si="2"/>
        <v>756.5</v>
      </c>
      <c r="AP5" s="113">
        <f t="shared" si="2"/>
        <v>31.402999999999999</v>
      </c>
      <c r="AQ5" s="113">
        <f t="shared" si="2"/>
        <v>10.969250000000001</v>
      </c>
      <c r="AR5" s="113">
        <f t="shared" si="2"/>
        <v>35</v>
      </c>
      <c r="AS5" s="113">
        <f t="shared" si="2"/>
        <v>250</v>
      </c>
      <c r="AT5" s="113">
        <f t="shared" si="2"/>
        <v>8</v>
      </c>
      <c r="AU5" s="113">
        <f t="shared" si="2"/>
        <v>35</v>
      </c>
      <c r="AV5" s="113">
        <f t="shared" si="2"/>
        <v>386.12774999999999</v>
      </c>
      <c r="AW5" s="189"/>
      <c r="AX5" s="189"/>
      <c r="AY5" s="189"/>
      <c r="AZ5" s="189"/>
      <c r="BA5" s="189"/>
      <c r="BB5" s="189"/>
      <c r="BC5" s="189"/>
      <c r="BD5" s="189"/>
    </row>
    <row r="6" spans="1:56" s="106" customFormat="1" hidden="1" x14ac:dyDescent="0.25">
      <c r="A6" s="121" t="s">
        <v>136</v>
      </c>
      <c r="B6" s="110" t="s">
        <v>36</v>
      </c>
      <c r="C6" s="114">
        <v>4</v>
      </c>
      <c r="D6" s="114" t="s">
        <v>33</v>
      </c>
      <c r="E6" s="118"/>
      <c r="F6" s="118">
        <f>190000/52</f>
        <v>3653.8461538461538</v>
      </c>
      <c r="G6" s="114"/>
      <c r="H6" s="118"/>
      <c r="I6" s="118"/>
      <c r="J6" s="119">
        <f>F6+I6</f>
        <v>3653.8461538461538</v>
      </c>
      <c r="K6" s="118">
        <f>J6-U6-S6</f>
        <v>3218.8461538461538</v>
      </c>
      <c r="L6" s="118">
        <f>+J6-S6</f>
        <v>3403.8461538461538</v>
      </c>
      <c r="M6" s="118">
        <f>+J6-S6</f>
        <v>3403.8461538461538</v>
      </c>
      <c r="N6" s="118">
        <f>J6</f>
        <v>3653.8461538461538</v>
      </c>
      <c r="O6" s="118">
        <f>J6</f>
        <v>3653.8461538461538</v>
      </c>
      <c r="P6" s="118">
        <f>L6*0.062</f>
        <v>211.03846153846155</v>
      </c>
      <c r="Q6" s="118">
        <f>J6*0.0145</f>
        <v>52.980769230769234</v>
      </c>
      <c r="R6" s="118">
        <f>+'% Method'!C12</f>
        <v>432.86215384615389</v>
      </c>
      <c r="S6" s="118">
        <v>250</v>
      </c>
      <c r="T6" s="118">
        <v>8</v>
      </c>
      <c r="U6" s="118">
        <v>185</v>
      </c>
      <c r="V6" s="118">
        <f>J6-SUM(P6:U6)</f>
        <v>2513.964769230769</v>
      </c>
      <c r="W6" s="120">
        <f>L6*0.062</f>
        <v>211.03846153846155</v>
      </c>
      <c r="X6" s="120">
        <f>J6*0.0145</f>
        <v>52.980769230769234</v>
      </c>
      <c r="Y6" s="120">
        <f>N6*0.006</f>
        <v>21.923076923076923</v>
      </c>
      <c r="Z6" s="120">
        <f>O6*0.054</f>
        <v>197.30769230769229</v>
      </c>
      <c r="AB6" s="108" t="s">
        <v>203</v>
      </c>
      <c r="AC6" s="109" t="s">
        <v>132</v>
      </c>
      <c r="AD6" s="110" t="str">
        <f t="shared" ref="AD6:AD55" si="3">+AD5</f>
        <v>S</v>
      </c>
      <c r="AE6" s="111">
        <f t="shared" ref="AE6:AE55" si="4">+AE5</f>
        <v>1</v>
      </c>
      <c r="AF6" s="112">
        <f t="shared" ref="AF6:AF55" si="5">+AF5</f>
        <v>40</v>
      </c>
      <c r="AG6" s="113">
        <f t="shared" ref="AG6:AG55" si="6">+AG5</f>
        <v>17</v>
      </c>
      <c r="AH6" s="113">
        <f t="shared" ref="AH6:AH55" si="7">+AH5</f>
        <v>680</v>
      </c>
      <c r="AI6" s="114">
        <f t="shared" ref="AI6:AI55" si="8">+AI5</f>
        <v>3</v>
      </c>
      <c r="AJ6" s="113">
        <f t="shared" ref="AJ6:AJ55" si="9">+AJ5</f>
        <v>25.5</v>
      </c>
      <c r="AK6" s="113">
        <f t="shared" ref="AK6:AK55" si="10">+AK5</f>
        <v>76.5</v>
      </c>
      <c r="AL6" s="113">
        <f t="shared" ref="AL6:AL55" si="11">+AL5</f>
        <v>756.5</v>
      </c>
      <c r="AM6" s="113">
        <f t="shared" ref="AM6:AM55" si="12">+AM5</f>
        <v>506.5</v>
      </c>
      <c r="AN6" s="113">
        <f t="shared" ref="AN6:AN12" si="13">+AN5</f>
        <v>756.5</v>
      </c>
      <c r="AO6" s="113">
        <f t="shared" ref="AO6:AO12" si="14">+AO5</f>
        <v>756.5</v>
      </c>
      <c r="AP6" s="113">
        <f t="shared" ref="AP6:AP55" si="15">+AP5</f>
        <v>31.402999999999999</v>
      </c>
      <c r="AQ6" s="113">
        <f t="shared" ref="AQ6:AQ55" si="16">+AQ5</f>
        <v>10.969250000000001</v>
      </c>
      <c r="AR6" s="113">
        <f t="shared" ref="AR6:AR55" si="17">+AR5</f>
        <v>35</v>
      </c>
      <c r="AS6" s="113">
        <f t="shared" ref="AS6:AS55" si="18">+AS5</f>
        <v>250</v>
      </c>
      <c r="AT6" s="113">
        <f t="shared" ref="AT6:AT55" si="19">+AT5</f>
        <v>8</v>
      </c>
      <c r="AU6" s="113">
        <f t="shared" ref="AU6:AU55" si="20">+AU5</f>
        <v>35</v>
      </c>
      <c r="AV6" s="113">
        <f t="shared" ref="AV6:AV55" si="21">+AV5</f>
        <v>386.12774999999999</v>
      </c>
      <c r="AW6" s="189"/>
      <c r="AX6" s="189"/>
      <c r="AY6" s="189"/>
      <c r="AZ6" s="189"/>
      <c r="BA6" s="189"/>
      <c r="BB6" s="189"/>
      <c r="BC6" s="189"/>
      <c r="BD6" s="189"/>
    </row>
    <row r="7" spans="1:56" s="106" customFormat="1" ht="15.75" hidden="1" thickBot="1" x14ac:dyDescent="0.3">
      <c r="A7" s="121"/>
      <c r="B7" s="121"/>
      <c r="C7" s="121"/>
      <c r="D7" s="122"/>
      <c r="E7" s="122"/>
      <c r="F7" s="123">
        <f>SUM(F5:F6)</f>
        <v>4333.8461538461543</v>
      </c>
      <c r="G7" s="122"/>
      <c r="H7" s="123">
        <f t="shared" ref="H7:Z7" si="22">SUM(H5:H6)</f>
        <v>25.5</v>
      </c>
      <c r="I7" s="123">
        <f t="shared" si="22"/>
        <v>76.5</v>
      </c>
      <c r="J7" s="124">
        <f t="shared" si="22"/>
        <v>4410.3461538461543</v>
      </c>
      <c r="K7" s="123">
        <f t="shared" si="22"/>
        <v>3690.3461538461538</v>
      </c>
      <c r="L7" s="123">
        <f t="shared" si="22"/>
        <v>3910.3461538461538</v>
      </c>
      <c r="M7" s="123">
        <f t="shared" si="22"/>
        <v>3910.3461538461538</v>
      </c>
      <c r="N7" s="123">
        <f t="shared" si="22"/>
        <v>4410.3461538461543</v>
      </c>
      <c r="O7" s="123">
        <f t="shared" si="22"/>
        <v>4410.3461538461543</v>
      </c>
      <c r="P7" s="123">
        <f t="shared" si="22"/>
        <v>242.44146153846154</v>
      </c>
      <c r="Q7" s="123">
        <f t="shared" si="22"/>
        <v>63.950019230769236</v>
      </c>
      <c r="R7" s="123">
        <f t="shared" si="22"/>
        <v>467.86215384615389</v>
      </c>
      <c r="S7" s="123">
        <f t="shared" si="22"/>
        <v>500</v>
      </c>
      <c r="T7" s="123">
        <f t="shared" si="22"/>
        <v>16</v>
      </c>
      <c r="U7" s="123">
        <f t="shared" si="22"/>
        <v>220</v>
      </c>
      <c r="V7" s="123">
        <f t="shared" si="22"/>
        <v>2900.0925192307691</v>
      </c>
      <c r="W7" s="123">
        <f t="shared" si="22"/>
        <v>242.44146153846154</v>
      </c>
      <c r="X7" s="123">
        <f t="shared" si="22"/>
        <v>63.950019230769236</v>
      </c>
      <c r="Y7" s="123">
        <f t="shared" si="22"/>
        <v>26.462076923076921</v>
      </c>
      <c r="Z7" s="123">
        <f t="shared" si="22"/>
        <v>238.15869230769229</v>
      </c>
      <c r="AB7" s="108" t="s">
        <v>204</v>
      </c>
      <c r="AC7" s="109" t="s">
        <v>133</v>
      </c>
      <c r="AD7" s="110" t="str">
        <f t="shared" si="3"/>
        <v>S</v>
      </c>
      <c r="AE7" s="111">
        <f t="shared" si="4"/>
        <v>1</v>
      </c>
      <c r="AF7" s="112">
        <f t="shared" si="5"/>
        <v>40</v>
      </c>
      <c r="AG7" s="113">
        <f t="shared" si="6"/>
        <v>17</v>
      </c>
      <c r="AH7" s="113">
        <f t="shared" si="7"/>
        <v>680</v>
      </c>
      <c r="AI7" s="114">
        <f t="shared" si="8"/>
        <v>3</v>
      </c>
      <c r="AJ7" s="113">
        <f t="shared" si="9"/>
        <v>25.5</v>
      </c>
      <c r="AK7" s="113">
        <f t="shared" si="10"/>
        <v>76.5</v>
      </c>
      <c r="AL7" s="113">
        <f t="shared" si="11"/>
        <v>756.5</v>
      </c>
      <c r="AM7" s="113">
        <f t="shared" si="12"/>
        <v>506.5</v>
      </c>
      <c r="AN7" s="113">
        <f t="shared" si="13"/>
        <v>756.5</v>
      </c>
      <c r="AO7" s="113">
        <f t="shared" si="14"/>
        <v>756.5</v>
      </c>
      <c r="AP7" s="113">
        <f t="shared" si="15"/>
        <v>31.402999999999999</v>
      </c>
      <c r="AQ7" s="113">
        <f t="shared" si="16"/>
        <v>10.969250000000001</v>
      </c>
      <c r="AR7" s="113">
        <f t="shared" si="17"/>
        <v>35</v>
      </c>
      <c r="AS7" s="113">
        <f t="shared" si="18"/>
        <v>250</v>
      </c>
      <c r="AT7" s="113">
        <f t="shared" si="19"/>
        <v>8</v>
      </c>
      <c r="AU7" s="113">
        <f t="shared" si="20"/>
        <v>35</v>
      </c>
      <c r="AV7" s="113">
        <f t="shared" si="21"/>
        <v>386.12774999999999</v>
      </c>
      <c r="AW7" s="189"/>
      <c r="AX7" s="189"/>
      <c r="AY7" s="189"/>
      <c r="AZ7" s="189"/>
      <c r="BA7" s="189"/>
      <c r="BB7" s="189"/>
      <c r="BC7" s="189"/>
      <c r="BD7" s="189"/>
    </row>
    <row r="8" spans="1:56" s="106" customFormat="1" ht="16.5" hidden="1" thickTop="1" thickBot="1" x14ac:dyDescent="0.3">
      <c r="D8" s="107"/>
      <c r="G8" s="107"/>
      <c r="W8" s="46"/>
      <c r="X8" s="46"/>
      <c r="Y8" s="46"/>
      <c r="Z8" s="46"/>
      <c r="AB8" s="108" t="s">
        <v>205</v>
      </c>
      <c r="AC8" s="109" t="s">
        <v>134</v>
      </c>
      <c r="AD8" s="110" t="str">
        <f t="shared" si="3"/>
        <v>S</v>
      </c>
      <c r="AE8" s="111">
        <f t="shared" si="4"/>
        <v>1</v>
      </c>
      <c r="AF8" s="112">
        <f t="shared" si="5"/>
        <v>40</v>
      </c>
      <c r="AG8" s="113">
        <f t="shared" si="6"/>
        <v>17</v>
      </c>
      <c r="AH8" s="113">
        <f t="shared" si="7"/>
        <v>680</v>
      </c>
      <c r="AI8" s="114">
        <f t="shared" si="8"/>
        <v>3</v>
      </c>
      <c r="AJ8" s="113">
        <f t="shared" si="9"/>
        <v>25.5</v>
      </c>
      <c r="AK8" s="113">
        <f t="shared" si="10"/>
        <v>76.5</v>
      </c>
      <c r="AL8" s="113">
        <f t="shared" si="11"/>
        <v>756.5</v>
      </c>
      <c r="AM8" s="113">
        <f t="shared" si="12"/>
        <v>506.5</v>
      </c>
      <c r="AN8" s="113">
        <f t="shared" si="13"/>
        <v>756.5</v>
      </c>
      <c r="AO8" s="113">
        <f t="shared" si="14"/>
        <v>756.5</v>
      </c>
      <c r="AP8" s="113">
        <f t="shared" si="15"/>
        <v>31.402999999999999</v>
      </c>
      <c r="AQ8" s="113">
        <f t="shared" si="16"/>
        <v>10.969250000000001</v>
      </c>
      <c r="AR8" s="113">
        <f t="shared" si="17"/>
        <v>35</v>
      </c>
      <c r="AS8" s="113">
        <f t="shared" si="18"/>
        <v>250</v>
      </c>
      <c r="AT8" s="113">
        <f t="shared" si="19"/>
        <v>8</v>
      </c>
      <c r="AU8" s="113">
        <f t="shared" si="20"/>
        <v>35</v>
      </c>
      <c r="AV8" s="113">
        <f t="shared" si="21"/>
        <v>386.12774999999999</v>
      </c>
      <c r="AW8" s="189"/>
      <c r="AX8" s="189"/>
      <c r="AY8" s="189"/>
      <c r="AZ8" s="189"/>
      <c r="BA8" s="189"/>
      <c r="BB8" s="189"/>
      <c r="BC8" s="189"/>
      <c r="BD8" s="189"/>
    </row>
    <row r="9" spans="1:56" s="106" customFormat="1" ht="20.25" hidden="1" thickBot="1" x14ac:dyDescent="0.35">
      <c r="A9" s="125" t="s">
        <v>131</v>
      </c>
      <c r="B9" s="103"/>
      <c r="C9" s="103"/>
      <c r="D9" s="104"/>
      <c r="E9" s="105"/>
      <c r="G9" s="107"/>
      <c r="W9" s="46"/>
      <c r="X9" s="46"/>
      <c r="Y9" s="46"/>
      <c r="Z9" s="46"/>
      <c r="AB9" s="108" t="s">
        <v>206</v>
      </c>
      <c r="AC9" s="109" t="s">
        <v>142</v>
      </c>
      <c r="AD9" s="110" t="str">
        <f t="shared" si="3"/>
        <v>S</v>
      </c>
      <c r="AE9" s="111">
        <f t="shared" si="4"/>
        <v>1</v>
      </c>
      <c r="AF9" s="112">
        <f t="shared" si="5"/>
        <v>40</v>
      </c>
      <c r="AG9" s="113">
        <f t="shared" si="6"/>
        <v>17</v>
      </c>
      <c r="AH9" s="113">
        <f t="shared" si="7"/>
        <v>680</v>
      </c>
      <c r="AI9" s="114">
        <f t="shared" si="8"/>
        <v>3</v>
      </c>
      <c r="AJ9" s="113">
        <f t="shared" si="9"/>
        <v>25.5</v>
      </c>
      <c r="AK9" s="113">
        <f t="shared" si="10"/>
        <v>76.5</v>
      </c>
      <c r="AL9" s="113">
        <f t="shared" si="11"/>
        <v>756.5</v>
      </c>
      <c r="AM9" s="113">
        <f t="shared" si="12"/>
        <v>506.5</v>
      </c>
      <c r="AN9" s="113">
        <f t="shared" si="13"/>
        <v>756.5</v>
      </c>
      <c r="AO9" s="113">
        <f t="shared" si="14"/>
        <v>756.5</v>
      </c>
      <c r="AP9" s="113">
        <f t="shared" si="15"/>
        <v>31.402999999999999</v>
      </c>
      <c r="AQ9" s="113">
        <f t="shared" si="16"/>
        <v>10.969250000000001</v>
      </c>
      <c r="AR9" s="113">
        <f t="shared" si="17"/>
        <v>35</v>
      </c>
      <c r="AS9" s="113">
        <f t="shared" si="18"/>
        <v>250</v>
      </c>
      <c r="AT9" s="113">
        <f t="shared" si="19"/>
        <v>8</v>
      </c>
      <c r="AU9" s="113">
        <f t="shared" si="20"/>
        <v>35</v>
      </c>
      <c r="AV9" s="113">
        <f t="shared" si="21"/>
        <v>386.12774999999999</v>
      </c>
      <c r="AW9" s="189"/>
      <c r="AX9" s="189"/>
      <c r="AY9" s="189"/>
      <c r="AZ9" s="189"/>
      <c r="BA9" s="189"/>
      <c r="BB9" s="189"/>
      <c r="BC9" s="189"/>
      <c r="BD9" s="189"/>
    </row>
    <row r="10" spans="1:56" s="106" customFormat="1" hidden="1" x14ac:dyDescent="0.25">
      <c r="A10" s="115" t="s">
        <v>135</v>
      </c>
      <c r="B10" s="116" t="s">
        <v>37</v>
      </c>
      <c r="C10" s="111">
        <v>1</v>
      </c>
      <c r="D10" s="111">
        <v>40</v>
      </c>
      <c r="E10" s="117">
        <v>17</v>
      </c>
      <c r="F10" s="118">
        <f>D10*E10</f>
        <v>680</v>
      </c>
      <c r="G10" s="114">
        <v>3</v>
      </c>
      <c r="H10" s="118">
        <f>E10*1.5</f>
        <v>25.5</v>
      </c>
      <c r="I10" s="118">
        <f>G10*H10</f>
        <v>76.5</v>
      </c>
      <c r="J10" s="119">
        <f>F10+I10</f>
        <v>756.5</v>
      </c>
      <c r="K10" s="118">
        <f>J10-U10-S10</f>
        <v>471.5</v>
      </c>
      <c r="L10" s="118">
        <f>+J10-S10</f>
        <v>506.5</v>
      </c>
      <c r="M10" s="118">
        <f>+J10-S10</f>
        <v>506.5</v>
      </c>
      <c r="N10" s="118">
        <f>J10</f>
        <v>756.5</v>
      </c>
      <c r="O10" s="118">
        <f>J10</f>
        <v>756.5</v>
      </c>
      <c r="P10" s="118">
        <f>L10*0.062</f>
        <v>31.402999999999999</v>
      </c>
      <c r="Q10" s="118">
        <f>J10*0.0145</f>
        <v>10.969250000000001</v>
      </c>
      <c r="R10" s="118">
        <f>+R5</f>
        <v>35</v>
      </c>
      <c r="S10" s="118">
        <v>250</v>
      </c>
      <c r="T10" s="118">
        <v>8</v>
      </c>
      <c r="U10" s="118">
        <v>35</v>
      </c>
      <c r="V10" s="118">
        <f>J10-P10-Q10-R10-S10-T10-U10</f>
        <v>386.12774999999999</v>
      </c>
      <c r="W10" s="120">
        <f>L10*0.062</f>
        <v>31.402999999999999</v>
      </c>
      <c r="X10" s="120">
        <f>J10*0.0145</f>
        <v>10.969250000000001</v>
      </c>
      <c r="Y10" s="120">
        <f>N10*0.006</f>
        <v>4.5389999999999997</v>
      </c>
      <c r="Z10" s="120">
        <f>O10*0.054</f>
        <v>40.850999999999999</v>
      </c>
      <c r="AB10" s="108" t="s">
        <v>207</v>
      </c>
      <c r="AC10" s="109" t="s">
        <v>143</v>
      </c>
      <c r="AD10" s="110" t="str">
        <f t="shared" si="3"/>
        <v>S</v>
      </c>
      <c r="AE10" s="111">
        <f t="shared" si="4"/>
        <v>1</v>
      </c>
      <c r="AF10" s="112">
        <f t="shared" si="5"/>
        <v>40</v>
      </c>
      <c r="AG10" s="113">
        <f t="shared" si="6"/>
        <v>17</v>
      </c>
      <c r="AH10" s="113">
        <f t="shared" si="7"/>
        <v>680</v>
      </c>
      <c r="AI10" s="114">
        <f t="shared" si="8"/>
        <v>3</v>
      </c>
      <c r="AJ10" s="113">
        <f t="shared" si="9"/>
        <v>25.5</v>
      </c>
      <c r="AK10" s="113">
        <f t="shared" si="10"/>
        <v>76.5</v>
      </c>
      <c r="AL10" s="113">
        <f t="shared" si="11"/>
        <v>756.5</v>
      </c>
      <c r="AM10" s="113">
        <f t="shared" si="12"/>
        <v>506.5</v>
      </c>
      <c r="AN10" s="113">
        <f t="shared" si="13"/>
        <v>756.5</v>
      </c>
      <c r="AO10" s="113">
        <f t="shared" si="14"/>
        <v>756.5</v>
      </c>
      <c r="AP10" s="113">
        <f t="shared" si="15"/>
        <v>31.402999999999999</v>
      </c>
      <c r="AQ10" s="113">
        <f t="shared" si="16"/>
        <v>10.969250000000001</v>
      </c>
      <c r="AR10" s="113">
        <f t="shared" si="17"/>
        <v>35</v>
      </c>
      <c r="AS10" s="113">
        <f t="shared" si="18"/>
        <v>250</v>
      </c>
      <c r="AT10" s="113">
        <f t="shared" si="19"/>
        <v>8</v>
      </c>
      <c r="AU10" s="113">
        <f t="shared" si="20"/>
        <v>35</v>
      </c>
      <c r="AV10" s="113">
        <f t="shared" si="21"/>
        <v>386.12774999999999</v>
      </c>
      <c r="AW10" s="189"/>
      <c r="AX10" s="189"/>
      <c r="AY10" s="189"/>
      <c r="AZ10" s="189"/>
      <c r="BA10" s="189"/>
      <c r="BB10" s="189"/>
      <c r="BC10" s="189"/>
      <c r="BD10" s="189"/>
    </row>
    <row r="11" spans="1:56" s="106" customFormat="1" hidden="1" x14ac:dyDescent="0.25">
      <c r="A11" s="121" t="s">
        <v>136</v>
      </c>
      <c r="B11" s="110" t="s">
        <v>36</v>
      </c>
      <c r="C11" s="114">
        <v>4</v>
      </c>
      <c r="D11" s="114" t="s">
        <v>33</v>
      </c>
      <c r="E11" s="118"/>
      <c r="F11" s="118">
        <f>190000/52</f>
        <v>3653.8461538461538</v>
      </c>
      <c r="G11" s="114"/>
      <c r="H11" s="118"/>
      <c r="I11" s="118"/>
      <c r="J11" s="119">
        <f>F11+I11</f>
        <v>3653.8461538461538</v>
      </c>
      <c r="K11" s="118">
        <f>J11-U11-S11</f>
        <v>3218.8461538461538</v>
      </c>
      <c r="L11" s="118">
        <f>+J11-S11</f>
        <v>3403.8461538461538</v>
      </c>
      <c r="M11" s="118">
        <f>+J11-S11</f>
        <v>3403.8461538461538</v>
      </c>
      <c r="N11" s="118">
        <f>7000-N6</f>
        <v>3346.1538461538462</v>
      </c>
      <c r="O11" s="118">
        <f>+N11</f>
        <v>3346.1538461538462</v>
      </c>
      <c r="P11" s="118">
        <f>L11*0.062</f>
        <v>211.03846153846155</v>
      </c>
      <c r="Q11" s="118">
        <f>J11*0.0145</f>
        <v>52.980769230769234</v>
      </c>
      <c r="R11" s="118">
        <f>+R6</f>
        <v>432.86215384615389</v>
      </c>
      <c r="S11" s="118">
        <v>250</v>
      </c>
      <c r="T11" s="118">
        <v>8</v>
      </c>
      <c r="U11" s="118">
        <v>185</v>
      </c>
      <c r="V11" s="118">
        <f>J11-SUM(P11:U11)</f>
        <v>2513.964769230769</v>
      </c>
      <c r="W11" s="120">
        <f>L11*0.062</f>
        <v>211.03846153846155</v>
      </c>
      <c r="X11" s="120">
        <f>J11*0.0145</f>
        <v>52.980769230769234</v>
      </c>
      <c r="Y11" s="120">
        <f>N11*0.006</f>
        <v>20.076923076923077</v>
      </c>
      <c r="Z11" s="120">
        <f>O11*0.054</f>
        <v>180.69230769230768</v>
      </c>
      <c r="AB11" s="108" t="s">
        <v>208</v>
      </c>
      <c r="AC11" s="109" t="s">
        <v>144</v>
      </c>
      <c r="AD11" s="110" t="str">
        <f t="shared" si="3"/>
        <v>S</v>
      </c>
      <c r="AE11" s="111">
        <f t="shared" si="4"/>
        <v>1</v>
      </c>
      <c r="AF11" s="112">
        <f t="shared" si="5"/>
        <v>40</v>
      </c>
      <c r="AG11" s="113">
        <f t="shared" si="6"/>
        <v>17</v>
      </c>
      <c r="AH11" s="113">
        <f t="shared" si="7"/>
        <v>680</v>
      </c>
      <c r="AI11" s="114">
        <f t="shared" si="8"/>
        <v>3</v>
      </c>
      <c r="AJ11" s="113">
        <f t="shared" si="9"/>
        <v>25.5</v>
      </c>
      <c r="AK11" s="113">
        <f t="shared" si="10"/>
        <v>76.5</v>
      </c>
      <c r="AL11" s="113">
        <f t="shared" si="11"/>
        <v>756.5</v>
      </c>
      <c r="AM11" s="113">
        <f t="shared" si="12"/>
        <v>506.5</v>
      </c>
      <c r="AN11" s="113">
        <f t="shared" si="13"/>
        <v>756.5</v>
      </c>
      <c r="AO11" s="113">
        <f t="shared" si="14"/>
        <v>756.5</v>
      </c>
      <c r="AP11" s="113">
        <f t="shared" si="15"/>
        <v>31.402999999999999</v>
      </c>
      <c r="AQ11" s="113">
        <f t="shared" si="16"/>
        <v>10.969250000000001</v>
      </c>
      <c r="AR11" s="113">
        <f t="shared" si="17"/>
        <v>35</v>
      </c>
      <c r="AS11" s="113">
        <f t="shared" si="18"/>
        <v>250</v>
      </c>
      <c r="AT11" s="113">
        <f t="shared" si="19"/>
        <v>8</v>
      </c>
      <c r="AU11" s="113">
        <f t="shared" si="20"/>
        <v>35</v>
      </c>
      <c r="AV11" s="113">
        <f t="shared" si="21"/>
        <v>386.12774999999999</v>
      </c>
      <c r="AW11" s="189"/>
      <c r="AX11" s="189"/>
      <c r="AY11" s="189"/>
      <c r="AZ11" s="189"/>
      <c r="BA11" s="189"/>
      <c r="BB11" s="189"/>
      <c r="BC11" s="189"/>
      <c r="BD11" s="189"/>
    </row>
    <row r="12" spans="1:56" s="106" customFormat="1" ht="15.75" hidden="1" thickBot="1" x14ac:dyDescent="0.3">
      <c r="A12" s="121"/>
      <c r="B12" s="121"/>
      <c r="C12" s="121"/>
      <c r="D12" s="122"/>
      <c r="E12" s="122"/>
      <c r="F12" s="123">
        <f>SUM(F10:F11)</f>
        <v>4333.8461538461543</v>
      </c>
      <c r="G12" s="122"/>
      <c r="H12" s="123">
        <f t="shared" ref="H12:Z12" si="23">SUM(H10:H11)</f>
        <v>25.5</v>
      </c>
      <c r="I12" s="123">
        <f t="shared" si="23"/>
        <v>76.5</v>
      </c>
      <c r="J12" s="124">
        <f t="shared" si="23"/>
        <v>4410.3461538461543</v>
      </c>
      <c r="K12" s="123">
        <f t="shared" si="23"/>
        <v>3690.3461538461538</v>
      </c>
      <c r="L12" s="123">
        <f t="shared" si="23"/>
        <v>3910.3461538461538</v>
      </c>
      <c r="M12" s="123">
        <f t="shared" si="23"/>
        <v>3910.3461538461538</v>
      </c>
      <c r="N12" s="123">
        <f t="shared" si="23"/>
        <v>4102.6538461538457</v>
      </c>
      <c r="O12" s="123">
        <f t="shared" si="23"/>
        <v>4102.6538461538457</v>
      </c>
      <c r="P12" s="123">
        <f t="shared" si="23"/>
        <v>242.44146153846154</v>
      </c>
      <c r="Q12" s="123">
        <f t="shared" si="23"/>
        <v>63.950019230769236</v>
      </c>
      <c r="R12" s="123">
        <f t="shared" si="23"/>
        <v>467.86215384615389</v>
      </c>
      <c r="S12" s="123">
        <f t="shared" si="23"/>
        <v>500</v>
      </c>
      <c r="T12" s="123">
        <f t="shared" si="23"/>
        <v>16</v>
      </c>
      <c r="U12" s="123">
        <f t="shared" si="23"/>
        <v>220</v>
      </c>
      <c r="V12" s="123">
        <f t="shared" si="23"/>
        <v>2900.0925192307691</v>
      </c>
      <c r="W12" s="123">
        <f t="shared" si="23"/>
        <v>242.44146153846154</v>
      </c>
      <c r="X12" s="123">
        <f t="shared" si="23"/>
        <v>63.950019230769236</v>
      </c>
      <c r="Y12" s="123">
        <f t="shared" si="23"/>
        <v>24.615923076923075</v>
      </c>
      <c r="Z12" s="123">
        <f t="shared" si="23"/>
        <v>221.54330769230768</v>
      </c>
      <c r="AB12" s="108"/>
      <c r="AC12" s="109" t="s">
        <v>145</v>
      </c>
      <c r="AD12" s="110" t="str">
        <f t="shared" si="3"/>
        <v>S</v>
      </c>
      <c r="AE12" s="111">
        <f t="shared" si="4"/>
        <v>1</v>
      </c>
      <c r="AF12" s="112">
        <f t="shared" si="5"/>
        <v>40</v>
      </c>
      <c r="AG12" s="113">
        <f t="shared" si="6"/>
        <v>17</v>
      </c>
      <c r="AH12" s="113">
        <f t="shared" si="7"/>
        <v>680</v>
      </c>
      <c r="AI12" s="114">
        <f t="shared" si="8"/>
        <v>3</v>
      </c>
      <c r="AJ12" s="113">
        <f t="shared" si="9"/>
        <v>25.5</v>
      </c>
      <c r="AK12" s="113">
        <f t="shared" si="10"/>
        <v>76.5</v>
      </c>
      <c r="AL12" s="113">
        <f t="shared" si="11"/>
        <v>756.5</v>
      </c>
      <c r="AM12" s="113">
        <f t="shared" si="12"/>
        <v>506.5</v>
      </c>
      <c r="AN12" s="113">
        <f t="shared" si="13"/>
        <v>756.5</v>
      </c>
      <c r="AO12" s="113">
        <f t="shared" si="14"/>
        <v>756.5</v>
      </c>
      <c r="AP12" s="113">
        <f t="shared" si="15"/>
        <v>31.402999999999999</v>
      </c>
      <c r="AQ12" s="113">
        <f t="shared" si="16"/>
        <v>10.969250000000001</v>
      </c>
      <c r="AR12" s="113">
        <f t="shared" si="17"/>
        <v>35</v>
      </c>
      <c r="AS12" s="113">
        <f t="shared" si="18"/>
        <v>250</v>
      </c>
      <c r="AT12" s="113">
        <f t="shared" si="19"/>
        <v>8</v>
      </c>
      <c r="AU12" s="113">
        <f t="shared" si="20"/>
        <v>35</v>
      </c>
      <c r="AV12" s="113">
        <f t="shared" si="21"/>
        <v>386.12774999999999</v>
      </c>
      <c r="AW12" s="189"/>
      <c r="AX12" s="189"/>
      <c r="AY12" s="189"/>
      <c r="AZ12" s="189"/>
      <c r="BA12" s="189"/>
      <c r="BB12" s="189"/>
      <c r="BC12" s="189"/>
      <c r="BD12" s="189"/>
    </row>
    <row r="13" spans="1:56" s="106" customFormat="1" ht="16.5" hidden="1" thickTop="1" thickBot="1" x14ac:dyDescent="0.3">
      <c r="A13" s="75"/>
      <c r="B13" s="75"/>
      <c r="C13" s="75"/>
      <c r="D13" s="78"/>
      <c r="E13" s="75"/>
      <c r="F13" s="75"/>
      <c r="G13" s="78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46"/>
      <c r="X13" s="46"/>
      <c r="Y13" s="46"/>
      <c r="Z13" s="46"/>
      <c r="AB13" s="46"/>
      <c r="AC13" s="109" t="s">
        <v>146</v>
      </c>
      <c r="AD13" s="127" t="str">
        <f t="shared" si="3"/>
        <v>S</v>
      </c>
      <c r="AE13" s="128">
        <f t="shared" si="4"/>
        <v>1</v>
      </c>
      <c r="AF13" s="129">
        <f t="shared" si="5"/>
        <v>40</v>
      </c>
      <c r="AG13" s="130">
        <f t="shared" si="6"/>
        <v>17</v>
      </c>
      <c r="AH13" s="130">
        <f t="shared" si="7"/>
        <v>680</v>
      </c>
      <c r="AI13" s="131">
        <f t="shared" si="8"/>
        <v>3</v>
      </c>
      <c r="AJ13" s="130">
        <f t="shared" si="9"/>
        <v>25.5</v>
      </c>
      <c r="AK13" s="130">
        <f t="shared" si="10"/>
        <v>76.5</v>
      </c>
      <c r="AL13" s="130">
        <f t="shared" si="11"/>
        <v>756.5</v>
      </c>
      <c r="AM13" s="130">
        <f t="shared" si="12"/>
        <v>506.5</v>
      </c>
      <c r="AN13" s="130">
        <f>N50</f>
        <v>0</v>
      </c>
      <c r="AO13" s="130">
        <f>+AN13</f>
        <v>0</v>
      </c>
      <c r="AP13" s="130">
        <f t="shared" si="15"/>
        <v>31.402999999999999</v>
      </c>
      <c r="AQ13" s="130">
        <f t="shared" si="16"/>
        <v>10.969250000000001</v>
      </c>
      <c r="AR13" s="130">
        <f t="shared" si="17"/>
        <v>35</v>
      </c>
      <c r="AS13" s="130">
        <f t="shared" si="18"/>
        <v>250</v>
      </c>
      <c r="AT13" s="130">
        <f t="shared" si="19"/>
        <v>8</v>
      </c>
      <c r="AU13" s="130">
        <f t="shared" si="20"/>
        <v>35</v>
      </c>
      <c r="AV13" s="130">
        <f t="shared" si="21"/>
        <v>386.12774999999999</v>
      </c>
      <c r="AW13" s="189"/>
      <c r="AX13" s="189"/>
      <c r="AY13" s="189"/>
      <c r="AZ13" s="189"/>
      <c r="BA13" s="189"/>
      <c r="BB13" s="189"/>
      <c r="BC13" s="189"/>
      <c r="BD13" s="189"/>
    </row>
    <row r="14" spans="1:56" s="106" customFormat="1" ht="20.25" hidden="1" thickBot="1" x14ac:dyDescent="0.35">
      <c r="A14" s="125" t="s">
        <v>132</v>
      </c>
      <c r="B14" s="103"/>
      <c r="C14" s="103"/>
      <c r="D14" s="104"/>
      <c r="E14" s="105"/>
      <c r="F14" s="75"/>
      <c r="G14" s="78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46"/>
      <c r="X14" s="46"/>
      <c r="Y14" s="46"/>
      <c r="Z14" s="46"/>
      <c r="AB14" s="46"/>
      <c r="AC14" s="109" t="s">
        <v>147</v>
      </c>
      <c r="AD14" s="110" t="str">
        <f t="shared" si="3"/>
        <v>S</v>
      </c>
      <c r="AE14" s="111">
        <f t="shared" si="4"/>
        <v>1</v>
      </c>
      <c r="AF14" s="112">
        <f t="shared" si="5"/>
        <v>40</v>
      </c>
      <c r="AG14" s="113">
        <f t="shared" si="6"/>
        <v>17</v>
      </c>
      <c r="AH14" s="113">
        <f t="shared" si="7"/>
        <v>680</v>
      </c>
      <c r="AI14" s="114">
        <f t="shared" si="8"/>
        <v>3</v>
      </c>
      <c r="AJ14" s="113">
        <f t="shared" si="9"/>
        <v>25.5</v>
      </c>
      <c r="AK14" s="113">
        <f t="shared" si="10"/>
        <v>76.5</v>
      </c>
      <c r="AL14" s="113">
        <f t="shared" si="11"/>
        <v>756.5</v>
      </c>
      <c r="AM14" s="113">
        <f t="shared" si="12"/>
        <v>506.5</v>
      </c>
      <c r="AN14" s="113"/>
      <c r="AO14" s="113"/>
      <c r="AP14" s="113">
        <f t="shared" si="15"/>
        <v>31.402999999999999</v>
      </c>
      <c r="AQ14" s="113">
        <f t="shared" si="16"/>
        <v>10.969250000000001</v>
      </c>
      <c r="AR14" s="113">
        <f t="shared" si="17"/>
        <v>35</v>
      </c>
      <c r="AS14" s="113">
        <f t="shared" si="18"/>
        <v>250</v>
      </c>
      <c r="AT14" s="113">
        <f t="shared" si="19"/>
        <v>8</v>
      </c>
      <c r="AU14" s="113">
        <f t="shared" si="20"/>
        <v>35</v>
      </c>
      <c r="AV14" s="113">
        <f t="shared" si="21"/>
        <v>386.12774999999999</v>
      </c>
      <c r="AW14" s="189"/>
      <c r="AX14" s="189"/>
      <c r="AY14" s="189"/>
      <c r="AZ14" s="189"/>
      <c r="BA14" s="189"/>
      <c r="BB14" s="189"/>
      <c r="BC14" s="189"/>
      <c r="BD14" s="189"/>
    </row>
    <row r="15" spans="1:56" s="106" customFormat="1" hidden="1" x14ac:dyDescent="0.25">
      <c r="A15" s="115" t="s">
        <v>135</v>
      </c>
      <c r="B15" s="116" t="s">
        <v>37</v>
      </c>
      <c r="C15" s="111">
        <v>1</v>
      </c>
      <c r="D15" s="111">
        <v>40</v>
      </c>
      <c r="E15" s="117">
        <v>17</v>
      </c>
      <c r="F15" s="118">
        <f>D15*E15</f>
        <v>680</v>
      </c>
      <c r="G15" s="114">
        <v>3</v>
      </c>
      <c r="H15" s="118">
        <f>E15*1.5</f>
        <v>25.5</v>
      </c>
      <c r="I15" s="118">
        <f>G15*H15</f>
        <v>76.5</v>
      </c>
      <c r="J15" s="119">
        <f>F15+I15</f>
        <v>756.5</v>
      </c>
      <c r="K15" s="118">
        <f>J15-U15-S15</f>
        <v>471.5</v>
      </c>
      <c r="L15" s="118">
        <f>+J15-S15</f>
        <v>506.5</v>
      </c>
      <c r="M15" s="118">
        <f>+J15-S15</f>
        <v>506.5</v>
      </c>
      <c r="N15" s="118">
        <f>J15</f>
        <v>756.5</v>
      </c>
      <c r="O15" s="118">
        <f>J15</f>
        <v>756.5</v>
      </c>
      <c r="P15" s="118">
        <f>L15*0.062</f>
        <v>31.402999999999999</v>
      </c>
      <c r="Q15" s="118">
        <f>J15*0.0145</f>
        <v>10.969250000000001</v>
      </c>
      <c r="R15" s="118">
        <f>+R10</f>
        <v>35</v>
      </c>
      <c r="S15" s="118">
        <v>250</v>
      </c>
      <c r="T15" s="118">
        <v>8</v>
      </c>
      <c r="U15" s="118">
        <v>35</v>
      </c>
      <c r="V15" s="118">
        <f>J15-P15-Q15-R15-S15-T15-U15</f>
        <v>386.12774999999999</v>
      </c>
      <c r="W15" s="120">
        <f>L15*0.062</f>
        <v>31.402999999999999</v>
      </c>
      <c r="X15" s="120">
        <f>J15*0.0145</f>
        <v>10.969250000000001</v>
      </c>
      <c r="Y15" s="120">
        <f>N15*0.006</f>
        <v>4.5389999999999997</v>
      </c>
      <c r="Z15" s="120">
        <f>O15*0.054</f>
        <v>40.850999999999999</v>
      </c>
      <c r="AB15" s="46"/>
      <c r="AC15" s="109" t="s">
        <v>148</v>
      </c>
      <c r="AD15" s="110" t="str">
        <f t="shared" si="3"/>
        <v>S</v>
      </c>
      <c r="AE15" s="111">
        <f t="shared" si="4"/>
        <v>1</v>
      </c>
      <c r="AF15" s="112">
        <f t="shared" si="5"/>
        <v>40</v>
      </c>
      <c r="AG15" s="113">
        <f t="shared" si="6"/>
        <v>17</v>
      </c>
      <c r="AH15" s="113">
        <f t="shared" si="7"/>
        <v>680</v>
      </c>
      <c r="AI15" s="114">
        <f t="shared" si="8"/>
        <v>3</v>
      </c>
      <c r="AJ15" s="113">
        <f t="shared" si="9"/>
        <v>25.5</v>
      </c>
      <c r="AK15" s="113">
        <f t="shared" si="10"/>
        <v>76.5</v>
      </c>
      <c r="AL15" s="113">
        <f t="shared" si="11"/>
        <v>756.5</v>
      </c>
      <c r="AM15" s="113">
        <f t="shared" si="12"/>
        <v>506.5</v>
      </c>
      <c r="AN15" s="113"/>
      <c r="AO15" s="113"/>
      <c r="AP15" s="113">
        <f t="shared" si="15"/>
        <v>31.402999999999999</v>
      </c>
      <c r="AQ15" s="113">
        <f t="shared" si="16"/>
        <v>10.969250000000001</v>
      </c>
      <c r="AR15" s="113">
        <f t="shared" si="17"/>
        <v>35</v>
      </c>
      <c r="AS15" s="113">
        <f t="shared" si="18"/>
        <v>250</v>
      </c>
      <c r="AT15" s="113">
        <f t="shared" si="19"/>
        <v>8</v>
      </c>
      <c r="AU15" s="113">
        <f t="shared" si="20"/>
        <v>35</v>
      </c>
      <c r="AV15" s="113">
        <f t="shared" si="21"/>
        <v>386.12774999999999</v>
      </c>
      <c r="AW15" s="189"/>
      <c r="AX15" s="189"/>
      <c r="AY15" s="189"/>
      <c r="AZ15" s="189"/>
      <c r="BA15" s="189"/>
      <c r="BB15" s="189"/>
      <c r="BC15" s="189"/>
      <c r="BD15" s="189"/>
    </row>
    <row r="16" spans="1:56" s="106" customFormat="1" hidden="1" x14ac:dyDescent="0.25">
      <c r="A16" s="121" t="s">
        <v>136</v>
      </c>
      <c r="B16" s="110" t="s">
        <v>36</v>
      </c>
      <c r="C16" s="114">
        <v>4</v>
      </c>
      <c r="D16" s="114" t="s">
        <v>33</v>
      </c>
      <c r="E16" s="118"/>
      <c r="F16" s="118">
        <f>190000/52</f>
        <v>3653.8461538461538</v>
      </c>
      <c r="G16" s="114"/>
      <c r="H16" s="118"/>
      <c r="I16" s="118"/>
      <c r="J16" s="119">
        <f>F16+I16</f>
        <v>3653.8461538461538</v>
      </c>
      <c r="K16" s="118">
        <f>J16-U16-S16</f>
        <v>3218.8461538461538</v>
      </c>
      <c r="L16" s="118">
        <f>+J16-S16</f>
        <v>3403.8461538461538</v>
      </c>
      <c r="M16" s="118">
        <f>+J16-S16</f>
        <v>3403.8461538461538</v>
      </c>
      <c r="N16" s="118"/>
      <c r="O16" s="118"/>
      <c r="P16" s="118">
        <f>L16*0.062</f>
        <v>211.03846153846155</v>
      </c>
      <c r="Q16" s="118">
        <f>J16*0.0145</f>
        <v>52.980769230769234</v>
      </c>
      <c r="R16" s="118">
        <f>+R11</f>
        <v>432.86215384615389</v>
      </c>
      <c r="S16" s="118">
        <v>250</v>
      </c>
      <c r="T16" s="118">
        <v>8</v>
      </c>
      <c r="U16" s="118">
        <v>185</v>
      </c>
      <c r="V16" s="118">
        <f>J16-SUM(P16:U16)</f>
        <v>2513.964769230769</v>
      </c>
      <c r="W16" s="120">
        <f>L16*0.062</f>
        <v>211.03846153846155</v>
      </c>
      <c r="X16" s="120">
        <f>J16*0.0145</f>
        <v>52.980769230769234</v>
      </c>
      <c r="Y16" s="120">
        <f>N16*0.006</f>
        <v>0</v>
      </c>
      <c r="Z16" s="120">
        <f>O16*0.054</f>
        <v>0</v>
      </c>
      <c r="AB16" s="46"/>
      <c r="AC16" s="109" t="s">
        <v>149</v>
      </c>
      <c r="AD16" s="110" t="str">
        <f t="shared" si="3"/>
        <v>S</v>
      </c>
      <c r="AE16" s="111">
        <f t="shared" si="4"/>
        <v>1</v>
      </c>
      <c r="AF16" s="112">
        <f t="shared" si="5"/>
        <v>40</v>
      </c>
      <c r="AG16" s="113">
        <f t="shared" si="6"/>
        <v>17</v>
      </c>
      <c r="AH16" s="113">
        <f t="shared" si="7"/>
        <v>680</v>
      </c>
      <c r="AI16" s="114">
        <f t="shared" si="8"/>
        <v>3</v>
      </c>
      <c r="AJ16" s="113">
        <f t="shared" si="9"/>
        <v>25.5</v>
      </c>
      <c r="AK16" s="113">
        <f t="shared" si="10"/>
        <v>76.5</v>
      </c>
      <c r="AL16" s="113">
        <f t="shared" si="11"/>
        <v>756.5</v>
      </c>
      <c r="AM16" s="113">
        <f t="shared" si="12"/>
        <v>506.5</v>
      </c>
      <c r="AN16" s="113"/>
      <c r="AO16" s="113"/>
      <c r="AP16" s="113">
        <f t="shared" si="15"/>
        <v>31.402999999999999</v>
      </c>
      <c r="AQ16" s="113">
        <f t="shared" si="16"/>
        <v>10.969250000000001</v>
      </c>
      <c r="AR16" s="113">
        <f t="shared" si="17"/>
        <v>35</v>
      </c>
      <c r="AS16" s="113">
        <f t="shared" si="18"/>
        <v>250</v>
      </c>
      <c r="AT16" s="113">
        <f t="shared" si="19"/>
        <v>8</v>
      </c>
      <c r="AU16" s="113">
        <f t="shared" si="20"/>
        <v>35</v>
      </c>
      <c r="AV16" s="113">
        <f t="shared" si="21"/>
        <v>386.12774999999999</v>
      </c>
      <c r="AW16" s="189"/>
      <c r="AX16" s="189"/>
      <c r="AY16" s="189"/>
      <c r="AZ16" s="189"/>
      <c r="BA16" s="189"/>
      <c r="BB16" s="189"/>
      <c r="BC16" s="189"/>
      <c r="BD16" s="189"/>
    </row>
    <row r="17" spans="1:56" ht="15.75" hidden="1" thickBot="1" x14ac:dyDescent="0.3">
      <c r="A17" s="121"/>
      <c r="B17" s="121"/>
      <c r="C17" s="121"/>
      <c r="D17" s="122"/>
      <c r="E17" s="122"/>
      <c r="F17" s="123">
        <f>SUM(F15:F16)</f>
        <v>4333.8461538461543</v>
      </c>
      <c r="G17" s="122"/>
      <c r="H17" s="123">
        <f t="shared" ref="H17:Z17" si="24">SUM(H15:H16)</f>
        <v>25.5</v>
      </c>
      <c r="I17" s="123">
        <f t="shared" si="24"/>
        <v>76.5</v>
      </c>
      <c r="J17" s="124">
        <f t="shared" si="24"/>
        <v>4410.3461538461543</v>
      </c>
      <c r="K17" s="123">
        <f t="shared" si="24"/>
        <v>3690.3461538461538</v>
      </c>
      <c r="L17" s="123">
        <f t="shared" si="24"/>
        <v>3910.3461538461538</v>
      </c>
      <c r="M17" s="123">
        <f t="shared" si="24"/>
        <v>3910.3461538461538</v>
      </c>
      <c r="N17" s="123">
        <f t="shared" si="24"/>
        <v>756.5</v>
      </c>
      <c r="O17" s="123">
        <f t="shared" si="24"/>
        <v>756.5</v>
      </c>
      <c r="P17" s="123">
        <f t="shared" si="24"/>
        <v>242.44146153846154</v>
      </c>
      <c r="Q17" s="123">
        <f t="shared" si="24"/>
        <v>63.950019230769236</v>
      </c>
      <c r="R17" s="123">
        <f t="shared" si="24"/>
        <v>467.86215384615389</v>
      </c>
      <c r="S17" s="123">
        <f t="shared" si="24"/>
        <v>500</v>
      </c>
      <c r="T17" s="123">
        <f t="shared" si="24"/>
        <v>16</v>
      </c>
      <c r="U17" s="123">
        <f t="shared" si="24"/>
        <v>220</v>
      </c>
      <c r="V17" s="123">
        <f t="shared" si="24"/>
        <v>2900.0925192307691</v>
      </c>
      <c r="W17" s="123">
        <f t="shared" si="24"/>
        <v>242.44146153846154</v>
      </c>
      <c r="X17" s="123">
        <f t="shared" si="24"/>
        <v>63.950019230769236</v>
      </c>
      <c r="Y17" s="123">
        <f t="shared" si="24"/>
        <v>4.5389999999999997</v>
      </c>
      <c r="Z17" s="123">
        <f t="shared" si="24"/>
        <v>40.850999999999999</v>
      </c>
      <c r="AB17" s="46"/>
      <c r="AC17" s="109" t="s">
        <v>150</v>
      </c>
      <c r="AD17" s="110" t="str">
        <f t="shared" si="3"/>
        <v>S</v>
      </c>
      <c r="AE17" s="111">
        <f t="shared" si="4"/>
        <v>1</v>
      </c>
      <c r="AF17" s="112">
        <f t="shared" si="5"/>
        <v>40</v>
      </c>
      <c r="AG17" s="113">
        <f t="shared" si="6"/>
        <v>17</v>
      </c>
      <c r="AH17" s="113">
        <f t="shared" si="7"/>
        <v>680</v>
      </c>
      <c r="AI17" s="114">
        <f t="shared" si="8"/>
        <v>3</v>
      </c>
      <c r="AJ17" s="113">
        <f t="shared" si="9"/>
        <v>25.5</v>
      </c>
      <c r="AK17" s="113">
        <f t="shared" si="10"/>
        <v>76.5</v>
      </c>
      <c r="AL17" s="113">
        <f t="shared" si="11"/>
        <v>756.5</v>
      </c>
      <c r="AM17" s="113">
        <f t="shared" si="12"/>
        <v>506.5</v>
      </c>
      <c r="AN17" s="113"/>
      <c r="AO17" s="113"/>
      <c r="AP17" s="113">
        <f t="shared" si="15"/>
        <v>31.402999999999999</v>
      </c>
      <c r="AQ17" s="113">
        <f t="shared" si="16"/>
        <v>10.969250000000001</v>
      </c>
      <c r="AR17" s="113">
        <f t="shared" si="17"/>
        <v>35</v>
      </c>
      <c r="AS17" s="113">
        <f t="shared" si="18"/>
        <v>250</v>
      </c>
      <c r="AT17" s="113">
        <f t="shared" si="19"/>
        <v>8</v>
      </c>
      <c r="AU17" s="113">
        <f t="shared" si="20"/>
        <v>35</v>
      </c>
      <c r="AV17" s="113">
        <f t="shared" si="21"/>
        <v>386.12774999999999</v>
      </c>
    </row>
    <row r="18" spans="1:56" s="106" customFormat="1" ht="16.5" hidden="1" thickTop="1" thickBot="1" x14ac:dyDescent="0.3">
      <c r="A18" s="75"/>
      <c r="B18" s="75"/>
      <c r="C18" s="75"/>
      <c r="D18" s="78"/>
      <c r="E18" s="75"/>
      <c r="F18" s="75"/>
      <c r="G18" s="78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46"/>
      <c r="X18" s="46"/>
      <c r="Y18" s="46"/>
      <c r="Z18" s="46"/>
      <c r="AB18" s="46"/>
      <c r="AC18" s="109" t="s">
        <v>151</v>
      </c>
      <c r="AD18" s="110" t="str">
        <f t="shared" si="3"/>
        <v>S</v>
      </c>
      <c r="AE18" s="111">
        <f t="shared" si="4"/>
        <v>1</v>
      </c>
      <c r="AF18" s="112">
        <f t="shared" si="5"/>
        <v>40</v>
      </c>
      <c r="AG18" s="113">
        <f t="shared" si="6"/>
        <v>17</v>
      </c>
      <c r="AH18" s="113">
        <f t="shared" si="7"/>
        <v>680</v>
      </c>
      <c r="AI18" s="114">
        <f t="shared" si="8"/>
        <v>3</v>
      </c>
      <c r="AJ18" s="113">
        <f t="shared" si="9"/>
        <v>25.5</v>
      </c>
      <c r="AK18" s="113">
        <f t="shared" si="10"/>
        <v>76.5</v>
      </c>
      <c r="AL18" s="113">
        <f t="shared" si="11"/>
        <v>756.5</v>
      </c>
      <c r="AM18" s="113">
        <f t="shared" si="12"/>
        <v>506.5</v>
      </c>
      <c r="AN18" s="113"/>
      <c r="AO18" s="113"/>
      <c r="AP18" s="113">
        <f t="shared" si="15"/>
        <v>31.402999999999999</v>
      </c>
      <c r="AQ18" s="113">
        <f t="shared" si="16"/>
        <v>10.969250000000001</v>
      </c>
      <c r="AR18" s="113">
        <f t="shared" si="17"/>
        <v>35</v>
      </c>
      <c r="AS18" s="113">
        <f t="shared" si="18"/>
        <v>250</v>
      </c>
      <c r="AT18" s="113">
        <f t="shared" si="19"/>
        <v>8</v>
      </c>
      <c r="AU18" s="113">
        <f t="shared" si="20"/>
        <v>35</v>
      </c>
      <c r="AV18" s="113">
        <f t="shared" si="21"/>
        <v>386.12774999999999</v>
      </c>
      <c r="AW18" s="189"/>
      <c r="AX18" s="189"/>
      <c r="AY18" s="189"/>
      <c r="AZ18" s="189"/>
      <c r="BA18" s="189"/>
      <c r="BB18" s="189"/>
      <c r="BC18" s="189"/>
      <c r="BD18" s="189"/>
    </row>
    <row r="19" spans="1:56" s="106" customFormat="1" ht="20.25" hidden="1" thickBot="1" x14ac:dyDescent="0.35">
      <c r="A19" s="125" t="s">
        <v>133</v>
      </c>
      <c r="B19" s="103"/>
      <c r="C19" s="103"/>
      <c r="D19" s="104"/>
      <c r="E19" s="105"/>
      <c r="G19" s="107"/>
      <c r="W19" s="46"/>
      <c r="X19" s="46"/>
      <c r="Y19" s="46"/>
      <c r="Z19" s="46"/>
      <c r="AB19" s="46"/>
      <c r="AC19" s="109" t="s">
        <v>152</v>
      </c>
      <c r="AD19" s="110" t="str">
        <f t="shared" si="3"/>
        <v>S</v>
      </c>
      <c r="AE19" s="111">
        <f t="shared" si="4"/>
        <v>1</v>
      </c>
      <c r="AF19" s="112">
        <f t="shared" si="5"/>
        <v>40</v>
      </c>
      <c r="AG19" s="113">
        <f t="shared" si="6"/>
        <v>17</v>
      </c>
      <c r="AH19" s="113">
        <f t="shared" si="7"/>
        <v>680</v>
      </c>
      <c r="AI19" s="114">
        <f t="shared" si="8"/>
        <v>3</v>
      </c>
      <c r="AJ19" s="113">
        <f t="shared" si="9"/>
        <v>25.5</v>
      </c>
      <c r="AK19" s="113">
        <f t="shared" si="10"/>
        <v>76.5</v>
      </c>
      <c r="AL19" s="113">
        <f t="shared" si="11"/>
        <v>756.5</v>
      </c>
      <c r="AM19" s="113">
        <f t="shared" si="12"/>
        <v>506.5</v>
      </c>
      <c r="AN19" s="113"/>
      <c r="AO19" s="113"/>
      <c r="AP19" s="113">
        <f t="shared" si="15"/>
        <v>31.402999999999999</v>
      </c>
      <c r="AQ19" s="113">
        <f t="shared" si="16"/>
        <v>10.969250000000001</v>
      </c>
      <c r="AR19" s="113">
        <f t="shared" si="17"/>
        <v>35</v>
      </c>
      <c r="AS19" s="113">
        <f t="shared" si="18"/>
        <v>250</v>
      </c>
      <c r="AT19" s="113">
        <f t="shared" si="19"/>
        <v>8</v>
      </c>
      <c r="AU19" s="113">
        <f t="shared" si="20"/>
        <v>35</v>
      </c>
      <c r="AV19" s="113">
        <f t="shared" si="21"/>
        <v>386.12774999999999</v>
      </c>
      <c r="AW19" s="189"/>
      <c r="AX19" s="189"/>
      <c r="AY19" s="189"/>
      <c r="AZ19" s="189"/>
      <c r="BA19" s="189"/>
      <c r="BB19" s="189"/>
      <c r="BC19" s="189"/>
      <c r="BD19" s="189"/>
    </row>
    <row r="20" spans="1:56" s="106" customFormat="1" hidden="1" x14ac:dyDescent="0.25">
      <c r="A20" s="115" t="s">
        <v>135</v>
      </c>
      <c r="B20" s="116" t="s">
        <v>37</v>
      </c>
      <c r="C20" s="111">
        <v>1</v>
      </c>
      <c r="D20" s="111">
        <v>40</v>
      </c>
      <c r="E20" s="117">
        <v>17</v>
      </c>
      <c r="F20" s="118">
        <f>D20*E20</f>
        <v>680</v>
      </c>
      <c r="G20" s="114">
        <v>3</v>
      </c>
      <c r="H20" s="118">
        <f>E20*1.5</f>
        <v>25.5</v>
      </c>
      <c r="I20" s="118">
        <f>G20*H20</f>
        <v>76.5</v>
      </c>
      <c r="J20" s="119">
        <f>F20+I20</f>
        <v>756.5</v>
      </c>
      <c r="K20" s="118">
        <f>J20-U20-S20</f>
        <v>471.5</v>
      </c>
      <c r="L20" s="118">
        <f>+J20-S20</f>
        <v>506.5</v>
      </c>
      <c r="M20" s="118">
        <f>+J20-S20</f>
        <v>506.5</v>
      </c>
      <c r="N20" s="118">
        <f>J20</f>
        <v>756.5</v>
      </c>
      <c r="O20" s="118">
        <f>J20</f>
        <v>756.5</v>
      </c>
      <c r="P20" s="118">
        <f>L20*0.062</f>
        <v>31.402999999999999</v>
      </c>
      <c r="Q20" s="118">
        <f>J20*0.0145</f>
        <v>10.969250000000001</v>
      </c>
      <c r="R20" s="118">
        <f>+R15</f>
        <v>35</v>
      </c>
      <c r="S20" s="118">
        <v>250</v>
      </c>
      <c r="T20" s="118">
        <v>8</v>
      </c>
      <c r="U20" s="118">
        <v>35</v>
      </c>
      <c r="V20" s="118">
        <f>J20-P20-Q20-R20-S20-T20-U20</f>
        <v>386.12774999999999</v>
      </c>
      <c r="W20" s="120">
        <f>L20*0.062</f>
        <v>31.402999999999999</v>
      </c>
      <c r="X20" s="120">
        <f>J20*0.0145</f>
        <v>10.969250000000001</v>
      </c>
      <c r="Y20" s="120">
        <f>N20*0.006</f>
        <v>4.5389999999999997</v>
      </c>
      <c r="Z20" s="120">
        <f>O20*0.054</f>
        <v>40.850999999999999</v>
      </c>
      <c r="AB20" s="46"/>
      <c r="AC20" s="109" t="s">
        <v>153</v>
      </c>
      <c r="AD20" s="110" t="str">
        <f t="shared" si="3"/>
        <v>S</v>
      </c>
      <c r="AE20" s="111">
        <f t="shared" si="4"/>
        <v>1</v>
      </c>
      <c r="AF20" s="112">
        <f t="shared" si="5"/>
        <v>40</v>
      </c>
      <c r="AG20" s="113">
        <f t="shared" si="6"/>
        <v>17</v>
      </c>
      <c r="AH20" s="113">
        <f t="shared" si="7"/>
        <v>680</v>
      </c>
      <c r="AI20" s="114">
        <f t="shared" si="8"/>
        <v>3</v>
      </c>
      <c r="AJ20" s="113">
        <f t="shared" si="9"/>
        <v>25.5</v>
      </c>
      <c r="AK20" s="113">
        <f t="shared" si="10"/>
        <v>76.5</v>
      </c>
      <c r="AL20" s="113">
        <f t="shared" si="11"/>
        <v>756.5</v>
      </c>
      <c r="AM20" s="113">
        <f t="shared" si="12"/>
        <v>506.5</v>
      </c>
      <c r="AN20" s="113"/>
      <c r="AO20" s="113"/>
      <c r="AP20" s="113">
        <f t="shared" si="15"/>
        <v>31.402999999999999</v>
      </c>
      <c r="AQ20" s="113">
        <f t="shared" si="16"/>
        <v>10.969250000000001</v>
      </c>
      <c r="AR20" s="113">
        <f t="shared" si="17"/>
        <v>35</v>
      </c>
      <c r="AS20" s="113">
        <f t="shared" si="18"/>
        <v>250</v>
      </c>
      <c r="AT20" s="113">
        <f t="shared" si="19"/>
        <v>8</v>
      </c>
      <c r="AU20" s="113">
        <f t="shared" si="20"/>
        <v>35</v>
      </c>
      <c r="AV20" s="113">
        <f t="shared" si="21"/>
        <v>386.12774999999999</v>
      </c>
      <c r="AW20" s="189"/>
      <c r="AX20" s="189"/>
      <c r="AY20" s="189"/>
      <c r="AZ20" s="189"/>
      <c r="BA20" s="189"/>
      <c r="BB20" s="189"/>
      <c r="BC20" s="189"/>
      <c r="BD20" s="189"/>
    </row>
    <row r="21" spans="1:56" s="106" customFormat="1" hidden="1" x14ac:dyDescent="0.25">
      <c r="A21" s="121" t="s">
        <v>136</v>
      </c>
      <c r="B21" s="110" t="s">
        <v>36</v>
      </c>
      <c r="C21" s="114">
        <v>4</v>
      </c>
      <c r="D21" s="114" t="s">
        <v>33</v>
      </c>
      <c r="E21" s="118"/>
      <c r="F21" s="118">
        <f>190000/52</f>
        <v>3653.8461538461538</v>
      </c>
      <c r="G21" s="114"/>
      <c r="H21" s="118"/>
      <c r="I21" s="118"/>
      <c r="J21" s="119">
        <f>F21+I21</f>
        <v>3653.8461538461538</v>
      </c>
      <c r="K21" s="118">
        <f>J21-U21-S21</f>
        <v>3218.8461538461538</v>
      </c>
      <c r="L21" s="118">
        <f>+J21-S21</f>
        <v>3403.8461538461538</v>
      </c>
      <c r="M21" s="118">
        <f>+J21-S21</f>
        <v>3403.8461538461538</v>
      </c>
      <c r="N21" s="118"/>
      <c r="O21" s="118"/>
      <c r="P21" s="118">
        <f>L21*0.062</f>
        <v>211.03846153846155</v>
      </c>
      <c r="Q21" s="118">
        <f>J21*0.0145</f>
        <v>52.980769230769234</v>
      </c>
      <c r="R21" s="118">
        <f>+R16</f>
        <v>432.86215384615389</v>
      </c>
      <c r="S21" s="118">
        <v>250</v>
      </c>
      <c r="T21" s="118">
        <v>8</v>
      </c>
      <c r="U21" s="118">
        <v>185</v>
      </c>
      <c r="V21" s="118">
        <f>J21-SUM(P21:U21)</f>
        <v>2513.964769230769</v>
      </c>
      <c r="W21" s="120">
        <f>L21*0.062</f>
        <v>211.03846153846155</v>
      </c>
      <c r="X21" s="120">
        <f>J21*0.0145</f>
        <v>52.980769230769234</v>
      </c>
      <c r="Y21" s="120">
        <f>N21*0.006</f>
        <v>0</v>
      </c>
      <c r="Z21" s="120">
        <f>O21*0.054</f>
        <v>0</v>
      </c>
      <c r="AB21" s="46"/>
      <c r="AC21" s="109" t="s">
        <v>154</v>
      </c>
      <c r="AD21" s="110" t="str">
        <f t="shared" si="3"/>
        <v>S</v>
      </c>
      <c r="AE21" s="111">
        <f t="shared" si="4"/>
        <v>1</v>
      </c>
      <c r="AF21" s="112">
        <f t="shared" si="5"/>
        <v>40</v>
      </c>
      <c r="AG21" s="113">
        <f t="shared" si="6"/>
        <v>17</v>
      </c>
      <c r="AH21" s="113">
        <f t="shared" si="7"/>
        <v>680</v>
      </c>
      <c r="AI21" s="114">
        <f t="shared" si="8"/>
        <v>3</v>
      </c>
      <c r="AJ21" s="113">
        <f t="shared" si="9"/>
        <v>25.5</v>
      </c>
      <c r="AK21" s="113">
        <f t="shared" si="10"/>
        <v>76.5</v>
      </c>
      <c r="AL21" s="113">
        <f t="shared" si="11"/>
        <v>756.5</v>
      </c>
      <c r="AM21" s="113">
        <f t="shared" si="12"/>
        <v>506.5</v>
      </c>
      <c r="AN21" s="113"/>
      <c r="AO21" s="113"/>
      <c r="AP21" s="113">
        <f t="shared" si="15"/>
        <v>31.402999999999999</v>
      </c>
      <c r="AQ21" s="113">
        <f t="shared" si="16"/>
        <v>10.969250000000001</v>
      </c>
      <c r="AR21" s="113">
        <f t="shared" si="17"/>
        <v>35</v>
      </c>
      <c r="AS21" s="113">
        <f t="shared" si="18"/>
        <v>250</v>
      </c>
      <c r="AT21" s="113">
        <f t="shared" si="19"/>
        <v>8</v>
      </c>
      <c r="AU21" s="113">
        <f t="shared" si="20"/>
        <v>35</v>
      </c>
      <c r="AV21" s="113">
        <f t="shared" si="21"/>
        <v>386.12774999999999</v>
      </c>
      <c r="AW21" s="189"/>
      <c r="AX21" s="189"/>
      <c r="AY21" s="189"/>
      <c r="AZ21" s="189"/>
      <c r="BA21" s="189"/>
      <c r="BB21" s="189"/>
      <c r="BC21" s="189"/>
      <c r="BD21" s="189"/>
    </row>
    <row r="22" spans="1:56" ht="15.75" hidden="1" thickBot="1" x14ac:dyDescent="0.3">
      <c r="A22" s="121"/>
      <c r="B22" s="121"/>
      <c r="C22" s="121"/>
      <c r="D22" s="122"/>
      <c r="E22" s="122"/>
      <c r="F22" s="123">
        <f>SUM(F20:F21)</f>
        <v>4333.8461538461543</v>
      </c>
      <c r="G22" s="122"/>
      <c r="H22" s="123">
        <f t="shared" ref="H22:Z22" si="25">SUM(H20:H21)</f>
        <v>25.5</v>
      </c>
      <c r="I22" s="123">
        <f t="shared" si="25"/>
        <v>76.5</v>
      </c>
      <c r="J22" s="124">
        <f t="shared" si="25"/>
        <v>4410.3461538461543</v>
      </c>
      <c r="K22" s="123">
        <f t="shared" si="25"/>
        <v>3690.3461538461538</v>
      </c>
      <c r="L22" s="123">
        <f t="shared" si="25"/>
        <v>3910.3461538461538</v>
      </c>
      <c r="M22" s="123">
        <f t="shared" si="25"/>
        <v>3910.3461538461538</v>
      </c>
      <c r="N22" s="123">
        <f t="shared" si="25"/>
        <v>756.5</v>
      </c>
      <c r="O22" s="123">
        <f t="shared" si="25"/>
        <v>756.5</v>
      </c>
      <c r="P22" s="123">
        <f t="shared" si="25"/>
        <v>242.44146153846154</v>
      </c>
      <c r="Q22" s="123">
        <f t="shared" si="25"/>
        <v>63.950019230769236</v>
      </c>
      <c r="R22" s="123">
        <f t="shared" si="25"/>
        <v>467.86215384615389</v>
      </c>
      <c r="S22" s="123">
        <f t="shared" si="25"/>
        <v>500</v>
      </c>
      <c r="T22" s="123">
        <f t="shared" si="25"/>
        <v>16</v>
      </c>
      <c r="U22" s="123">
        <f t="shared" si="25"/>
        <v>220</v>
      </c>
      <c r="V22" s="123">
        <f t="shared" si="25"/>
        <v>2900.0925192307691</v>
      </c>
      <c r="W22" s="123">
        <f t="shared" si="25"/>
        <v>242.44146153846154</v>
      </c>
      <c r="X22" s="123">
        <f t="shared" si="25"/>
        <v>63.950019230769236</v>
      </c>
      <c r="Y22" s="123">
        <f t="shared" si="25"/>
        <v>4.5389999999999997</v>
      </c>
      <c r="Z22" s="123">
        <f t="shared" si="25"/>
        <v>40.850999999999999</v>
      </c>
      <c r="AB22" s="46"/>
      <c r="AC22" s="109" t="s">
        <v>155</v>
      </c>
      <c r="AD22" s="110" t="str">
        <f t="shared" si="3"/>
        <v>S</v>
      </c>
      <c r="AE22" s="111">
        <f t="shared" si="4"/>
        <v>1</v>
      </c>
      <c r="AF22" s="112">
        <f t="shared" si="5"/>
        <v>40</v>
      </c>
      <c r="AG22" s="113">
        <f t="shared" si="6"/>
        <v>17</v>
      </c>
      <c r="AH22" s="113">
        <f t="shared" si="7"/>
        <v>680</v>
      </c>
      <c r="AI22" s="114">
        <f t="shared" si="8"/>
        <v>3</v>
      </c>
      <c r="AJ22" s="113">
        <f t="shared" si="9"/>
        <v>25.5</v>
      </c>
      <c r="AK22" s="113">
        <f t="shared" si="10"/>
        <v>76.5</v>
      </c>
      <c r="AL22" s="113">
        <f t="shared" si="11"/>
        <v>756.5</v>
      </c>
      <c r="AM22" s="113">
        <f t="shared" si="12"/>
        <v>506.5</v>
      </c>
      <c r="AN22" s="113"/>
      <c r="AO22" s="113"/>
      <c r="AP22" s="113">
        <f t="shared" si="15"/>
        <v>31.402999999999999</v>
      </c>
      <c r="AQ22" s="113">
        <f t="shared" si="16"/>
        <v>10.969250000000001</v>
      </c>
      <c r="AR22" s="113">
        <f t="shared" si="17"/>
        <v>35</v>
      </c>
      <c r="AS22" s="113">
        <f t="shared" si="18"/>
        <v>250</v>
      </c>
      <c r="AT22" s="113">
        <f t="shared" si="19"/>
        <v>8</v>
      </c>
      <c r="AU22" s="113">
        <f t="shared" si="20"/>
        <v>35</v>
      </c>
      <c r="AV22" s="113">
        <f t="shared" si="21"/>
        <v>386.12774999999999</v>
      </c>
    </row>
    <row r="23" spans="1:56" s="106" customFormat="1" ht="16.5" hidden="1" thickTop="1" thickBot="1" x14ac:dyDescent="0.3">
      <c r="A23" s="75"/>
      <c r="B23" s="75"/>
      <c r="C23" s="75"/>
      <c r="D23" s="78"/>
      <c r="E23" s="75"/>
      <c r="F23" s="75"/>
      <c r="G23" s="78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46"/>
      <c r="X23" s="46"/>
      <c r="Y23" s="46"/>
      <c r="Z23" s="46"/>
      <c r="AB23" s="46"/>
      <c r="AC23" s="109" t="s">
        <v>156</v>
      </c>
      <c r="AD23" s="110" t="str">
        <f t="shared" si="3"/>
        <v>S</v>
      </c>
      <c r="AE23" s="111">
        <f t="shared" si="4"/>
        <v>1</v>
      </c>
      <c r="AF23" s="112">
        <f t="shared" si="5"/>
        <v>40</v>
      </c>
      <c r="AG23" s="113">
        <f t="shared" si="6"/>
        <v>17</v>
      </c>
      <c r="AH23" s="113">
        <f t="shared" si="7"/>
        <v>680</v>
      </c>
      <c r="AI23" s="114">
        <f t="shared" si="8"/>
        <v>3</v>
      </c>
      <c r="AJ23" s="113">
        <f t="shared" si="9"/>
        <v>25.5</v>
      </c>
      <c r="AK23" s="113">
        <f t="shared" si="10"/>
        <v>76.5</v>
      </c>
      <c r="AL23" s="113">
        <f t="shared" si="11"/>
        <v>756.5</v>
      </c>
      <c r="AM23" s="113">
        <f t="shared" si="12"/>
        <v>506.5</v>
      </c>
      <c r="AN23" s="113"/>
      <c r="AO23" s="113"/>
      <c r="AP23" s="113">
        <f t="shared" si="15"/>
        <v>31.402999999999999</v>
      </c>
      <c r="AQ23" s="113">
        <f t="shared" si="16"/>
        <v>10.969250000000001</v>
      </c>
      <c r="AR23" s="113">
        <f t="shared" si="17"/>
        <v>35</v>
      </c>
      <c r="AS23" s="113">
        <f t="shared" si="18"/>
        <v>250</v>
      </c>
      <c r="AT23" s="113">
        <f t="shared" si="19"/>
        <v>8</v>
      </c>
      <c r="AU23" s="113">
        <f t="shared" si="20"/>
        <v>35</v>
      </c>
      <c r="AV23" s="113">
        <f t="shared" si="21"/>
        <v>386.12774999999999</v>
      </c>
      <c r="AW23" s="189"/>
      <c r="AX23" s="189"/>
      <c r="AY23" s="189"/>
      <c r="AZ23" s="189"/>
      <c r="BA23" s="189"/>
      <c r="BB23" s="189"/>
      <c r="BC23" s="189"/>
      <c r="BD23" s="189"/>
    </row>
    <row r="24" spans="1:56" s="106" customFormat="1" ht="20.25" hidden="1" thickBot="1" x14ac:dyDescent="0.35">
      <c r="A24" s="125" t="s">
        <v>134</v>
      </c>
      <c r="B24" s="103"/>
      <c r="C24" s="103"/>
      <c r="D24" s="104"/>
      <c r="E24" s="105"/>
      <c r="G24" s="107"/>
      <c r="W24" s="46"/>
      <c r="X24" s="46"/>
      <c r="Y24" s="46"/>
      <c r="Z24" s="46"/>
      <c r="AB24" s="46"/>
      <c r="AC24" s="109" t="s">
        <v>157</v>
      </c>
      <c r="AD24" s="110" t="str">
        <f t="shared" si="3"/>
        <v>S</v>
      </c>
      <c r="AE24" s="111">
        <f t="shared" si="4"/>
        <v>1</v>
      </c>
      <c r="AF24" s="112">
        <f t="shared" si="5"/>
        <v>40</v>
      </c>
      <c r="AG24" s="113">
        <f t="shared" si="6"/>
        <v>17</v>
      </c>
      <c r="AH24" s="113">
        <f t="shared" si="7"/>
        <v>680</v>
      </c>
      <c r="AI24" s="114">
        <f t="shared" si="8"/>
        <v>3</v>
      </c>
      <c r="AJ24" s="113">
        <f t="shared" si="9"/>
        <v>25.5</v>
      </c>
      <c r="AK24" s="113">
        <f t="shared" si="10"/>
        <v>76.5</v>
      </c>
      <c r="AL24" s="113">
        <f t="shared" si="11"/>
        <v>756.5</v>
      </c>
      <c r="AM24" s="113">
        <f t="shared" si="12"/>
        <v>506.5</v>
      </c>
      <c r="AN24" s="113"/>
      <c r="AO24" s="113"/>
      <c r="AP24" s="113">
        <f t="shared" si="15"/>
        <v>31.402999999999999</v>
      </c>
      <c r="AQ24" s="113">
        <f t="shared" si="16"/>
        <v>10.969250000000001</v>
      </c>
      <c r="AR24" s="113">
        <f t="shared" si="17"/>
        <v>35</v>
      </c>
      <c r="AS24" s="113">
        <f t="shared" si="18"/>
        <v>250</v>
      </c>
      <c r="AT24" s="113">
        <f t="shared" si="19"/>
        <v>8</v>
      </c>
      <c r="AU24" s="113">
        <f t="shared" si="20"/>
        <v>35</v>
      </c>
      <c r="AV24" s="113">
        <f t="shared" si="21"/>
        <v>386.12774999999999</v>
      </c>
      <c r="AW24" s="189"/>
      <c r="AX24" s="189"/>
      <c r="AY24" s="189"/>
      <c r="AZ24" s="189"/>
      <c r="BA24" s="189"/>
      <c r="BB24" s="189"/>
      <c r="BC24" s="189"/>
      <c r="BD24" s="189"/>
    </row>
    <row r="25" spans="1:56" s="106" customFormat="1" hidden="1" x14ac:dyDescent="0.25">
      <c r="A25" s="115" t="s">
        <v>135</v>
      </c>
      <c r="B25" s="116" t="s">
        <v>37</v>
      </c>
      <c r="C25" s="111">
        <v>1</v>
      </c>
      <c r="D25" s="111">
        <v>40</v>
      </c>
      <c r="E25" s="117">
        <v>17</v>
      </c>
      <c r="F25" s="118">
        <f>D25*E25</f>
        <v>680</v>
      </c>
      <c r="G25" s="114">
        <v>3</v>
      </c>
      <c r="H25" s="118">
        <f>E25*1.5</f>
        <v>25.5</v>
      </c>
      <c r="I25" s="118">
        <f>G25*H25</f>
        <v>76.5</v>
      </c>
      <c r="J25" s="119">
        <f>F25+I25</f>
        <v>756.5</v>
      </c>
      <c r="K25" s="118">
        <f>J25-U25-S25</f>
        <v>471.5</v>
      </c>
      <c r="L25" s="118">
        <f>+J25-S25</f>
        <v>506.5</v>
      </c>
      <c r="M25" s="118">
        <f>+J25-S25</f>
        <v>506.5</v>
      </c>
      <c r="N25" s="118">
        <f>J25</f>
        <v>756.5</v>
      </c>
      <c r="O25" s="118">
        <f>J25</f>
        <v>756.5</v>
      </c>
      <c r="P25" s="118">
        <f>L25*0.062</f>
        <v>31.402999999999999</v>
      </c>
      <c r="Q25" s="118">
        <f>J25*0.0145</f>
        <v>10.969250000000001</v>
      </c>
      <c r="R25" s="118">
        <f>+R20</f>
        <v>35</v>
      </c>
      <c r="S25" s="118">
        <v>250</v>
      </c>
      <c r="T25" s="118">
        <v>8</v>
      </c>
      <c r="U25" s="118">
        <v>35</v>
      </c>
      <c r="V25" s="118">
        <f>J25-P25-Q25-R25-S25-T25-U25</f>
        <v>386.12774999999999</v>
      </c>
      <c r="W25" s="120">
        <f>L25*0.062</f>
        <v>31.402999999999999</v>
      </c>
      <c r="X25" s="120">
        <f>J25*0.0145</f>
        <v>10.969250000000001</v>
      </c>
      <c r="Y25" s="120">
        <f>N25*0.006</f>
        <v>4.5389999999999997</v>
      </c>
      <c r="Z25" s="120">
        <f>O25*0.054</f>
        <v>40.850999999999999</v>
      </c>
      <c r="AB25" s="46"/>
      <c r="AC25" s="109" t="s">
        <v>158</v>
      </c>
      <c r="AD25" s="110" t="str">
        <f t="shared" si="3"/>
        <v>S</v>
      </c>
      <c r="AE25" s="111">
        <f t="shared" si="4"/>
        <v>1</v>
      </c>
      <c r="AF25" s="112">
        <f t="shared" si="5"/>
        <v>40</v>
      </c>
      <c r="AG25" s="113">
        <f t="shared" si="6"/>
        <v>17</v>
      </c>
      <c r="AH25" s="113">
        <f t="shared" si="7"/>
        <v>680</v>
      </c>
      <c r="AI25" s="114">
        <f t="shared" si="8"/>
        <v>3</v>
      </c>
      <c r="AJ25" s="113">
        <f t="shared" si="9"/>
        <v>25.5</v>
      </c>
      <c r="AK25" s="113">
        <f t="shared" si="10"/>
        <v>76.5</v>
      </c>
      <c r="AL25" s="113">
        <f t="shared" si="11"/>
        <v>756.5</v>
      </c>
      <c r="AM25" s="113">
        <f t="shared" si="12"/>
        <v>506.5</v>
      </c>
      <c r="AN25" s="113"/>
      <c r="AO25" s="113"/>
      <c r="AP25" s="113">
        <f t="shared" si="15"/>
        <v>31.402999999999999</v>
      </c>
      <c r="AQ25" s="113">
        <f t="shared" si="16"/>
        <v>10.969250000000001</v>
      </c>
      <c r="AR25" s="113">
        <f t="shared" si="17"/>
        <v>35</v>
      </c>
      <c r="AS25" s="113">
        <f t="shared" si="18"/>
        <v>250</v>
      </c>
      <c r="AT25" s="113">
        <f t="shared" si="19"/>
        <v>8</v>
      </c>
      <c r="AU25" s="113">
        <f t="shared" si="20"/>
        <v>35</v>
      </c>
      <c r="AV25" s="113">
        <f t="shared" si="21"/>
        <v>386.12774999999999</v>
      </c>
      <c r="AW25" s="189"/>
      <c r="AX25" s="189"/>
      <c r="AY25" s="189"/>
      <c r="AZ25" s="189"/>
      <c r="BA25" s="189"/>
      <c r="BB25" s="189"/>
      <c r="BC25" s="189"/>
      <c r="BD25" s="189"/>
    </row>
    <row r="26" spans="1:56" s="106" customFormat="1" hidden="1" x14ac:dyDescent="0.25">
      <c r="A26" s="121" t="s">
        <v>136</v>
      </c>
      <c r="B26" s="110" t="s">
        <v>36</v>
      </c>
      <c r="C26" s="114">
        <v>4</v>
      </c>
      <c r="D26" s="114" t="s">
        <v>33</v>
      </c>
      <c r="E26" s="118"/>
      <c r="F26" s="118">
        <f>190000/52</f>
        <v>3653.8461538461538</v>
      </c>
      <c r="G26" s="114"/>
      <c r="H26" s="118"/>
      <c r="I26" s="118"/>
      <c r="J26" s="119">
        <f>F26+I26</f>
        <v>3653.8461538461538</v>
      </c>
      <c r="K26" s="118">
        <f>J26-U26-S26</f>
        <v>3218.8461538461538</v>
      </c>
      <c r="L26" s="118">
        <f>+J26-S26</f>
        <v>3403.8461538461538</v>
      </c>
      <c r="M26" s="118">
        <f>+J26-S26</f>
        <v>3403.8461538461538</v>
      </c>
      <c r="N26" s="118"/>
      <c r="O26" s="118"/>
      <c r="P26" s="118">
        <f>L26*0.062</f>
        <v>211.03846153846155</v>
      </c>
      <c r="Q26" s="118">
        <f>J26*0.0145</f>
        <v>52.980769230769234</v>
      </c>
      <c r="R26" s="118">
        <f>+R21</f>
        <v>432.86215384615389</v>
      </c>
      <c r="S26" s="118">
        <v>250</v>
      </c>
      <c r="T26" s="118">
        <v>8</v>
      </c>
      <c r="U26" s="118">
        <v>185</v>
      </c>
      <c r="V26" s="118">
        <f>J26-SUM(P26:U26)</f>
        <v>2513.964769230769</v>
      </c>
      <c r="W26" s="120">
        <f>L26*0.062</f>
        <v>211.03846153846155</v>
      </c>
      <c r="X26" s="120">
        <f>J26*0.0145</f>
        <v>52.980769230769234</v>
      </c>
      <c r="Y26" s="120">
        <f>N26*0.006</f>
        <v>0</v>
      </c>
      <c r="Z26" s="120">
        <f>O26*0.054</f>
        <v>0</v>
      </c>
      <c r="AB26" s="46"/>
      <c r="AC26" s="109" t="s">
        <v>159</v>
      </c>
      <c r="AD26" s="110" t="str">
        <f t="shared" si="3"/>
        <v>S</v>
      </c>
      <c r="AE26" s="111">
        <f t="shared" si="4"/>
        <v>1</v>
      </c>
      <c r="AF26" s="112">
        <f t="shared" si="5"/>
        <v>40</v>
      </c>
      <c r="AG26" s="113">
        <f t="shared" si="6"/>
        <v>17</v>
      </c>
      <c r="AH26" s="113">
        <f t="shared" si="7"/>
        <v>680</v>
      </c>
      <c r="AI26" s="114">
        <f t="shared" si="8"/>
        <v>3</v>
      </c>
      <c r="AJ26" s="113">
        <f t="shared" si="9"/>
        <v>25.5</v>
      </c>
      <c r="AK26" s="113">
        <f t="shared" si="10"/>
        <v>76.5</v>
      </c>
      <c r="AL26" s="113">
        <f t="shared" si="11"/>
        <v>756.5</v>
      </c>
      <c r="AM26" s="113">
        <f t="shared" si="12"/>
        <v>506.5</v>
      </c>
      <c r="AN26" s="113"/>
      <c r="AO26" s="113"/>
      <c r="AP26" s="113">
        <f t="shared" si="15"/>
        <v>31.402999999999999</v>
      </c>
      <c r="AQ26" s="113">
        <f t="shared" si="16"/>
        <v>10.969250000000001</v>
      </c>
      <c r="AR26" s="113">
        <f t="shared" si="17"/>
        <v>35</v>
      </c>
      <c r="AS26" s="113">
        <f t="shared" si="18"/>
        <v>250</v>
      </c>
      <c r="AT26" s="113">
        <f t="shared" si="19"/>
        <v>8</v>
      </c>
      <c r="AU26" s="113">
        <f t="shared" si="20"/>
        <v>35</v>
      </c>
      <c r="AV26" s="113">
        <f t="shared" si="21"/>
        <v>386.12774999999999</v>
      </c>
      <c r="AW26" s="189"/>
      <c r="AX26" s="189"/>
      <c r="AY26" s="189"/>
      <c r="AZ26" s="189"/>
      <c r="BA26" s="189"/>
      <c r="BB26" s="189"/>
      <c r="BC26" s="189"/>
      <c r="BD26" s="189"/>
    </row>
    <row r="27" spans="1:56" s="106" customFormat="1" ht="15.75" hidden="1" thickBot="1" x14ac:dyDescent="0.3">
      <c r="A27" s="121"/>
      <c r="B27" s="121"/>
      <c r="C27" s="121"/>
      <c r="D27" s="122"/>
      <c r="E27" s="122"/>
      <c r="F27" s="123">
        <f>SUM(F25:F26)</f>
        <v>4333.8461538461543</v>
      </c>
      <c r="G27" s="122"/>
      <c r="H27" s="123">
        <f t="shared" ref="H27:Z27" si="26">SUM(H25:H26)</f>
        <v>25.5</v>
      </c>
      <c r="I27" s="123">
        <f t="shared" si="26"/>
        <v>76.5</v>
      </c>
      <c r="J27" s="124">
        <f t="shared" si="26"/>
        <v>4410.3461538461543</v>
      </c>
      <c r="K27" s="123">
        <f t="shared" si="26"/>
        <v>3690.3461538461538</v>
      </c>
      <c r="L27" s="123">
        <f t="shared" si="26"/>
        <v>3910.3461538461538</v>
      </c>
      <c r="M27" s="123">
        <f t="shared" si="26"/>
        <v>3910.3461538461538</v>
      </c>
      <c r="N27" s="123">
        <f t="shared" si="26"/>
        <v>756.5</v>
      </c>
      <c r="O27" s="123">
        <f t="shared" si="26"/>
        <v>756.5</v>
      </c>
      <c r="P27" s="123">
        <f t="shared" si="26"/>
        <v>242.44146153846154</v>
      </c>
      <c r="Q27" s="123">
        <f t="shared" si="26"/>
        <v>63.950019230769236</v>
      </c>
      <c r="R27" s="123">
        <f t="shared" si="26"/>
        <v>467.86215384615389</v>
      </c>
      <c r="S27" s="123">
        <f t="shared" si="26"/>
        <v>500</v>
      </c>
      <c r="T27" s="123">
        <f t="shared" si="26"/>
        <v>16</v>
      </c>
      <c r="U27" s="123">
        <f t="shared" si="26"/>
        <v>220</v>
      </c>
      <c r="V27" s="123">
        <f t="shared" si="26"/>
        <v>2900.0925192307691</v>
      </c>
      <c r="W27" s="123">
        <f t="shared" si="26"/>
        <v>242.44146153846154</v>
      </c>
      <c r="X27" s="123">
        <f t="shared" si="26"/>
        <v>63.950019230769236</v>
      </c>
      <c r="Y27" s="123">
        <f t="shared" si="26"/>
        <v>4.5389999999999997</v>
      </c>
      <c r="Z27" s="123">
        <f t="shared" si="26"/>
        <v>40.850999999999999</v>
      </c>
      <c r="AB27" s="46"/>
      <c r="AC27" s="109" t="s">
        <v>160</v>
      </c>
      <c r="AD27" s="110" t="str">
        <f t="shared" si="3"/>
        <v>S</v>
      </c>
      <c r="AE27" s="111">
        <f t="shared" si="4"/>
        <v>1</v>
      </c>
      <c r="AF27" s="112">
        <f t="shared" si="5"/>
        <v>40</v>
      </c>
      <c r="AG27" s="113">
        <f t="shared" si="6"/>
        <v>17</v>
      </c>
      <c r="AH27" s="113">
        <f t="shared" si="7"/>
        <v>680</v>
      </c>
      <c r="AI27" s="114">
        <f t="shared" si="8"/>
        <v>3</v>
      </c>
      <c r="AJ27" s="113">
        <f t="shared" si="9"/>
        <v>25.5</v>
      </c>
      <c r="AK27" s="113">
        <f t="shared" si="10"/>
        <v>76.5</v>
      </c>
      <c r="AL27" s="113">
        <f t="shared" si="11"/>
        <v>756.5</v>
      </c>
      <c r="AM27" s="113">
        <f t="shared" si="12"/>
        <v>506.5</v>
      </c>
      <c r="AN27" s="113"/>
      <c r="AO27" s="113"/>
      <c r="AP27" s="113">
        <f t="shared" si="15"/>
        <v>31.402999999999999</v>
      </c>
      <c r="AQ27" s="113">
        <f t="shared" si="16"/>
        <v>10.969250000000001</v>
      </c>
      <c r="AR27" s="113">
        <f t="shared" si="17"/>
        <v>35</v>
      </c>
      <c r="AS27" s="113">
        <f t="shared" si="18"/>
        <v>250</v>
      </c>
      <c r="AT27" s="113">
        <f t="shared" si="19"/>
        <v>8</v>
      </c>
      <c r="AU27" s="113">
        <f t="shared" si="20"/>
        <v>35</v>
      </c>
      <c r="AV27" s="113">
        <f t="shared" si="21"/>
        <v>386.12774999999999</v>
      </c>
      <c r="AW27" s="189"/>
      <c r="AX27" s="189"/>
      <c r="AY27" s="189"/>
      <c r="AZ27" s="189"/>
      <c r="BA27" s="189"/>
      <c r="BB27" s="189"/>
      <c r="BC27" s="189"/>
      <c r="BD27" s="189"/>
    </row>
    <row r="28" spans="1:56" s="106" customFormat="1" ht="16.5" hidden="1" thickTop="1" thickBot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109" t="s">
        <v>161</v>
      </c>
      <c r="AD28" s="110" t="str">
        <f t="shared" si="3"/>
        <v>S</v>
      </c>
      <c r="AE28" s="111">
        <f t="shared" si="4"/>
        <v>1</v>
      </c>
      <c r="AF28" s="112">
        <f t="shared" si="5"/>
        <v>40</v>
      </c>
      <c r="AG28" s="113">
        <f t="shared" si="6"/>
        <v>17</v>
      </c>
      <c r="AH28" s="113">
        <f t="shared" si="7"/>
        <v>680</v>
      </c>
      <c r="AI28" s="114">
        <f t="shared" si="8"/>
        <v>3</v>
      </c>
      <c r="AJ28" s="113">
        <f t="shared" si="9"/>
        <v>25.5</v>
      </c>
      <c r="AK28" s="113">
        <f t="shared" si="10"/>
        <v>76.5</v>
      </c>
      <c r="AL28" s="113">
        <f t="shared" si="11"/>
        <v>756.5</v>
      </c>
      <c r="AM28" s="113">
        <f t="shared" si="12"/>
        <v>506.5</v>
      </c>
      <c r="AN28" s="113"/>
      <c r="AO28" s="113"/>
      <c r="AP28" s="113">
        <f t="shared" si="15"/>
        <v>31.402999999999999</v>
      </c>
      <c r="AQ28" s="113">
        <f t="shared" si="16"/>
        <v>10.969250000000001</v>
      </c>
      <c r="AR28" s="113">
        <f t="shared" si="17"/>
        <v>35</v>
      </c>
      <c r="AS28" s="113">
        <f t="shared" si="18"/>
        <v>250</v>
      </c>
      <c r="AT28" s="113">
        <f t="shared" si="19"/>
        <v>8</v>
      </c>
      <c r="AU28" s="113">
        <f t="shared" si="20"/>
        <v>35</v>
      </c>
      <c r="AV28" s="113">
        <f t="shared" si="21"/>
        <v>386.12774999999999</v>
      </c>
      <c r="AW28" s="189"/>
      <c r="AX28" s="189"/>
      <c r="AY28" s="189"/>
      <c r="AZ28" s="189"/>
      <c r="BA28" s="189"/>
      <c r="BB28" s="189"/>
      <c r="BC28" s="189"/>
      <c r="BD28" s="189"/>
    </row>
    <row r="29" spans="1:56" s="106" customFormat="1" ht="20.25" hidden="1" thickBot="1" x14ac:dyDescent="0.35">
      <c r="A29" s="125" t="s">
        <v>142</v>
      </c>
      <c r="B29" s="103"/>
      <c r="C29" s="103"/>
      <c r="D29" s="104"/>
      <c r="E29" s="105"/>
      <c r="G29" s="107"/>
      <c r="W29" s="46"/>
      <c r="X29" s="46"/>
      <c r="Y29" s="46"/>
      <c r="Z29" s="46"/>
      <c r="AB29" s="46"/>
      <c r="AC29" s="109" t="s">
        <v>162</v>
      </c>
      <c r="AD29" s="110" t="str">
        <f t="shared" si="3"/>
        <v>S</v>
      </c>
      <c r="AE29" s="111">
        <f t="shared" si="4"/>
        <v>1</v>
      </c>
      <c r="AF29" s="112">
        <f t="shared" si="5"/>
        <v>40</v>
      </c>
      <c r="AG29" s="113">
        <f t="shared" si="6"/>
        <v>17</v>
      </c>
      <c r="AH29" s="113">
        <f t="shared" si="7"/>
        <v>680</v>
      </c>
      <c r="AI29" s="114">
        <f t="shared" si="8"/>
        <v>3</v>
      </c>
      <c r="AJ29" s="113">
        <f t="shared" si="9"/>
        <v>25.5</v>
      </c>
      <c r="AK29" s="113">
        <f t="shared" si="10"/>
        <v>76.5</v>
      </c>
      <c r="AL29" s="113">
        <f t="shared" si="11"/>
        <v>756.5</v>
      </c>
      <c r="AM29" s="113">
        <f t="shared" si="12"/>
        <v>506.5</v>
      </c>
      <c r="AN29" s="113"/>
      <c r="AO29" s="113"/>
      <c r="AP29" s="113">
        <f t="shared" si="15"/>
        <v>31.402999999999999</v>
      </c>
      <c r="AQ29" s="113">
        <f t="shared" si="16"/>
        <v>10.969250000000001</v>
      </c>
      <c r="AR29" s="113">
        <f t="shared" si="17"/>
        <v>35</v>
      </c>
      <c r="AS29" s="113">
        <f t="shared" si="18"/>
        <v>250</v>
      </c>
      <c r="AT29" s="113">
        <f t="shared" si="19"/>
        <v>8</v>
      </c>
      <c r="AU29" s="113">
        <f t="shared" si="20"/>
        <v>35</v>
      </c>
      <c r="AV29" s="113">
        <f t="shared" si="21"/>
        <v>386.12774999999999</v>
      </c>
      <c r="AW29" s="189"/>
      <c r="AX29" s="189"/>
      <c r="AY29" s="189"/>
      <c r="AZ29" s="189"/>
      <c r="BA29" s="189"/>
      <c r="BB29" s="189"/>
      <c r="BC29" s="189"/>
      <c r="BD29" s="189"/>
    </row>
    <row r="30" spans="1:56" s="106" customFormat="1" hidden="1" x14ac:dyDescent="0.25">
      <c r="A30" s="115" t="s">
        <v>135</v>
      </c>
      <c r="B30" s="116" t="s">
        <v>37</v>
      </c>
      <c r="C30" s="111">
        <v>1</v>
      </c>
      <c r="D30" s="111">
        <v>40</v>
      </c>
      <c r="E30" s="117">
        <v>17</v>
      </c>
      <c r="F30" s="118">
        <f>D30*E30</f>
        <v>680</v>
      </c>
      <c r="G30" s="114">
        <v>3</v>
      </c>
      <c r="H30" s="118">
        <f>E30*1.5</f>
        <v>25.5</v>
      </c>
      <c r="I30" s="118">
        <f>G30*H30</f>
        <v>76.5</v>
      </c>
      <c r="J30" s="119">
        <f>F30+I30</f>
        <v>756.5</v>
      </c>
      <c r="K30" s="118">
        <f>J30-U30-S30</f>
        <v>471.5</v>
      </c>
      <c r="L30" s="118">
        <f>+J30-S30</f>
        <v>506.5</v>
      </c>
      <c r="M30" s="118">
        <f>+J30-S30</f>
        <v>506.5</v>
      </c>
      <c r="N30" s="118">
        <f>J30</f>
        <v>756.5</v>
      </c>
      <c r="O30" s="118">
        <f>J30</f>
        <v>756.5</v>
      </c>
      <c r="P30" s="118">
        <f>L30*0.062</f>
        <v>31.402999999999999</v>
      </c>
      <c r="Q30" s="118">
        <f>J30*0.0145</f>
        <v>10.969250000000001</v>
      </c>
      <c r="R30" s="118">
        <f>+R25</f>
        <v>35</v>
      </c>
      <c r="S30" s="118">
        <v>250</v>
      </c>
      <c r="T30" s="118">
        <v>8</v>
      </c>
      <c r="U30" s="118">
        <v>35</v>
      </c>
      <c r="V30" s="118">
        <f>J30-P30-Q30-R30-S30-T30-U30</f>
        <v>386.12774999999999</v>
      </c>
      <c r="W30" s="120">
        <f>L30*0.062</f>
        <v>31.402999999999999</v>
      </c>
      <c r="X30" s="120">
        <f>J30*0.0145</f>
        <v>10.969250000000001</v>
      </c>
      <c r="Y30" s="120">
        <f>N30*0.006</f>
        <v>4.5389999999999997</v>
      </c>
      <c r="Z30" s="120">
        <f>O30*0.054</f>
        <v>40.850999999999999</v>
      </c>
      <c r="AB30" s="46"/>
      <c r="AC30" s="109" t="s">
        <v>163</v>
      </c>
      <c r="AD30" s="110" t="str">
        <f t="shared" si="3"/>
        <v>S</v>
      </c>
      <c r="AE30" s="111">
        <f t="shared" si="4"/>
        <v>1</v>
      </c>
      <c r="AF30" s="112">
        <f t="shared" si="5"/>
        <v>40</v>
      </c>
      <c r="AG30" s="113">
        <f t="shared" si="6"/>
        <v>17</v>
      </c>
      <c r="AH30" s="113">
        <f t="shared" si="7"/>
        <v>680</v>
      </c>
      <c r="AI30" s="114">
        <f t="shared" si="8"/>
        <v>3</v>
      </c>
      <c r="AJ30" s="113">
        <f t="shared" si="9"/>
        <v>25.5</v>
      </c>
      <c r="AK30" s="113">
        <f t="shared" si="10"/>
        <v>76.5</v>
      </c>
      <c r="AL30" s="113">
        <f t="shared" si="11"/>
        <v>756.5</v>
      </c>
      <c r="AM30" s="113">
        <f t="shared" si="12"/>
        <v>506.5</v>
      </c>
      <c r="AN30" s="113"/>
      <c r="AO30" s="113"/>
      <c r="AP30" s="113">
        <f t="shared" si="15"/>
        <v>31.402999999999999</v>
      </c>
      <c r="AQ30" s="113">
        <f t="shared" si="16"/>
        <v>10.969250000000001</v>
      </c>
      <c r="AR30" s="113">
        <f t="shared" si="17"/>
        <v>35</v>
      </c>
      <c r="AS30" s="113">
        <f t="shared" si="18"/>
        <v>250</v>
      </c>
      <c r="AT30" s="113">
        <f t="shared" si="19"/>
        <v>8</v>
      </c>
      <c r="AU30" s="113">
        <f t="shared" si="20"/>
        <v>35</v>
      </c>
      <c r="AV30" s="113">
        <f t="shared" si="21"/>
        <v>386.12774999999999</v>
      </c>
      <c r="AW30" s="189"/>
      <c r="AX30" s="189"/>
      <c r="AY30" s="189"/>
      <c r="AZ30" s="189"/>
      <c r="BA30" s="189"/>
      <c r="BB30" s="189"/>
      <c r="BC30" s="189"/>
      <c r="BD30" s="189"/>
    </row>
    <row r="31" spans="1:56" s="106" customFormat="1" hidden="1" x14ac:dyDescent="0.25">
      <c r="A31" s="121" t="s">
        <v>136</v>
      </c>
      <c r="B31" s="110" t="s">
        <v>36</v>
      </c>
      <c r="C31" s="114">
        <v>4</v>
      </c>
      <c r="D31" s="114" t="s">
        <v>33</v>
      </c>
      <c r="E31" s="118"/>
      <c r="F31" s="118">
        <f>190000/52</f>
        <v>3653.8461538461538</v>
      </c>
      <c r="G31" s="114"/>
      <c r="H31" s="118"/>
      <c r="I31" s="118"/>
      <c r="J31" s="119">
        <f>F31+I31</f>
        <v>3653.8461538461538</v>
      </c>
      <c r="K31" s="118">
        <f>J31-U31-S31</f>
        <v>3218.8461538461538</v>
      </c>
      <c r="L31" s="118">
        <f>+J31-S31</f>
        <v>3403.8461538461538</v>
      </c>
      <c r="M31" s="118">
        <f>+J31-S31</f>
        <v>3403.8461538461538</v>
      </c>
      <c r="N31" s="118"/>
      <c r="O31" s="118"/>
      <c r="P31" s="118">
        <f>L31*0.062</f>
        <v>211.03846153846155</v>
      </c>
      <c r="Q31" s="118">
        <f>J31*0.0145</f>
        <v>52.980769230769234</v>
      </c>
      <c r="R31" s="118">
        <f>+R26</f>
        <v>432.86215384615389</v>
      </c>
      <c r="S31" s="118">
        <v>250</v>
      </c>
      <c r="T31" s="118">
        <v>8</v>
      </c>
      <c r="U31" s="118">
        <v>185</v>
      </c>
      <c r="V31" s="118">
        <f>J31-SUM(P31:U31)</f>
        <v>2513.964769230769</v>
      </c>
      <c r="W31" s="120">
        <f>L31*0.062</f>
        <v>211.03846153846155</v>
      </c>
      <c r="X31" s="120">
        <f>J31*0.0145</f>
        <v>52.980769230769234</v>
      </c>
      <c r="Y31" s="120">
        <f>N31*0.006</f>
        <v>0</v>
      </c>
      <c r="Z31" s="120">
        <f>O31*0.054</f>
        <v>0</v>
      </c>
      <c r="AB31" s="46"/>
      <c r="AC31" s="109" t="s">
        <v>164</v>
      </c>
      <c r="AD31" s="110" t="str">
        <f t="shared" si="3"/>
        <v>S</v>
      </c>
      <c r="AE31" s="111">
        <f t="shared" si="4"/>
        <v>1</v>
      </c>
      <c r="AF31" s="112">
        <f t="shared" si="5"/>
        <v>40</v>
      </c>
      <c r="AG31" s="113">
        <f t="shared" si="6"/>
        <v>17</v>
      </c>
      <c r="AH31" s="113">
        <f t="shared" si="7"/>
        <v>680</v>
      </c>
      <c r="AI31" s="114">
        <f t="shared" si="8"/>
        <v>3</v>
      </c>
      <c r="AJ31" s="113">
        <f t="shared" si="9"/>
        <v>25.5</v>
      </c>
      <c r="AK31" s="113">
        <f t="shared" si="10"/>
        <v>76.5</v>
      </c>
      <c r="AL31" s="113">
        <f t="shared" si="11"/>
        <v>756.5</v>
      </c>
      <c r="AM31" s="113">
        <f t="shared" si="12"/>
        <v>506.5</v>
      </c>
      <c r="AN31" s="113"/>
      <c r="AO31" s="113"/>
      <c r="AP31" s="113">
        <f t="shared" si="15"/>
        <v>31.402999999999999</v>
      </c>
      <c r="AQ31" s="113">
        <f t="shared" si="16"/>
        <v>10.969250000000001</v>
      </c>
      <c r="AR31" s="113">
        <f t="shared" si="17"/>
        <v>35</v>
      </c>
      <c r="AS31" s="113">
        <f t="shared" si="18"/>
        <v>250</v>
      </c>
      <c r="AT31" s="113">
        <f t="shared" si="19"/>
        <v>8</v>
      </c>
      <c r="AU31" s="113">
        <f t="shared" si="20"/>
        <v>35</v>
      </c>
      <c r="AV31" s="113">
        <f t="shared" si="21"/>
        <v>386.12774999999999</v>
      </c>
      <c r="AW31" s="189"/>
      <c r="AX31" s="189"/>
      <c r="AY31" s="189"/>
      <c r="AZ31" s="189"/>
      <c r="BA31" s="189"/>
      <c r="BB31" s="189"/>
      <c r="BC31" s="189"/>
      <c r="BD31" s="189"/>
    </row>
    <row r="32" spans="1:56" s="106" customFormat="1" ht="15.75" hidden="1" thickBot="1" x14ac:dyDescent="0.3">
      <c r="A32" s="121"/>
      <c r="B32" s="121"/>
      <c r="C32" s="121"/>
      <c r="D32" s="122"/>
      <c r="E32" s="122"/>
      <c r="F32" s="123">
        <f>SUM(F30:F31)</f>
        <v>4333.8461538461543</v>
      </c>
      <c r="G32" s="122"/>
      <c r="H32" s="123">
        <f t="shared" ref="H32:Z32" si="27">SUM(H30:H31)</f>
        <v>25.5</v>
      </c>
      <c r="I32" s="123">
        <f t="shared" si="27"/>
        <v>76.5</v>
      </c>
      <c r="J32" s="124">
        <f t="shared" si="27"/>
        <v>4410.3461538461543</v>
      </c>
      <c r="K32" s="123">
        <f t="shared" si="27"/>
        <v>3690.3461538461538</v>
      </c>
      <c r="L32" s="123">
        <f t="shared" si="27"/>
        <v>3910.3461538461538</v>
      </c>
      <c r="M32" s="123">
        <f t="shared" si="27"/>
        <v>3910.3461538461538</v>
      </c>
      <c r="N32" s="123">
        <f t="shared" si="27"/>
        <v>756.5</v>
      </c>
      <c r="O32" s="123">
        <f t="shared" si="27"/>
        <v>756.5</v>
      </c>
      <c r="P32" s="123">
        <f t="shared" si="27"/>
        <v>242.44146153846154</v>
      </c>
      <c r="Q32" s="123">
        <f t="shared" si="27"/>
        <v>63.950019230769236</v>
      </c>
      <c r="R32" s="123">
        <f t="shared" si="27"/>
        <v>467.86215384615389</v>
      </c>
      <c r="S32" s="123">
        <f t="shared" si="27"/>
        <v>500</v>
      </c>
      <c r="T32" s="123">
        <f t="shared" si="27"/>
        <v>16</v>
      </c>
      <c r="U32" s="123">
        <f t="shared" si="27"/>
        <v>220</v>
      </c>
      <c r="V32" s="123">
        <f t="shared" si="27"/>
        <v>2900.0925192307691</v>
      </c>
      <c r="W32" s="123">
        <f t="shared" si="27"/>
        <v>242.44146153846154</v>
      </c>
      <c r="X32" s="123">
        <f t="shared" si="27"/>
        <v>63.950019230769236</v>
      </c>
      <c r="Y32" s="123">
        <f t="shared" si="27"/>
        <v>4.5389999999999997</v>
      </c>
      <c r="Z32" s="123">
        <f t="shared" si="27"/>
        <v>40.850999999999999</v>
      </c>
      <c r="AB32" s="46"/>
      <c r="AC32" s="109" t="s">
        <v>188</v>
      </c>
      <c r="AD32" s="110" t="str">
        <f t="shared" si="3"/>
        <v>S</v>
      </c>
      <c r="AE32" s="111">
        <f t="shared" si="4"/>
        <v>1</v>
      </c>
      <c r="AF32" s="112">
        <f t="shared" si="5"/>
        <v>40</v>
      </c>
      <c r="AG32" s="113">
        <f t="shared" si="6"/>
        <v>17</v>
      </c>
      <c r="AH32" s="113">
        <f t="shared" si="7"/>
        <v>680</v>
      </c>
      <c r="AI32" s="114">
        <f t="shared" si="8"/>
        <v>3</v>
      </c>
      <c r="AJ32" s="113">
        <f t="shared" si="9"/>
        <v>25.5</v>
      </c>
      <c r="AK32" s="113">
        <f t="shared" si="10"/>
        <v>76.5</v>
      </c>
      <c r="AL32" s="113">
        <f t="shared" si="11"/>
        <v>756.5</v>
      </c>
      <c r="AM32" s="113">
        <f t="shared" si="12"/>
        <v>506.5</v>
      </c>
      <c r="AN32" s="113"/>
      <c r="AO32" s="113"/>
      <c r="AP32" s="113">
        <f t="shared" si="15"/>
        <v>31.402999999999999</v>
      </c>
      <c r="AQ32" s="113">
        <f t="shared" si="16"/>
        <v>10.969250000000001</v>
      </c>
      <c r="AR32" s="113">
        <f t="shared" si="17"/>
        <v>35</v>
      </c>
      <c r="AS32" s="113">
        <f t="shared" si="18"/>
        <v>250</v>
      </c>
      <c r="AT32" s="113">
        <f t="shared" si="19"/>
        <v>8</v>
      </c>
      <c r="AU32" s="113">
        <f t="shared" si="20"/>
        <v>35</v>
      </c>
      <c r="AV32" s="113">
        <f t="shared" si="21"/>
        <v>386.12774999999999</v>
      </c>
      <c r="AW32" s="189"/>
      <c r="AX32" s="189"/>
      <c r="AY32" s="189"/>
      <c r="AZ32" s="189"/>
      <c r="BA32" s="189"/>
      <c r="BB32" s="189"/>
      <c r="BC32" s="189"/>
      <c r="BD32" s="189"/>
    </row>
    <row r="33" spans="1:56" s="106" customFormat="1" ht="16.5" hidden="1" thickTop="1" thickBot="1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109" t="s">
        <v>165</v>
      </c>
      <c r="AD33" s="110" t="str">
        <f t="shared" si="3"/>
        <v>S</v>
      </c>
      <c r="AE33" s="111">
        <f t="shared" si="4"/>
        <v>1</v>
      </c>
      <c r="AF33" s="112">
        <f t="shared" si="5"/>
        <v>40</v>
      </c>
      <c r="AG33" s="113">
        <f t="shared" si="6"/>
        <v>17</v>
      </c>
      <c r="AH33" s="113">
        <f t="shared" si="7"/>
        <v>680</v>
      </c>
      <c r="AI33" s="114">
        <f t="shared" si="8"/>
        <v>3</v>
      </c>
      <c r="AJ33" s="113">
        <f t="shared" si="9"/>
        <v>25.5</v>
      </c>
      <c r="AK33" s="113">
        <f t="shared" si="10"/>
        <v>76.5</v>
      </c>
      <c r="AL33" s="113">
        <f t="shared" si="11"/>
        <v>756.5</v>
      </c>
      <c r="AM33" s="113">
        <f t="shared" si="12"/>
        <v>506.5</v>
      </c>
      <c r="AN33" s="113"/>
      <c r="AO33" s="113"/>
      <c r="AP33" s="113">
        <f t="shared" si="15"/>
        <v>31.402999999999999</v>
      </c>
      <c r="AQ33" s="113">
        <f t="shared" si="16"/>
        <v>10.969250000000001</v>
      </c>
      <c r="AR33" s="113">
        <f t="shared" si="17"/>
        <v>35</v>
      </c>
      <c r="AS33" s="113">
        <f t="shared" si="18"/>
        <v>250</v>
      </c>
      <c r="AT33" s="113">
        <f t="shared" si="19"/>
        <v>8</v>
      </c>
      <c r="AU33" s="113">
        <f t="shared" si="20"/>
        <v>35</v>
      </c>
      <c r="AV33" s="113">
        <f t="shared" si="21"/>
        <v>386.12774999999999</v>
      </c>
      <c r="AW33" s="189"/>
      <c r="AX33" s="189"/>
      <c r="AY33" s="189"/>
      <c r="AZ33" s="189"/>
      <c r="BA33" s="189"/>
      <c r="BB33" s="189"/>
      <c r="BC33" s="189"/>
      <c r="BD33" s="189"/>
    </row>
    <row r="34" spans="1:56" s="106" customFormat="1" ht="20.25" hidden="1" thickBot="1" x14ac:dyDescent="0.35">
      <c r="A34" s="125" t="s">
        <v>143</v>
      </c>
      <c r="B34" s="103"/>
      <c r="C34" s="103"/>
      <c r="D34" s="104"/>
      <c r="E34" s="105"/>
      <c r="G34" s="107"/>
      <c r="W34" s="46"/>
      <c r="X34" s="46"/>
      <c r="Y34" s="46"/>
      <c r="Z34" s="46"/>
      <c r="AB34" s="46"/>
      <c r="AC34" s="109" t="s">
        <v>166</v>
      </c>
      <c r="AD34" s="110" t="str">
        <f t="shared" si="3"/>
        <v>S</v>
      </c>
      <c r="AE34" s="111">
        <f t="shared" si="4"/>
        <v>1</v>
      </c>
      <c r="AF34" s="112">
        <f t="shared" si="5"/>
        <v>40</v>
      </c>
      <c r="AG34" s="113">
        <f t="shared" si="6"/>
        <v>17</v>
      </c>
      <c r="AH34" s="113">
        <f t="shared" si="7"/>
        <v>680</v>
      </c>
      <c r="AI34" s="114">
        <f t="shared" si="8"/>
        <v>3</v>
      </c>
      <c r="AJ34" s="113">
        <f t="shared" si="9"/>
        <v>25.5</v>
      </c>
      <c r="AK34" s="113">
        <f t="shared" si="10"/>
        <v>76.5</v>
      </c>
      <c r="AL34" s="113">
        <f t="shared" si="11"/>
        <v>756.5</v>
      </c>
      <c r="AM34" s="113">
        <f t="shared" si="12"/>
        <v>506.5</v>
      </c>
      <c r="AN34" s="113"/>
      <c r="AO34" s="113"/>
      <c r="AP34" s="113">
        <f t="shared" si="15"/>
        <v>31.402999999999999</v>
      </c>
      <c r="AQ34" s="113">
        <f t="shared" si="16"/>
        <v>10.969250000000001</v>
      </c>
      <c r="AR34" s="113">
        <f t="shared" si="17"/>
        <v>35</v>
      </c>
      <c r="AS34" s="113">
        <f t="shared" si="18"/>
        <v>250</v>
      </c>
      <c r="AT34" s="113">
        <f t="shared" si="19"/>
        <v>8</v>
      </c>
      <c r="AU34" s="113">
        <f t="shared" si="20"/>
        <v>35</v>
      </c>
      <c r="AV34" s="113">
        <f t="shared" si="21"/>
        <v>386.12774999999999</v>
      </c>
      <c r="AW34" s="189"/>
      <c r="AX34" s="189"/>
      <c r="AY34" s="189"/>
      <c r="AZ34" s="189"/>
      <c r="BA34" s="189"/>
      <c r="BB34" s="189"/>
      <c r="BC34" s="189"/>
      <c r="BD34" s="189"/>
    </row>
    <row r="35" spans="1:56" s="106" customFormat="1" hidden="1" x14ac:dyDescent="0.25">
      <c r="A35" s="115" t="s">
        <v>135</v>
      </c>
      <c r="B35" s="116" t="s">
        <v>37</v>
      </c>
      <c r="C35" s="111">
        <v>1</v>
      </c>
      <c r="D35" s="111">
        <v>40</v>
      </c>
      <c r="E35" s="117">
        <v>17</v>
      </c>
      <c r="F35" s="118">
        <f>D35*E35</f>
        <v>680</v>
      </c>
      <c r="G35" s="114">
        <v>3</v>
      </c>
      <c r="H35" s="118">
        <f>E35*1.5</f>
        <v>25.5</v>
      </c>
      <c r="I35" s="118">
        <f>G35*H35</f>
        <v>76.5</v>
      </c>
      <c r="J35" s="119">
        <f>F35+I35</f>
        <v>756.5</v>
      </c>
      <c r="K35" s="118">
        <f>J35-U35-S35</f>
        <v>471.5</v>
      </c>
      <c r="L35" s="118">
        <f>+J35-S35</f>
        <v>506.5</v>
      </c>
      <c r="M35" s="118">
        <f>+J35-S35</f>
        <v>506.5</v>
      </c>
      <c r="N35" s="118">
        <f>J35</f>
        <v>756.5</v>
      </c>
      <c r="O35" s="118">
        <f>J35</f>
        <v>756.5</v>
      </c>
      <c r="P35" s="118">
        <f>L35*0.062</f>
        <v>31.402999999999999</v>
      </c>
      <c r="Q35" s="118">
        <f>J35*0.0145</f>
        <v>10.969250000000001</v>
      </c>
      <c r="R35" s="118">
        <f>+R30</f>
        <v>35</v>
      </c>
      <c r="S35" s="118">
        <v>250</v>
      </c>
      <c r="T35" s="118">
        <v>8</v>
      </c>
      <c r="U35" s="118">
        <v>35</v>
      </c>
      <c r="V35" s="118">
        <f>J35-P35-Q35-R35-S35-T35-U35</f>
        <v>386.12774999999999</v>
      </c>
      <c r="W35" s="120">
        <f>L35*0.062</f>
        <v>31.402999999999999</v>
      </c>
      <c r="X35" s="120">
        <f>J35*0.0145</f>
        <v>10.969250000000001</v>
      </c>
      <c r="Y35" s="120">
        <f>N35*0.006</f>
        <v>4.5389999999999997</v>
      </c>
      <c r="Z35" s="120">
        <f>O35*0.054</f>
        <v>40.850999999999999</v>
      </c>
      <c r="AB35" s="46"/>
      <c r="AC35" s="109" t="s">
        <v>167</v>
      </c>
      <c r="AD35" s="110" t="str">
        <f t="shared" si="3"/>
        <v>S</v>
      </c>
      <c r="AE35" s="111">
        <f t="shared" si="4"/>
        <v>1</v>
      </c>
      <c r="AF35" s="112">
        <f t="shared" si="5"/>
        <v>40</v>
      </c>
      <c r="AG35" s="113">
        <f t="shared" si="6"/>
        <v>17</v>
      </c>
      <c r="AH35" s="113">
        <f t="shared" si="7"/>
        <v>680</v>
      </c>
      <c r="AI35" s="114">
        <f t="shared" si="8"/>
        <v>3</v>
      </c>
      <c r="AJ35" s="113">
        <f t="shared" si="9"/>
        <v>25.5</v>
      </c>
      <c r="AK35" s="113">
        <f t="shared" si="10"/>
        <v>76.5</v>
      </c>
      <c r="AL35" s="113">
        <f t="shared" si="11"/>
        <v>756.5</v>
      </c>
      <c r="AM35" s="113">
        <f t="shared" si="12"/>
        <v>506.5</v>
      </c>
      <c r="AN35" s="113"/>
      <c r="AO35" s="113"/>
      <c r="AP35" s="113">
        <f t="shared" si="15"/>
        <v>31.402999999999999</v>
      </c>
      <c r="AQ35" s="113">
        <f t="shared" si="16"/>
        <v>10.969250000000001</v>
      </c>
      <c r="AR35" s="113">
        <f t="shared" si="17"/>
        <v>35</v>
      </c>
      <c r="AS35" s="113">
        <f t="shared" si="18"/>
        <v>250</v>
      </c>
      <c r="AT35" s="113">
        <f t="shared" si="19"/>
        <v>8</v>
      </c>
      <c r="AU35" s="113">
        <f t="shared" si="20"/>
        <v>35</v>
      </c>
      <c r="AV35" s="113">
        <f t="shared" si="21"/>
        <v>386.12774999999999</v>
      </c>
      <c r="AW35" s="189"/>
      <c r="AX35" s="189"/>
      <c r="AY35" s="189"/>
      <c r="AZ35" s="189"/>
      <c r="BA35" s="189"/>
      <c r="BB35" s="189"/>
      <c r="BC35" s="189"/>
      <c r="BD35" s="189"/>
    </row>
    <row r="36" spans="1:56" s="106" customFormat="1" hidden="1" x14ac:dyDescent="0.25">
      <c r="A36" s="121" t="s">
        <v>136</v>
      </c>
      <c r="B36" s="110" t="s">
        <v>36</v>
      </c>
      <c r="C36" s="114">
        <v>4</v>
      </c>
      <c r="D36" s="114" t="s">
        <v>33</v>
      </c>
      <c r="E36" s="118"/>
      <c r="F36" s="118">
        <f>190000/52</f>
        <v>3653.8461538461538</v>
      </c>
      <c r="G36" s="114"/>
      <c r="H36" s="118"/>
      <c r="I36" s="118"/>
      <c r="J36" s="119">
        <f>F36+I36</f>
        <v>3653.8461538461538</v>
      </c>
      <c r="K36" s="118">
        <f>J36-U36-S36</f>
        <v>3218.8461538461538</v>
      </c>
      <c r="L36" s="118">
        <f>+J36-S36</f>
        <v>3403.8461538461538</v>
      </c>
      <c r="M36" s="118">
        <f>+J36-S36</f>
        <v>3403.8461538461538</v>
      </c>
      <c r="N36" s="118"/>
      <c r="O36" s="118"/>
      <c r="P36" s="118">
        <f>L36*0.062</f>
        <v>211.03846153846155</v>
      </c>
      <c r="Q36" s="118">
        <f>J36*0.0145</f>
        <v>52.980769230769234</v>
      </c>
      <c r="R36" s="118">
        <f>+R31</f>
        <v>432.86215384615389</v>
      </c>
      <c r="S36" s="118">
        <v>250</v>
      </c>
      <c r="T36" s="118">
        <v>8</v>
      </c>
      <c r="U36" s="118">
        <v>185</v>
      </c>
      <c r="V36" s="118">
        <f>J36-SUM(P36:U36)</f>
        <v>2513.964769230769</v>
      </c>
      <c r="W36" s="120">
        <f>L36*0.062</f>
        <v>211.03846153846155</v>
      </c>
      <c r="X36" s="120">
        <f>J36*0.0145</f>
        <v>52.980769230769234</v>
      </c>
      <c r="Y36" s="120">
        <f>N36*0.006</f>
        <v>0</v>
      </c>
      <c r="Z36" s="120">
        <f>O36*0.054</f>
        <v>0</v>
      </c>
      <c r="AB36" s="46"/>
      <c r="AC36" s="109" t="s">
        <v>168</v>
      </c>
      <c r="AD36" s="110" t="str">
        <f t="shared" si="3"/>
        <v>S</v>
      </c>
      <c r="AE36" s="111">
        <f t="shared" si="4"/>
        <v>1</v>
      </c>
      <c r="AF36" s="112">
        <f t="shared" si="5"/>
        <v>40</v>
      </c>
      <c r="AG36" s="113">
        <f t="shared" si="6"/>
        <v>17</v>
      </c>
      <c r="AH36" s="113">
        <f t="shared" si="7"/>
        <v>680</v>
      </c>
      <c r="AI36" s="114">
        <f t="shared" si="8"/>
        <v>3</v>
      </c>
      <c r="AJ36" s="113">
        <f t="shared" si="9"/>
        <v>25.5</v>
      </c>
      <c r="AK36" s="113">
        <f t="shared" si="10"/>
        <v>76.5</v>
      </c>
      <c r="AL36" s="113">
        <f t="shared" si="11"/>
        <v>756.5</v>
      </c>
      <c r="AM36" s="113">
        <f t="shared" si="12"/>
        <v>506.5</v>
      </c>
      <c r="AN36" s="113"/>
      <c r="AO36" s="113"/>
      <c r="AP36" s="113">
        <f t="shared" si="15"/>
        <v>31.402999999999999</v>
      </c>
      <c r="AQ36" s="113">
        <f t="shared" si="16"/>
        <v>10.969250000000001</v>
      </c>
      <c r="AR36" s="113">
        <f t="shared" si="17"/>
        <v>35</v>
      </c>
      <c r="AS36" s="113">
        <f t="shared" si="18"/>
        <v>250</v>
      </c>
      <c r="AT36" s="113">
        <f t="shared" si="19"/>
        <v>8</v>
      </c>
      <c r="AU36" s="113">
        <f t="shared" si="20"/>
        <v>35</v>
      </c>
      <c r="AV36" s="113">
        <f t="shared" si="21"/>
        <v>386.12774999999999</v>
      </c>
      <c r="AW36" s="189"/>
      <c r="AX36" s="189"/>
      <c r="AY36" s="189"/>
      <c r="AZ36" s="189"/>
      <c r="BA36" s="189"/>
      <c r="BB36" s="189"/>
      <c r="BC36" s="189"/>
      <c r="BD36" s="189"/>
    </row>
    <row r="37" spans="1:56" s="106" customFormat="1" ht="15.75" hidden="1" thickBot="1" x14ac:dyDescent="0.3">
      <c r="A37" s="121"/>
      <c r="B37" s="121"/>
      <c r="C37" s="121"/>
      <c r="D37" s="122"/>
      <c r="E37" s="122"/>
      <c r="F37" s="123">
        <f>SUM(F35:F36)</f>
        <v>4333.8461538461543</v>
      </c>
      <c r="G37" s="122"/>
      <c r="H37" s="123">
        <f t="shared" ref="H37:Z37" si="28">SUM(H35:H36)</f>
        <v>25.5</v>
      </c>
      <c r="I37" s="123">
        <f t="shared" si="28"/>
        <v>76.5</v>
      </c>
      <c r="J37" s="124">
        <f t="shared" si="28"/>
        <v>4410.3461538461543</v>
      </c>
      <c r="K37" s="123">
        <f t="shared" si="28"/>
        <v>3690.3461538461538</v>
      </c>
      <c r="L37" s="123">
        <f t="shared" si="28"/>
        <v>3910.3461538461538</v>
      </c>
      <c r="M37" s="123">
        <f t="shared" si="28"/>
        <v>3910.3461538461538</v>
      </c>
      <c r="N37" s="123">
        <f t="shared" si="28"/>
        <v>756.5</v>
      </c>
      <c r="O37" s="123">
        <f t="shared" si="28"/>
        <v>756.5</v>
      </c>
      <c r="P37" s="123">
        <f t="shared" si="28"/>
        <v>242.44146153846154</v>
      </c>
      <c r="Q37" s="123">
        <f t="shared" si="28"/>
        <v>63.950019230769236</v>
      </c>
      <c r="R37" s="123">
        <f t="shared" si="28"/>
        <v>467.86215384615389</v>
      </c>
      <c r="S37" s="123">
        <f t="shared" si="28"/>
        <v>500</v>
      </c>
      <c r="T37" s="123">
        <f t="shared" si="28"/>
        <v>16</v>
      </c>
      <c r="U37" s="123">
        <f t="shared" si="28"/>
        <v>220</v>
      </c>
      <c r="V37" s="123">
        <f t="shared" si="28"/>
        <v>2900.0925192307691</v>
      </c>
      <c r="W37" s="123">
        <f t="shared" si="28"/>
        <v>242.44146153846154</v>
      </c>
      <c r="X37" s="123">
        <f t="shared" si="28"/>
        <v>63.950019230769236</v>
      </c>
      <c r="Y37" s="123">
        <f t="shared" si="28"/>
        <v>4.5389999999999997</v>
      </c>
      <c r="Z37" s="123">
        <f t="shared" si="28"/>
        <v>40.850999999999999</v>
      </c>
      <c r="AB37" s="46"/>
      <c r="AC37" s="109" t="s">
        <v>169</v>
      </c>
      <c r="AD37" s="110" t="str">
        <f t="shared" si="3"/>
        <v>S</v>
      </c>
      <c r="AE37" s="111">
        <f t="shared" si="4"/>
        <v>1</v>
      </c>
      <c r="AF37" s="112">
        <f t="shared" si="5"/>
        <v>40</v>
      </c>
      <c r="AG37" s="113">
        <f t="shared" si="6"/>
        <v>17</v>
      </c>
      <c r="AH37" s="113">
        <f t="shared" si="7"/>
        <v>680</v>
      </c>
      <c r="AI37" s="114">
        <f t="shared" si="8"/>
        <v>3</v>
      </c>
      <c r="AJ37" s="113">
        <f t="shared" si="9"/>
        <v>25.5</v>
      </c>
      <c r="AK37" s="113">
        <f t="shared" si="10"/>
        <v>76.5</v>
      </c>
      <c r="AL37" s="113">
        <f t="shared" si="11"/>
        <v>756.5</v>
      </c>
      <c r="AM37" s="113">
        <f t="shared" si="12"/>
        <v>506.5</v>
      </c>
      <c r="AN37" s="113"/>
      <c r="AO37" s="113"/>
      <c r="AP37" s="113">
        <f t="shared" si="15"/>
        <v>31.402999999999999</v>
      </c>
      <c r="AQ37" s="113">
        <f t="shared" si="16"/>
        <v>10.969250000000001</v>
      </c>
      <c r="AR37" s="113">
        <f t="shared" si="17"/>
        <v>35</v>
      </c>
      <c r="AS37" s="113">
        <f t="shared" si="18"/>
        <v>250</v>
      </c>
      <c r="AT37" s="113">
        <f t="shared" si="19"/>
        <v>8</v>
      </c>
      <c r="AU37" s="113">
        <f t="shared" si="20"/>
        <v>35</v>
      </c>
      <c r="AV37" s="113">
        <f t="shared" si="21"/>
        <v>386.12774999999999</v>
      </c>
      <c r="AW37" s="189"/>
      <c r="AX37" s="189"/>
      <c r="AY37" s="189"/>
      <c r="AZ37" s="189"/>
      <c r="BA37" s="189"/>
      <c r="BB37" s="189"/>
      <c r="BC37" s="189"/>
      <c r="BD37" s="189"/>
    </row>
    <row r="38" spans="1:56" ht="16.5" hidden="1" thickTop="1" thickBo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AA38" s="46"/>
      <c r="AB38" s="46"/>
      <c r="AC38" s="109" t="s">
        <v>170</v>
      </c>
      <c r="AD38" s="110" t="str">
        <f t="shared" si="3"/>
        <v>S</v>
      </c>
      <c r="AE38" s="111">
        <f t="shared" si="4"/>
        <v>1</v>
      </c>
      <c r="AF38" s="112">
        <f t="shared" si="5"/>
        <v>40</v>
      </c>
      <c r="AG38" s="113">
        <f t="shared" si="6"/>
        <v>17</v>
      </c>
      <c r="AH38" s="113">
        <f t="shared" si="7"/>
        <v>680</v>
      </c>
      <c r="AI38" s="114">
        <f t="shared" si="8"/>
        <v>3</v>
      </c>
      <c r="AJ38" s="113">
        <f t="shared" si="9"/>
        <v>25.5</v>
      </c>
      <c r="AK38" s="113">
        <f t="shared" si="10"/>
        <v>76.5</v>
      </c>
      <c r="AL38" s="113">
        <f t="shared" si="11"/>
        <v>756.5</v>
      </c>
      <c r="AM38" s="113">
        <f t="shared" si="12"/>
        <v>506.5</v>
      </c>
      <c r="AN38" s="113"/>
      <c r="AO38" s="113"/>
      <c r="AP38" s="113">
        <f t="shared" si="15"/>
        <v>31.402999999999999</v>
      </c>
      <c r="AQ38" s="113">
        <f t="shared" si="16"/>
        <v>10.969250000000001</v>
      </c>
      <c r="AR38" s="113">
        <f t="shared" si="17"/>
        <v>35</v>
      </c>
      <c r="AS38" s="113">
        <f t="shared" si="18"/>
        <v>250</v>
      </c>
      <c r="AT38" s="113">
        <f t="shared" si="19"/>
        <v>8</v>
      </c>
      <c r="AU38" s="113">
        <f t="shared" si="20"/>
        <v>35</v>
      </c>
      <c r="AV38" s="113">
        <f t="shared" si="21"/>
        <v>386.12774999999999</v>
      </c>
    </row>
    <row r="39" spans="1:56" s="106" customFormat="1" ht="20.25" hidden="1" thickBot="1" x14ac:dyDescent="0.35">
      <c r="A39" s="125" t="s">
        <v>144</v>
      </c>
      <c r="B39" s="103"/>
      <c r="C39" s="103"/>
      <c r="D39" s="104"/>
      <c r="E39" s="105"/>
      <c r="G39" s="107"/>
      <c r="W39" s="46"/>
      <c r="X39" s="46"/>
      <c r="Y39" s="46"/>
      <c r="Z39" s="46"/>
      <c r="AB39" s="46"/>
      <c r="AC39" s="109" t="s">
        <v>171</v>
      </c>
      <c r="AD39" s="110" t="str">
        <f t="shared" si="3"/>
        <v>S</v>
      </c>
      <c r="AE39" s="111">
        <f t="shared" si="4"/>
        <v>1</v>
      </c>
      <c r="AF39" s="112">
        <f t="shared" si="5"/>
        <v>40</v>
      </c>
      <c r="AG39" s="113">
        <f t="shared" si="6"/>
        <v>17</v>
      </c>
      <c r="AH39" s="113">
        <f t="shared" si="7"/>
        <v>680</v>
      </c>
      <c r="AI39" s="114">
        <f t="shared" si="8"/>
        <v>3</v>
      </c>
      <c r="AJ39" s="113">
        <f t="shared" si="9"/>
        <v>25.5</v>
      </c>
      <c r="AK39" s="113">
        <f t="shared" si="10"/>
        <v>76.5</v>
      </c>
      <c r="AL39" s="113">
        <f t="shared" si="11"/>
        <v>756.5</v>
      </c>
      <c r="AM39" s="113">
        <f t="shared" si="12"/>
        <v>506.5</v>
      </c>
      <c r="AN39" s="113"/>
      <c r="AO39" s="113"/>
      <c r="AP39" s="113">
        <f t="shared" si="15"/>
        <v>31.402999999999999</v>
      </c>
      <c r="AQ39" s="113">
        <f t="shared" si="16"/>
        <v>10.969250000000001</v>
      </c>
      <c r="AR39" s="113">
        <f t="shared" si="17"/>
        <v>35</v>
      </c>
      <c r="AS39" s="113">
        <f t="shared" si="18"/>
        <v>250</v>
      </c>
      <c r="AT39" s="113">
        <f t="shared" si="19"/>
        <v>8</v>
      </c>
      <c r="AU39" s="113">
        <f t="shared" si="20"/>
        <v>35</v>
      </c>
      <c r="AV39" s="113">
        <f t="shared" si="21"/>
        <v>386.12774999999999</v>
      </c>
      <c r="AW39" s="189"/>
      <c r="AX39" s="189"/>
      <c r="AY39" s="189"/>
      <c r="AZ39" s="189"/>
      <c r="BA39" s="189"/>
      <c r="BB39" s="189"/>
      <c r="BC39" s="189"/>
      <c r="BD39" s="189"/>
    </row>
    <row r="40" spans="1:56" s="106" customFormat="1" hidden="1" x14ac:dyDescent="0.25">
      <c r="A40" s="115" t="s">
        <v>135</v>
      </c>
      <c r="B40" s="116" t="s">
        <v>37</v>
      </c>
      <c r="C40" s="111">
        <v>1</v>
      </c>
      <c r="D40" s="111">
        <v>40</v>
      </c>
      <c r="E40" s="117">
        <v>17</v>
      </c>
      <c r="F40" s="118">
        <f>D40*E40</f>
        <v>680</v>
      </c>
      <c r="G40" s="114">
        <v>3</v>
      </c>
      <c r="H40" s="118">
        <f>E40*1.5</f>
        <v>25.5</v>
      </c>
      <c r="I40" s="118">
        <f>G40*H40</f>
        <v>76.5</v>
      </c>
      <c r="J40" s="119">
        <f>F40+I40</f>
        <v>756.5</v>
      </c>
      <c r="K40" s="118">
        <f>J40-U40-S40</f>
        <v>471.5</v>
      </c>
      <c r="L40" s="118">
        <f>+J40-S40</f>
        <v>506.5</v>
      </c>
      <c r="M40" s="118">
        <f>+J40-S40</f>
        <v>506.5</v>
      </c>
      <c r="N40" s="118">
        <f>J40</f>
        <v>756.5</v>
      </c>
      <c r="O40" s="118">
        <f>J40</f>
        <v>756.5</v>
      </c>
      <c r="P40" s="118">
        <f>L40*0.062</f>
        <v>31.402999999999999</v>
      </c>
      <c r="Q40" s="118">
        <f>J40*0.0145</f>
        <v>10.969250000000001</v>
      </c>
      <c r="R40" s="118">
        <f>+R35</f>
        <v>35</v>
      </c>
      <c r="S40" s="118">
        <v>250</v>
      </c>
      <c r="T40" s="118">
        <v>8</v>
      </c>
      <c r="U40" s="118">
        <v>35</v>
      </c>
      <c r="V40" s="118">
        <f>J40-P40-Q40-R40-S40-T40-U40</f>
        <v>386.12774999999999</v>
      </c>
      <c r="W40" s="120">
        <f>L40*0.062</f>
        <v>31.402999999999999</v>
      </c>
      <c r="X40" s="120">
        <f>J40*0.0145</f>
        <v>10.969250000000001</v>
      </c>
      <c r="Y40" s="120">
        <f>N40*0.006</f>
        <v>4.5389999999999997</v>
      </c>
      <c r="Z40" s="120">
        <f>O40*0.054</f>
        <v>40.850999999999999</v>
      </c>
      <c r="AB40" s="46"/>
      <c r="AC40" s="109" t="s">
        <v>172</v>
      </c>
      <c r="AD40" s="110" t="str">
        <f t="shared" si="3"/>
        <v>S</v>
      </c>
      <c r="AE40" s="111">
        <f t="shared" si="4"/>
        <v>1</v>
      </c>
      <c r="AF40" s="112">
        <f t="shared" si="5"/>
        <v>40</v>
      </c>
      <c r="AG40" s="113">
        <f t="shared" si="6"/>
        <v>17</v>
      </c>
      <c r="AH40" s="113">
        <f t="shared" si="7"/>
        <v>680</v>
      </c>
      <c r="AI40" s="114">
        <f t="shared" si="8"/>
        <v>3</v>
      </c>
      <c r="AJ40" s="113">
        <f t="shared" si="9"/>
        <v>25.5</v>
      </c>
      <c r="AK40" s="113">
        <f t="shared" si="10"/>
        <v>76.5</v>
      </c>
      <c r="AL40" s="113">
        <f t="shared" si="11"/>
        <v>756.5</v>
      </c>
      <c r="AM40" s="113">
        <f t="shared" si="12"/>
        <v>506.5</v>
      </c>
      <c r="AN40" s="113"/>
      <c r="AO40" s="113"/>
      <c r="AP40" s="113">
        <f t="shared" si="15"/>
        <v>31.402999999999999</v>
      </c>
      <c r="AQ40" s="113">
        <f t="shared" si="16"/>
        <v>10.969250000000001</v>
      </c>
      <c r="AR40" s="113">
        <f t="shared" si="17"/>
        <v>35</v>
      </c>
      <c r="AS40" s="113">
        <f t="shared" si="18"/>
        <v>250</v>
      </c>
      <c r="AT40" s="113">
        <f t="shared" si="19"/>
        <v>8</v>
      </c>
      <c r="AU40" s="113">
        <f t="shared" si="20"/>
        <v>35</v>
      </c>
      <c r="AV40" s="113">
        <f t="shared" si="21"/>
        <v>386.12774999999999</v>
      </c>
      <c r="AW40" s="189"/>
      <c r="AX40" s="189"/>
      <c r="AY40" s="189"/>
      <c r="AZ40" s="189"/>
      <c r="BA40" s="189"/>
      <c r="BB40" s="189"/>
      <c r="BC40" s="189"/>
      <c r="BD40" s="189"/>
    </row>
    <row r="41" spans="1:56" s="106" customFormat="1" hidden="1" x14ac:dyDescent="0.25">
      <c r="A41" s="121" t="s">
        <v>136</v>
      </c>
      <c r="B41" s="110" t="s">
        <v>36</v>
      </c>
      <c r="C41" s="114">
        <v>4</v>
      </c>
      <c r="D41" s="114" t="s">
        <v>33</v>
      </c>
      <c r="E41" s="118"/>
      <c r="F41" s="118">
        <f>190000/52</f>
        <v>3653.8461538461538</v>
      </c>
      <c r="G41" s="114"/>
      <c r="H41" s="118"/>
      <c r="I41" s="118"/>
      <c r="J41" s="119">
        <f>F41+I41</f>
        <v>3653.8461538461538</v>
      </c>
      <c r="K41" s="118">
        <f>J41-U41-S41</f>
        <v>3218.8461538461538</v>
      </c>
      <c r="L41" s="118">
        <f>+J41-S41</f>
        <v>3403.8461538461538</v>
      </c>
      <c r="M41" s="118">
        <f>+J41-S41</f>
        <v>3403.8461538461538</v>
      </c>
      <c r="N41" s="118"/>
      <c r="O41" s="118"/>
      <c r="P41" s="118">
        <f>L41*0.062</f>
        <v>211.03846153846155</v>
      </c>
      <c r="Q41" s="118">
        <f>J41*0.0145</f>
        <v>52.980769230769234</v>
      </c>
      <c r="R41" s="118">
        <f>+R36</f>
        <v>432.86215384615389</v>
      </c>
      <c r="S41" s="118">
        <v>250</v>
      </c>
      <c r="T41" s="118">
        <v>8</v>
      </c>
      <c r="U41" s="118">
        <v>185</v>
      </c>
      <c r="V41" s="118">
        <f>J41-SUM(P41:U41)</f>
        <v>2513.964769230769</v>
      </c>
      <c r="W41" s="120">
        <f>L41*0.062</f>
        <v>211.03846153846155</v>
      </c>
      <c r="X41" s="120">
        <f>J41*0.0145</f>
        <v>52.980769230769234</v>
      </c>
      <c r="Y41" s="120">
        <f>N41*0.006</f>
        <v>0</v>
      </c>
      <c r="Z41" s="120">
        <f>O41*0.054</f>
        <v>0</v>
      </c>
      <c r="AB41" s="46"/>
      <c r="AC41" s="109" t="s">
        <v>173</v>
      </c>
      <c r="AD41" s="110" t="str">
        <f t="shared" si="3"/>
        <v>S</v>
      </c>
      <c r="AE41" s="111">
        <f t="shared" si="4"/>
        <v>1</v>
      </c>
      <c r="AF41" s="112">
        <f t="shared" si="5"/>
        <v>40</v>
      </c>
      <c r="AG41" s="113">
        <f t="shared" si="6"/>
        <v>17</v>
      </c>
      <c r="AH41" s="113">
        <f t="shared" si="7"/>
        <v>680</v>
      </c>
      <c r="AI41" s="114">
        <f t="shared" si="8"/>
        <v>3</v>
      </c>
      <c r="AJ41" s="113">
        <f t="shared" si="9"/>
        <v>25.5</v>
      </c>
      <c r="AK41" s="113">
        <f t="shared" si="10"/>
        <v>76.5</v>
      </c>
      <c r="AL41" s="113">
        <f t="shared" si="11"/>
        <v>756.5</v>
      </c>
      <c r="AM41" s="113">
        <f t="shared" si="12"/>
        <v>506.5</v>
      </c>
      <c r="AN41" s="113"/>
      <c r="AO41" s="113"/>
      <c r="AP41" s="113">
        <f t="shared" si="15"/>
        <v>31.402999999999999</v>
      </c>
      <c r="AQ41" s="113">
        <f t="shared" si="16"/>
        <v>10.969250000000001</v>
      </c>
      <c r="AR41" s="113">
        <f t="shared" si="17"/>
        <v>35</v>
      </c>
      <c r="AS41" s="113">
        <f t="shared" si="18"/>
        <v>250</v>
      </c>
      <c r="AT41" s="113">
        <f t="shared" si="19"/>
        <v>8</v>
      </c>
      <c r="AU41" s="113">
        <f t="shared" si="20"/>
        <v>35</v>
      </c>
      <c r="AV41" s="113">
        <f t="shared" si="21"/>
        <v>386.12774999999999</v>
      </c>
      <c r="AW41" s="189"/>
      <c r="AX41" s="189"/>
      <c r="AY41" s="189"/>
      <c r="AZ41" s="189"/>
      <c r="BA41" s="189"/>
      <c r="BB41" s="189"/>
      <c r="BC41" s="189"/>
      <c r="BD41" s="189"/>
    </row>
    <row r="42" spans="1:56" s="106" customFormat="1" ht="15.75" hidden="1" thickBot="1" x14ac:dyDescent="0.3">
      <c r="A42" s="121"/>
      <c r="B42" s="121"/>
      <c r="C42" s="121"/>
      <c r="D42" s="122"/>
      <c r="E42" s="122"/>
      <c r="F42" s="123">
        <f>SUM(F40:F41)</f>
        <v>4333.8461538461543</v>
      </c>
      <c r="G42" s="122"/>
      <c r="H42" s="123">
        <f t="shared" ref="H42:Z42" si="29">SUM(H40:H41)</f>
        <v>25.5</v>
      </c>
      <c r="I42" s="123">
        <f t="shared" si="29"/>
        <v>76.5</v>
      </c>
      <c r="J42" s="124">
        <f t="shared" si="29"/>
        <v>4410.3461538461543</v>
      </c>
      <c r="K42" s="123">
        <f t="shared" si="29"/>
        <v>3690.3461538461538</v>
      </c>
      <c r="L42" s="123">
        <f t="shared" si="29"/>
        <v>3910.3461538461538</v>
      </c>
      <c r="M42" s="123">
        <f t="shared" si="29"/>
        <v>3910.3461538461538</v>
      </c>
      <c r="N42" s="123">
        <f t="shared" si="29"/>
        <v>756.5</v>
      </c>
      <c r="O42" s="123">
        <f t="shared" si="29"/>
        <v>756.5</v>
      </c>
      <c r="P42" s="123">
        <f t="shared" si="29"/>
        <v>242.44146153846154</v>
      </c>
      <c r="Q42" s="123">
        <f t="shared" si="29"/>
        <v>63.950019230769236</v>
      </c>
      <c r="R42" s="123">
        <f t="shared" si="29"/>
        <v>467.86215384615389</v>
      </c>
      <c r="S42" s="123">
        <f t="shared" si="29"/>
        <v>500</v>
      </c>
      <c r="T42" s="123">
        <f t="shared" si="29"/>
        <v>16</v>
      </c>
      <c r="U42" s="123">
        <f t="shared" si="29"/>
        <v>220</v>
      </c>
      <c r="V42" s="123">
        <f t="shared" si="29"/>
        <v>2900.0925192307691</v>
      </c>
      <c r="W42" s="123">
        <f t="shared" si="29"/>
        <v>242.44146153846154</v>
      </c>
      <c r="X42" s="123">
        <f t="shared" si="29"/>
        <v>63.950019230769236</v>
      </c>
      <c r="Y42" s="123">
        <f t="shared" si="29"/>
        <v>4.5389999999999997</v>
      </c>
      <c r="Z42" s="123">
        <f t="shared" si="29"/>
        <v>40.850999999999999</v>
      </c>
      <c r="AB42" s="46"/>
      <c r="AC42" s="109" t="s">
        <v>174</v>
      </c>
      <c r="AD42" s="127" t="str">
        <f t="shared" si="3"/>
        <v>S</v>
      </c>
      <c r="AE42" s="128">
        <f t="shared" si="4"/>
        <v>1</v>
      </c>
      <c r="AF42" s="129">
        <f t="shared" si="5"/>
        <v>40</v>
      </c>
      <c r="AG42" s="130">
        <f t="shared" si="6"/>
        <v>17</v>
      </c>
      <c r="AH42" s="130">
        <f t="shared" si="7"/>
        <v>680</v>
      </c>
      <c r="AI42" s="131">
        <f t="shared" si="8"/>
        <v>3</v>
      </c>
      <c r="AJ42" s="130">
        <f t="shared" si="9"/>
        <v>25.5</v>
      </c>
      <c r="AK42" s="130">
        <f t="shared" si="10"/>
        <v>76.5</v>
      </c>
      <c r="AL42" s="130">
        <f t="shared" si="11"/>
        <v>756.5</v>
      </c>
      <c r="AM42" s="130">
        <f t="shared" si="12"/>
        <v>506.5</v>
      </c>
      <c r="AN42" s="130"/>
      <c r="AO42" s="130"/>
      <c r="AP42" s="130">
        <f t="shared" si="15"/>
        <v>31.402999999999999</v>
      </c>
      <c r="AQ42" s="130">
        <f t="shared" si="16"/>
        <v>10.969250000000001</v>
      </c>
      <c r="AR42" s="130">
        <f t="shared" si="17"/>
        <v>35</v>
      </c>
      <c r="AS42" s="130">
        <f t="shared" si="18"/>
        <v>250</v>
      </c>
      <c r="AT42" s="130">
        <f t="shared" si="19"/>
        <v>8</v>
      </c>
      <c r="AU42" s="130">
        <f t="shared" si="20"/>
        <v>35</v>
      </c>
      <c r="AV42" s="130">
        <f t="shared" si="21"/>
        <v>386.12774999999999</v>
      </c>
      <c r="AW42" s="189"/>
      <c r="AX42" s="189"/>
      <c r="AY42" s="189"/>
      <c r="AZ42" s="189"/>
      <c r="BA42" s="189"/>
      <c r="BB42" s="189"/>
      <c r="BC42" s="189"/>
      <c r="BD42" s="189"/>
    </row>
    <row r="43" spans="1:56" ht="16.5" hidden="1" thickTop="1" thickBot="1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AA43" s="46"/>
      <c r="AB43" s="46"/>
      <c r="AC43" s="109" t="s">
        <v>175</v>
      </c>
      <c r="AD43" s="110" t="str">
        <f t="shared" si="3"/>
        <v>S</v>
      </c>
      <c r="AE43" s="111">
        <f t="shared" si="4"/>
        <v>1</v>
      </c>
      <c r="AF43" s="112">
        <f t="shared" si="5"/>
        <v>40</v>
      </c>
      <c r="AG43" s="113">
        <f t="shared" si="6"/>
        <v>17</v>
      </c>
      <c r="AH43" s="113">
        <f t="shared" si="7"/>
        <v>680</v>
      </c>
      <c r="AI43" s="114">
        <f t="shared" si="8"/>
        <v>3</v>
      </c>
      <c r="AJ43" s="113">
        <f t="shared" si="9"/>
        <v>25.5</v>
      </c>
      <c r="AK43" s="113">
        <f t="shared" si="10"/>
        <v>76.5</v>
      </c>
      <c r="AL43" s="113">
        <f t="shared" si="11"/>
        <v>756.5</v>
      </c>
      <c r="AM43" s="113">
        <f t="shared" si="12"/>
        <v>506.5</v>
      </c>
      <c r="AN43" s="113"/>
      <c r="AO43" s="113"/>
      <c r="AP43" s="113">
        <f t="shared" si="15"/>
        <v>31.402999999999999</v>
      </c>
      <c r="AQ43" s="113">
        <f t="shared" si="16"/>
        <v>10.969250000000001</v>
      </c>
      <c r="AR43" s="113">
        <f t="shared" si="17"/>
        <v>35</v>
      </c>
      <c r="AS43" s="113">
        <f t="shared" si="18"/>
        <v>250</v>
      </c>
      <c r="AT43" s="113">
        <f t="shared" si="19"/>
        <v>8</v>
      </c>
      <c r="AU43" s="113">
        <f t="shared" si="20"/>
        <v>35</v>
      </c>
      <c r="AV43" s="113">
        <f t="shared" si="21"/>
        <v>386.12774999999999</v>
      </c>
    </row>
    <row r="44" spans="1:56" s="106" customFormat="1" ht="20.25" hidden="1" thickBot="1" x14ac:dyDescent="0.35">
      <c r="A44" s="125" t="s">
        <v>145</v>
      </c>
      <c r="B44" s="103"/>
      <c r="C44" s="103"/>
      <c r="D44" s="104"/>
      <c r="E44" s="105"/>
      <c r="G44" s="107"/>
      <c r="W44" s="46"/>
      <c r="X44" s="46"/>
      <c r="Y44" s="46"/>
      <c r="Z44" s="46"/>
      <c r="AB44" s="46"/>
      <c r="AC44" s="109" t="s">
        <v>176</v>
      </c>
      <c r="AD44" s="110" t="str">
        <f t="shared" si="3"/>
        <v>S</v>
      </c>
      <c r="AE44" s="111">
        <f t="shared" si="4"/>
        <v>1</v>
      </c>
      <c r="AF44" s="112">
        <f t="shared" si="5"/>
        <v>40</v>
      </c>
      <c r="AG44" s="113">
        <f t="shared" si="6"/>
        <v>17</v>
      </c>
      <c r="AH44" s="113">
        <f t="shared" si="7"/>
        <v>680</v>
      </c>
      <c r="AI44" s="114">
        <f t="shared" si="8"/>
        <v>3</v>
      </c>
      <c r="AJ44" s="113">
        <f t="shared" si="9"/>
        <v>25.5</v>
      </c>
      <c r="AK44" s="113">
        <f t="shared" si="10"/>
        <v>76.5</v>
      </c>
      <c r="AL44" s="113">
        <f t="shared" si="11"/>
        <v>756.5</v>
      </c>
      <c r="AM44" s="113">
        <f t="shared" si="12"/>
        <v>506.5</v>
      </c>
      <c r="AN44" s="113"/>
      <c r="AO44" s="113"/>
      <c r="AP44" s="113">
        <f t="shared" si="15"/>
        <v>31.402999999999999</v>
      </c>
      <c r="AQ44" s="113">
        <f t="shared" si="16"/>
        <v>10.969250000000001</v>
      </c>
      <c r="AR44" s="113">
        <f t="shared" si="17"/>
        <v>35</v>
      </c>
      <c r="AS44" s="113">
        <f t="shared" si="18"/>
        <v>250</v>
      </c>
      <c r="AT44" s="113">
        <f t="shared" si="19"/>
        <v>8</v>
      </c>
      <c r="AU44" s="113">
        <f t="shared" si="20"/>
        <v>35</v>
      </c>
      <c r="AV44" s="113">
        <f t="shared" si="21"/>
        <v>386.12774999999999</v>
      </c>
      <c r="AW44" s="189"/>
      <c r="AX44" s="189"/>
      <c r="AY44" s="189"/>
      <c r="AZ44" s="189"/>
      <c r="BA44" s="189"/>
      <c r="BB44" s="189"/>
      <c r="BC44" s="189"/>
      <c r="BD44" s="189"/>
    </row>
    <row r="45" spans="1:56" s="106" customFormat="1" hidden="1" x14ac:dyDescent="0.25">
      <c r="A45" s="115" t="s">
        <v>135</v>
      </c>
      <c r="B45" s="116" t="s">
        <v>37</v>
      </c>
      <c r="C45" s="111">
        <v>1</v>
      </c>
      <c r="D45" s="111">
        <v>40</v>
      </c>
      <c r="E45" s="117">
        <v>17</v>
      </c>
      <c r="F45" s="118">
        <f>D45*E45</f>
        <v>680</v>
      </c>
      <c r="G45" s="114">
        <v>3</v>
      </c>
      <c r="H45" s="118">
        <f>E45*1.5</f>
        <v>25.5</v>
      </c>
      <c r="I45" s="118">
        <f>G45*H45</f>
        <v>76.5</v>
      </c>
      <c r="J45" s="119">
        <f>F45+I45</f>
        <v>756.5</v>
      </c>
      <c r="K45" s="118">
        <f>J45-U45-S45</f>
        <v>471.5</v>
      </c>
      <c r="L45" s="118">
        <f>+J45-S45</f>
        <v>506.5</v>
      </c>
      <c r="M45" s="118">
        <f>+J45-S45</f>
        <v>506.5</v>
      </c>
      <c r="N45" s="118">
        <f>J45</f>
        <v>756.5</v>
      </c>
      <c r="O45" s="118">
        <f>J45</f>
        <v>756.5</v>
      </c>
      <c r="P45" s="118">
        <f>L45*0.062</f>
        <v>31.402999999999999</v>
      </c>
      <c r="Q45" s="118">
        <f>J45*0.0145</f>
        <v>10.969250000000001</v>
      </c>
      <c r="R45" s="118">
        <f>+R40</f>
        <v>35</v>
      </c>
      <c r="S45" s="118">
        <v>250</v>
      </c>
      <c r="T45" s="118">
        <v>8</v>
      </c>
      <c r="U45" s="118">
        <v>35</v>
      </c>
      <c r="V45" s="118">
        <f>J45-P45-Q45-R45-S45-T45-U45</f>
        <v>386.12774999999999</v>
      </c>
      <c r="W45" s="120">
        <f>L45*0.062</f>
        <v>31.402999999999999</v>
      </c>
      <c r="X45" s="120">
        <f>J45*0.0145</f>
        <v>10.969250000000001</v>
      </c>
      <c r="Y45" s="120">
        <f>N45*0.006</f>
        <v>4.5389999999999997</v>
      </c>
      <c r="Z45" s="120">
        <f>O45*0.054</f>
        <v>40.850999999999999</v>
      </c>
      <c r="AB45" s="46"/>
      <c r="AC45" s="109" t="s">
        <v>177</v>
      </c>
      <c r="AD45" s="110" t="str">
        <f t="shared" si="3"/>
        <v>S</v>
      </c>
      <c r="AE45" s="111">
        <f t="shared" si="4"/>
        <v>1</v>
      </c>
      <c r="AF45" s="112">
        <f t="shared" si="5"/>
        <v>40</v>
      </c>
      <c r="AG45" s="113">
        <f t="shared" si="6"/>
        <v>17</v>
      </c>
      <c r="AH45" s="113">
        <f t="shared" si="7"/>
        <v>680</v>
      </c>
      <c r="AI45" s="114">
        <f t="shared" si="8"/>
        <v>3</v>
      </c>
      <c r="AJ45" s="113">
        <f t="shared" si="9"/>
        <v>25.5</v>
      </c>
      <c r="AK45" s="113">
        <f t="shared" si="10"/>
        <v>76.5</v>
      </c>
      <c r="AL45" s="113">
        <f t="shared" si="11"/>
        <v>756.5</v>
      </c>
      <c r="AM45" s="113">
        <f t="shared" si="12"/>
        <v>506.5</v>
      </c>
      <c r="AN45" s="113"/>
      <c r="AO45" s="113"/>
      <c r="AP45" s="113">
        <f t="shared" si="15"/>
        <v>31.402999999999999</v>
      </c>
      <c r="AQ45" s="113">
        <f t="shared" si="16"/>
        <v>10.969250000000001</v>
      </c>
      <c r="AR45" s="113">
        <f t="shared" si="17"/>
        <v>35</v>
      </c>
      <c r="AS45" s="113">
        <f t="shared" si="18"/>
        <v>250</v>
      </c>
      <c r="AT45" s="113">
        <f t="shared" si="19"/>
        <v>8</v>
      </c>
      <c r="AU45" s="113">
        <f t="shared" si="20"/>
        <v>35</v>
      </c>
      <c r="AV45" s="113">
        <f t="shared" si="21"/>
        <v>386.12774999999999</v>
      </c>
      <c r="AW45" s="189"/>
      <c r="AX45" s="189"/>
      <c r="AY45" s="189"/>
      <c r="AZ45" s="189"/>
      <c r="BA45" s="189"/>
      <c r="BB45" s="189"/>
      <c r="BC45" s="189"/>
      <c r="BD45" s="189"/>
    </row>
    <row r="46" spans="1:56" s="106" customFormat="1" hidden="1" x14ac:dyDescent="0.25">
      <c r="A46" s="121" t="s">
        <v>136</v>
      </c>
      <c r="B46" s="110" t="s">
        <v>36</v>
      </c>
      <c r="C46" s="114">
        <v>4</v>
      </c>
      <c r="D46" s="114" t="s">
        <v>33</v>
      </c>
      <c r="E46" s="118"/>
      <c r="F46" s="118">
        <f>190000/52</f>
        <v>3653.8461538461538</v>
      </c>
      <c r="G46" s="114"/>
      <c r="H46" s="118"/>
      <c r="I46" s="118"/>
      <c r="J46" s="119">
        <f>F46+I46</f>
        <v>3653.8461538461538</v>
      </c>
      <c r="K46" s="118">
        <f>J46-U46-S46</f>
        <v>3218.8461538461538</v>
      </c>
      <c r="L46" s="118">
        <f>+J46-S46</f>
        <v>3403.8461538461538</v>
      </c>
      <c r="M46" s="118">
        <f>+J46-S46</f>
        <v>3403.8461538461538</v>
      </c>
      <c r="N46" s="118"/>
      <c r="O46" s="118"/>
      <c r="P46" s="118">
        <f>L46*0.062</f>
        <v>211.03846153846155</v>
      </c>
      <c r="Q46" s="118">
        <f>J46*0.0145</f>
        <v>52.980769230769234</v>
      </c>
      <c r="R46" s="118">
        <f>+R41</f>
        <v>432.86215384615389</v>
      </c>
      <c r="S46" s="118">
        <v>250</v>
      </c>
      <c r="T46" s="118">
        <v>8</v>
      </c>
      <c r="U46" s="118">
        <v>185</v>
      </c>
      <c r="V46" s="118">
        <f>J46-SUM(P46:U46)</f>
        <v>2513.964769230769</v>
      </c>
      <c r="W46" s="120">
        <f>L46*0.062</f>
        <v>211.03846153846155</v>
      </c>
      <c r="X46" s="120">
        <f>J46*0.0145</f>
        <v>52.980769230769234</v>
      </c>
      <c r="Y46" s="120">
        <f>N46*0.006</f>
        <v>0</v>
      </c>
      <c r="Z46" s="120">
        <f>O46*0.054</f>
        <v>0</v>
      </c>
      <c r="AB46" s="46"/>
      <c r="AC46" s="109" t="s">
        <v>178</v>
      </c>
      <c r="AD46" s="110" t="str">
        <f t="shared" si="3"/>
        <v>S</v>
      </c>
      <c r="AE46" s="111">
        <f t="shared" si="4"/>
        <v>1</v>
      </c>
      <c r="AF46" s="112">
        <f t="shared" si="5"/>
        <v>40</v>
      </c>
      <c r="AG46" s="113">
        <f t="shared" si="6"/>
        <v>17</v>
      </c>
      <c r="AH46" s="113">
        <f t="shared" si="7"/>
        <v>680</v>
      </c>
      <c r="AI46" s="114">
        <f t="shared" si="8"/>
        <v>3</v>
      </c>
      <c r="AJ46" s="113">
        <f t="shared" si="9"/>
        <v>25.5</v>
      </c>
      <c r="AK46" s="113">
        <f t="shared" si="10"/>
        <v>76.5</v>
      </c>
      <c r="AL46" s="113">
        <f t="shared" si="11"/>
        <v>756.5</v>
      </c>
      <c r="AM46" s="113">
        <f t="shared" si="12"/>
        <v>506.5</v>
      </c>
      <c r="AN46" s="113"/>
      <c r="AO46" s="113"/>
      <c r="AP46" s="113">
        <f t="shared" si="15"/>
        <v>31.402999999999999</v>
      </c>
      <c r="AQ46" s="113">
        <f t="shared" si="16"/>
        <v>10.969250000000001</v>
      </c>
      <c r="AR46" s="113">
        <f t="shared" si="17"/>
        <v>35</v>
      </c>
      <c r="AS46" s="113">
        <f t="shared" si="18"/>
        <v>250</v>
      </c>
      <c r="AT46" s="113">
        <f t="shared" si="19"/>
        <v>8</v>
      </c>
      <c r="AU46" s="113">
        <f t="shared" si="20"/>
        <v>35</v>
      </c>
      <c r="AV46" s="113">
        <f t="shared" si="21"/>
        <v>386.12774999999999</v>
      </c>
      <c r="AW46" s="189"/>
      <c r="AX46" s="189"/>
      <c r="AY46" s="189"/>
      <c r="AZ46" s="189"/>
      <c r="BA46" s="189"/>
      <c r="BB46" s="189"/>
      <c r="BC46" s="189"/>
      <c r="BD46" s="189"/>
    </row>
    <row r="47" spans="1:56" s="106" customFormat="1" ht="15.75" hidden="1" thickBot="1" x14ac:dyDescent="0.3">
      <c r="A47" s="121"/>
      <c r="B47" s="121"/>
      <c r="C47" s="121"/>
      <c r="D47" s="122"/>
      <c r="E47" s="122"/>
      <c r="F47" s="123">
        <f>SUM(F45:F46)</f>
        <v>4333.8461538461543</v>
      </c>
      <c r="G47" s="122"/>
      <c r="H47" s="123">
        <f t="shared" ref="H47:Z47" si="30">SUM(H45:H46)</f>
        <v>25.5</v>
      </c>
      <c r="I47" s="123">
        <f t="shared" si="30"/>
        <v>76.5</v>
      </c>
      <c r="J47" s="124">
        <f t="shared" si="30"/>
        <v>4410.3461538461543</v>
      </c>
      <c r="K47" s="123">
        <f t="shared" si="30"/>
        <v>3690.3461538461538</v>
      </c>
      <c r="L47" s="123">
        <f t="shared" si="30"/>
        <v>3910.3461538461538</v>
      </c>
      <c r="M47" s="123">
        <f t="shared" si="30"/>
        <v>3910.3461538461538</v>
      </c>
      <c r="N47" s="123">
        <f t="shared" si="30"/>
        <v>756.5</v>
      </c>
      <c r="O47" s="123">
        <f t="shared" si="30"/>
        <v>756.5</v>
      </c>
      <c r="P47" s="123">
        <f t="shared" si="30"/>
        <v>242.44146153846154</v>
      </c>
      <c r="Q47" s="123">
        <f t="shared" si="30"/>
        <v>63.950019230769236</v>
      </c>
      <c r="R47" s="123">
        <f t="shared" si="30"/>
        <v>467.86215384615389</v>
      </c>
      <c r="S47" s="123">
        <f t="shared" si="30"/>
        <v>500</v>
      </c>
      <c r="T47" s="123">
        <f t="shared" si="30"/>
        <v>16</v>
      </c>
      <c r="U47" s="123">
        <f t="shared" si="30"/>
        <v>220</v>
      </c>
      <c r="V47" s="123">
        <f t="shared" si="30"/>
        <v>2900.0925192307691</v>
      </c>
      <c r="W47" s="123">
        <f t="shared" si="30"/>
        <v>242.44146153846154</v>
      </c>
      <c r="X47" s="123">
        <f t="shared" si="30"/>
        <v>63.950019230769236</v>
      </c>
      <c r="Y47" s="123">
        <f t="shared" si="30"/>
        <v>4.5389999999999997</v>
      </c>
      <c r="Z47" s="123">
        <f t="shared" si="30"/>
        <v>40.850999999999999</v>
      </c>
      <c r="AB47" s="46"/>
      <c r="AC47" s="109" t="s">
        <v>179</v>
      </c>
      <c r="AD47" s="110" t="str">
        <f t="shared" si="3"/>
        <v>S</v>
      </c>
      <c r="AE47" s="111">
        <f t="shared" si="4"/>
        <v>1</v>
      </c>
      <c r="AF47" s="112">
        <f t="shared" si="5"/>
        <v>40</v>
      </c>
      <c r="AG47" s="113">
        <f t="shared" si="6"/>
        <v>17</v>
      </c>
      <c r="AH47" s="113">
        <f t="shared" si="7"/>
        <v>680</v>
      </c>
      <c r="AI47" s="114">
        <f t="shared" si="8"/>
        <v>3</v>
      </c>
      <c r="AJ47" s="113">
        <f t="shared" si="9"/>
        <v>25.5</v>
      </c>
      <c r="AK47" s="113">
        <f t="shared" si="10"/>
        <v>76.5</v>
      </c>
      <c r="AL47" s="113">
        <f t="shared" si="11"/>
        <v>756.5</v>
      </c>
      <c r="AM47" s="113">
        <f t="shared" si="12"/>
        <v>506.5</v>
      </c>
      <c r="AN47" s="113"/>
      <c r="AO47" s="113"/>
      <c r="AP47" s="113">
        <f t="shared" si="15"/>
        <v>31.402999999999999</v>
      </c>
      <c r="AQ47" s="113">
        <f t="shared" si="16"/>
        <v>10.969250000000001</v>
      </c>
      <c r="AR47" s="113">
        <f t="shared" si="17"/>
        <v>35</v>
      </c>
      <c r="AS47" s="113">
        <f t="shared" si="18"/>
        <v>250</v>
      </c>
      <c r="AT47" s="113">
        <f t="shared" si="19"/>
        <v>8</v>
      </c>
      <c r="AU47" s="113">
        <f t="shared" si="20"/>
        <v>35</v>
      </c>
      <c r="AV47" s="113">
        <f t="shared" si="21"/>
        <v>386.12774999999999</v>
      </c>
      <c r="AW47" s="189"/>
      <c r="AX47" s="189"/>
      <c r="AY47" s="189"/>
      <c r="AZ47" s="189"/>
      <c r="BA47" s="189"/>
      <c r="BB47" s="189"/>
      <c r="BC47" s="189"/>
      <c r="BD47" s="189"/>
    </row>
    <row r="48" spans="1:56" ht="16.5" hidden="1" thickTop="1" thickBot="1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AA48" s="46"/>
      <c r="AB48" s="46"/>
      <c r="AC48" s="109" t="s">
        <v>180</v>
      </c>
      <c r="AD48" s="110" t="str">
        <f t="shared" si="3"/>
        <v>S</v>
      </c>
      <c r="AE48" s="111">
        <f t="shared" si="4"/>
        <v>1</v>
      </c>
      <c r="AF48" s="112">
        <f t="shared" si="5"/>
        <v>40</v>
      </c>
      <c r="AG48" s="113">
        <f t="shared" si="6"/>
        <v>17</v>
      </c>
      <c r="AH48" s="113">
        <f t="shared" si="7"/>
        <v>680</v>
      </c>
      <c r="AI48" s="114">
        <f t="shared" si="8"/>
        <v>3</v>
      </c>
      <c r="AJ48" s="113">
        <f t="shared" si="9"/>
        <v>25.5</v>
      </c>
      <c r="AK48" s="113">
        <f t="shared" si="10"/>
        <v>76.5</v>
      </c>
      <c r="AL48" s="113">
        <f t="shared" si="11"/>
        <v>756.5</v>
      </c>
      <c r="AM48" s="113">
        <f t="shared" si="12"/>
        <v>506.5</v>
      </c>
      <c r="AN48" s="113"/>
      <c r="AO48" s="113"/>
      <c r="AP48" s="113">
        <f t="shared" si="15"/>
        <v>31.402999999999999</v>
      </c>
      <c r="AQ48" s="113">
        <f t="shared" si="16"/>
        <v>10.969250000000001</v>
      </c>
      <c r="AR48" s="113">
        <f t="shared" si="17"/>
        <v>35</v>
      </c>
      <c r="AS48" s="113">
        <f t="shared" si="18"/>
        <v>250</v>
      </c>
      <c r="AT48" s="113">
        <f t="shared" si="19"/>
        <v>8</v>
      </c>
      <c r="AU48" s="113">
        <f t="shared" si="20"/>
        <v>35</v>
      </c>
      <c r="AV48" s="113">
        <f t="shared" si="21"/>
        <v>386.12774999999999</v>
      </c>
    </row>
    <row r="49" spans="1:56" s="106" customFormat="1" ht="20.25" thickBot="1" x14ac:dyDescent="0.35">
      <c r="A49" s="125" t="s">
        <v>209</v>
      </c>
      <c r="B49" s="103"/>
      <c r="C49" s="103"/>
      <c r="D49" s="104"/>
      <c r="E49" s="105"/>
      <c r="G49" s="107"/>
      <c r="W49" s="46"/>
      <c r="X49" s="46"/>
      <c r="Y49" s="46"/>
      <c r="Z49" s="46"/>
      <c r="AB49" s="46"/>
      <c r="AC49" s="109" t="s">
        <v>181</v>
      </c>
      <c r="AD49" s="110" t="str">
        <f t="shared" si="3"/>
        <v>S</v>
      </c>
      <c r="AE49" s="111">
        <f t="shared" si="4"/>
        <v>1</v>
      </c>
      <c r="AF49" s="112">
        <f t="shared" si="5"/>
        <v>40</v>
      </c>
      <c r="AG49" s="113">
        <f t="shared" si="6"/>
        <v>17</v>
      </c>
      <c r="AH49" s="113">
        <f t="shared" si="7"/>
        <v>680</v>
      </c>
      <c r="AI49" s="114">
        <f t="shared" si="8"/>
        <v>3</v>
      </c>
      <c r="AJ49" s="113">
        <f t="shared" si="9"/>
        <v>25.5</v>
      </c>
      <c r="AK49" s="113">
        <f t="shared" si="10"/>
        <v>76.5</v>
      </c>
      <c r="AL49" s="113">
        <f t="shared" si="11"/>
        <v>756.5</v>
      </c>
      <c r="AM49" s="113">
        <f t="shared" si="12"/>
        <v>506.5</v>
      </c>
      <c r="AN49" s="113"/>
      <c r="AO49" s="113"/>
      <c r="AP49" s="113">
        <f t="shared" si="15"/>
        <v>31.402999999999999</v>
      </c>
      <c r="AQ49" s="113">
        <f t="shared" si="16"/>
        <v>10.969250000000001</v>
      </c>
      <c r="AR49" s="113">
        <f t="shared" si="17"/>
        <v>35</v>
      </c>
      <c r="AS49" s="113">
        <f t="shared" si="18"/>
        <v>250</v>
      </c>
      <c r="AT49" s="113">
        <f t="shared" si="19"/>
        <v>8</v>
      </c>
      <c r="AU49" s="113">
        <f t="shared" si="20"/>
        <v>35</v>
      </c>
      <c r="AV49" s="113">
        <f t="shared" si="21"/>
        <v>386.12774999999999</v>
      </c>
      <c r="AW49" s="118" t="s">
        <v>210</v>
      </c>
      <c r="AX49" s="118"/>
      <c r="AY49" s="189"/>
      <c r="AZ49" s="118" t="s">
        <v>213</v>
      </c>
      <c r="BA49" s="118"/>
      <c r="BB49" s="189"/>
      <c r="BC49" s="118" t="s">
        <v>220</v>
      </c>
      <c r="BD49" s="118"/>
    </row>
    <row r="50" spans="1:56" s="106" customFormat="1" x14ac:dyDescent="0.25">
      <c r="A50" s="115" t="s">
        <v>135</v>
      </c>
      <c r="B50" s="187" t="s">
        <v>37</v>
      </c>
      <c r="C50" s="184">
        <v>1</v>
      </c>
      <c r="D50" s="184">
        <v>40</v>
      </c>
      <c r="E50" s="203">
        <v>17</v>
      </c>
      <c r="F50" s="204">
        <f>D50*E50</f>
        <v>680</v>
      </c>
      <c r="G50" s="185">
        <v>3</v>
      </c>
      <c r="H50" s="204">
        <f>E50*1.5</f>
        <v>25.5</v>
      </c>
      <c r="I50" s="204">
        <f>G50*H50</f>
        <v>76.5</v>
      </c>
      <c r="J50" s="204">
        <f>F50+I50</f>
        <v>756.5</v>
      </c>
      <c r="K50" s="206">
        <f>J50-S50-U50</f>
        <v>471.5</v>
      </c>
      <c r="L50" s="207"/>
      <c r="M50" s="207"/>
      <c r="N50" s="207"/>
      <c r="O50" s="207"/>
      <c r="P50" s="207"/>
      <c r="Q50" s="207"/>
      <c r="R50" s="206">
        <v>35</v>
      </c>
      <c r="S50" s="206">
        <v>250</v>
      </c>
      <c r="T50" s="207"/>
      <c r="U50" s="206">
        <v>35</v>
      </c>
      <c r="V50" s="118"/>
      <c r="W50" s="120"/>
      <c r="X50" s="120"/>
      <c r="Y50" s="120"/>
      <c r="Z50" s="120"/>
      <c r="AB50" s="46"/>
      <c r="AC50" s="109" t="s">
        <v>182</v>
      </c>
      <c r="AD50" s="110" t="str">
        <f t="shared" si="3"/>
        <v>S</v>
      </c>
      <c r="AE50" s="111">
        <f t="shared" si="4"/>
        <v>1</v>
      </c>
      <c r="AF50" s="112">
        <f t="shared" si="5"/>
        <v>40</v>
      </c>
      <c r="AG50" s="113">
        <f t="shared" si="6"/>
        <v>17</v>
      </c>
      <c r="AH50" s="113">
        <f t="shared" si="7"/>
        <v>680</v>
      </c>
      <c r="AI50" s="114">
        <f t="shared" si="8"/>
        <v>3</v>
      </c>
      <c r="AJ50" s="113">
        <f t="shared" si="9"/>
        <v>25.5</v>
      </c>
      <c r="AK50" s="113">
        <f t="shared" si="10"/>
        <v>76.5</v>
      </c>
      <c r="AL50" s="113">
        <f t="shared" si="11"/>
        <v>756.5</v>
      </c>
      <c r="AM50" s="113">
        <f t="shared" si="12"/>
        <v>506.5</v>
      </c>
      <c r="AN50" s="113"/>
      <c r="AO50" s="113"/>
      <c r="AP50" s="113">
        <f t="shared" si="15"/>
        <v>31.402999999999999</v>
      </c>
      <c r="AQ50" s="113">
        <f t="shared" si="16"/>
        <v>10.969250000000001</v>
      </c>
      <c r="AR50" s="113">
        <f t="shared" si="17"/>
        <v>35</v>
      </c>
      <c r="AS50" s="113">
        <f t="shared" si="18"/>
        <v>250</v>
      </c>
      <c r="AT50" s="113">
        <f t="shared" si="19"/>
        <v>8</v>
      </c>
      <c r="AU50" s="113">
        <f t="shared" si="20"/>
        <v>35</v>
      </c>
      <c r="AV50" s="113">
        <f t="shared" si="21"/>
        <v>386.12774999999999</v>
      </c>
      <c r="AW50" s="191" t="s">
        <v>211</v>
      </c>
      <c r="AX50" s="192">
        <v>40</v>
      </c>
      <c r="AY50" s="189"/>
      <c r="AZ50" s="191" t="s">
        <v>28</v>
      </c>
      <c r="BA50" s="118">
        <v>17</v>
      </c>
      <c r="BB50" s="189"/>
      <c r="BC50" s="191" t="s">
        <v>221</v>
      </c>
      <c r="BD50" s="192">
        <f>43-40</f>
        <v>3</v>
      </c>
    </row>
    <row r="51" spans="1:56" s="106" customFormat="1" x14ac:dyDescent="0.25">
      <c r="A51" s="121" t="s">
        <v>136</v>
      </c>
      <c r="B51" s="183" t="s">
        <v>36</v>
      </c>
      <c r="C51" s="185">
        <v>4</v>
      </c>
      <c r="D51" s="185" t="s">
        <v>33</v>
      </c>
      <c r="E51" s="204"/>
      <c r="F51" s="204">
        <v>3653.85</v>
      </c>
      <c r="G51" s="185"/>
      <c r="H51" s="204"/>
      <c r="I51" s="204"/>
      <c r="J51" s="204">
        <f>F51</f>
        <v>3653.85</v>
      </c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118"/>
      <c r="W51" s="120"/>
      <c r="X51" s="120"/>
      <c r="Y51" s="120"/>
      <c r="Z51" s="120"/>
      <c r="AB51" s="46"/>
      <c r="AC51" s="109" t="s">
        <v>183</v>
      </c>
      <c r="AD51" s="110" t="str">
        <f t="shared" si="3"/>
        <v>S</v>
      </c>
      <c r="AE51" s="111">
        <f t="shared" si="4"/>
        <v>1</v>
      </c>
      <c r="AF51" s="112">
        <f t="shared" si="5"/>
        <v>40</v>
      </c>
      <c r="AG51" s="113">
        <f t="shared" si="6"/>
        <v>17</v>
      </c>
      <c r="AH51" s="113">
        <f t="shared" si="7"/>
        <v>680</v>
      </c>
      <c r="AI51" s="114">
        <f t="shared" si="8"/>
        <v>3</v>
      </c>
      <c r="AJ51" s="113">
        <f t="shared" si="9"/>
        <v>25.5</v>
      </c>
      <c r="AK51" s="113">
        <f t="shared" si="10"/>
        <v>76.5</v>
      </c>
      <c r="AL51" s="113">
        <f t="shared" si="11"/>
        <v>756.5</v>
      </c>
      <c r="AM51" s="113">
        <f t="shared" si="12"/>
        <v>506.5</v>
      </c>
      <c r="AN51" s="113"/>
      <c r="AO51" s="113"/>
      <c r="AP51" s="113">
        <f t="shared" si="15"/>
        <v>31.402999999999999</v>
      </c>
      <c r="AQ51" s="113">
        <f t="shared" si="16"/>
        <v>10.969250000000001</v>
      </c>
      <c r="AR51" s="113">
        <f t="shared" si="17"/>
        <v>35</v>
      </c>
      <c r="AS51" s="113">
        <f t="shared" si="18"/>
        <v>250</v>
      </c>
      <c r="AT51" s="113">
        <f t="shared" si="19"/>
        <v>8</v>
      </c>
      <c r="AU51" s="113">
        <f t="shared" si="20"/>
        <v>35</v>
      </c>
      <c r="AV51" s="113">
        <f t="shared" si="21"/>
        <v>386.12774999999999</v>
      </c>
      <c r="AW51" s="191" t="s">
        <v>212</v>
      </c>
      <c r="AX51" s="193">
        <v>17</v>
      </c>
      <c r="AY51" s="189"/>
      <c r="AZ51" s="191" t="s">
        <v>214</v>
      </c>
      <c r="BA51" s="194">
        <v>0.5</v>
      </c>
      <c r="BB51" s="189"/>
      <c r="BC51" s="191" t="s">
        <v>222</v>
      </c>
      <c r="BD51" s="193">
        <v>25.5</v>
      </c>
    </row>
    <row r="52" spans="1:56" s="106" customFormat="1" ht="15.75" thickBot="1" x14ac:dyDescent="0.3">
      <c r="A52" s="121"/>
      <c r="B52" s="121"/>
      <c r="C52" s="121"/>
      <c r="D52" s="122"/>
      <c r="E52" s="122"/>
      <c r="F52" s="205">
        <f>SUM(F50:F51)</f>
        <v>4333.8500000000004</v>
      </c>
      <c r="G52" s="185"/>
      <c r="H52" s="205"/>
      <c r="I52" s="205"/>
      <c r="J52" s="205">
        <f>SUM(J50:J51)</f>
        <v>4410.3500000000004</v>
      </c>
      <c r="K52" s="208"/>
      <c r="L52" s="209"/>
      <c r="M52" s="209"/>
      <c r="N52" s="209"/>
      <c r="O52" s="209"/>
      <c r="P52" s="209"/>
      <c r="Q52" s="209"/>
      <c r="R52" s="208"/>
      <c r="S52" s="208"/>
      <c r="T52" s="208"/>
      <c r="U52" s="208"/>
      <c r="V52" s="123"/>
      <c r="W52" s="123"/>
      <c r="X52" s="123"/>
      <c r="Y52" s="123"/>
      <c r="Z52" s="123"/>
      <c r="AB52" s="46"/>
      <c r="AC52" s="109" t="s">
        <v>184</v>
      </c>
      <c r="AD52" s="110" t="str">
        <f t="shared" si="3"/>
        <v>S</v>
      </c>
      <c r="AE52" s="111">
        <f t="shared" si="4"/>
        <v>1</v>
      </c>
      <c r="AF52" s="112">
        <f t="shared" si="5"/>
        <v>40</v>
      </c>
      <c r="AG52" s="113">
        <f t="shared" si="6"/>
        <v>17</v>
      </c>
      <c r="AH52" s="113">
        <f t="shared" si="7"/>
        <v>680</v>
      </c>
      <c r="AI52" s="114">
        <f t="shared" si="8"/>
        <v>3</v>
      </c>
      <c r="AJ52" s="113">
        <f t="shared" si="9"/>
        <v>25.5</v>
      </c>
      <c r="AK52" s="113">
        <f t="shared" si="10"/>
        <v>76.5</v>
      </c>
      <c r="AL52" s="113">
        <f t="shared" si="11"/>
        <v>756.5</v>
      </c>
      <c r="AM52" s="113">
        <f t="shared" si="12"/>
        <v>506.5</v>
      </c>
      <c r="AN52" s="113"/>
      <c r="AO52" s="113"/>
      <c r="AP52" s="113">
        <f t="shared" si="15"/>
        <v>31.402999999999999</v>
      </c>
      <c r="AQ52" s="113">
        <f t="shared" si="16"/>
        <v>10.969250000000001</v>
      </c>
      <c r="AR52" s="113">
        <f t="shared" si="17"/>
        <v>35</v>
      </c>
      <c r="AS52" s="113">
        <f t="shared" si="18"/>
        <v>250</v>
      </c>
      <c r="AT52" s="113">
        <f t="shared" si="19"/>
        <v>8</v>
      </c>
      <c r="AU52" s="113">
        <f t="shared" si="20"/>
        <v>35</v>
      </c>
      <c r="AV52" s="113">
        <f t="shared" si="21"/>
        <v>386.12774999999999</v>
      </c>
      <c r="AW52" s="191" t="s">
        <v>29</v>
      </c>
      <c r="AX52" s="118">
        <f>AX50*AX51</f>
        <v>680</v>
      </c>
      <c r="AY52" s="189"/>
      <c r="AZ52" s="191" t="s">
        <v>215</v>
      </c>
      <c r="BA52" s="118">
        <f>BA50*BA51</f>
        <v>8.5</v>
      </c>
      <c r="BB52" s="189"/>
      <c r="BC52" s="191" t="s">
        <v>31</v>
      </c>
      <c r="BD52" s="118">
        <f>BD50*BD51</f>
        <v>76.5</v>
      </c>
    </row>
    <row r="53" spans="1:56" ht="15.75" thickTop="1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AA53" s="46"/>
      <c r="AB53" s="46"/>
      <c r="AC53" s="109" t="s">
        <v>185</v>
      </c>
      <c r="AD53" s="110" t="str">
        <f t="shared" si="3"/>
        <v>S</v>
      </c>
      <c r="AE53" s="111">
        <f t="shared" si="4"/>
        <v>1</v>
      </c>
      <c r="AF53" s="112">
        <f t="shared" si="5"/>
        <v>40</v>
      </c>
      <c r="AG53" s="113">
        <f t="shared" si="6"/>
        <v>17</v>
      </c>
      <c r="AH53" s="113">
        <f t="shared" si="7"/>
        <v>680</v>
      </c>
      <c r="AI53" s="114">
        <f t="shared" si="8"/>
        <v>3</v>
      </c>
      <c r="AJ53" s="113">
        <f t="shared" si="9"/>
        <v>25.5</v>
      </c>
      <c r="AK53" s="113">
        <f t="shared" si="10"/>
        <v>76.5</v>
      </c>
      <c r="AL53" s="113">
        <f t="shared" si="11"/>
        <v>756.5</v>
      </c>
      <c r="AM53" s="113">
        <f t="shared" si="12"/>
        <v>506.5</v>
      </c>
      <c r="AN53" s="113"/>
      <c r="AO53" s="113"/>
      <c r="AP53" s="113">
        <f t="shared" si="15"/>
        <v>31.402999999999999</v>
      </c>
      <c r="AQ53" s="113">
        <f t="shared" si="16"/>
        <v>10.969250000000001</v>
      </c>
      <c r="AR53" s="113">
        <f t="shared" si="17"/>
        <v>35</v>
      </c>
      <c r="AS53" s="113">
        <f t="shared" si="18"/>
        <v>250</v>
      </c>
      <c r="AT53" s="113">
        <f t="shared" si="19"/>
        <v>8</v>
      </c>
      <c r="AU53" s="113">
        <f t="shared" si="20"/>
        <v>35</v>
      </c>
      <c r="AV53" s="113">
        <f t="shared" si="21"/>
        <v>386.12774999999999</v>
      </c>
      <c r="AZ53" s="195" t="s">
        <v>217</v>
      </c>
      <c r="BA53" s="196">
        <v>17</v>
      </c>
    </row>
    <row r="54" spans="1:56" s="106" customFormat="1" ht="20.25" hidden="1" thickBot="1" x14ac:dyDescent="0.35">
      <c r="A54" s="125" t="s">
        <v>147</v>
      </c>
      <c r="B54" s="103"/>
      <c r="C54" s="103"/>
      <c r="D54" s="104"/>
      <c r="E54" s="105"/>
      <c r="G54" s="107"/>
      <c r="W54" s="46"/>
      <c r="X54" s="46"/>
      <c r="Y54" s="46"/>
      <c r="Z54" s="46"/>
      <c r="AB54" s="46"/>
      <c r="AC54" s="109" t="s">
        <v>186</v>
      </c>
      <c r="AD54" s="110" t="str">
        <f t="shared" si="3"/>
        <v>S</v>
      </c>
      <c r="AE54" s="111">
        <f t="shared" si="4"/>
        <v>1</v>
      </c>
      <c r="AF54" s="112">
        <f t="shared" si="5"/>
        <v>40</v>
      </c>
      <c r="AG54" s="113">
        <f t="shared" si="6"/>
        <v>17</v>
      </c>
      <c r="AH54" s="113">
        <f t="shared" si="7"/>
        <v>680</v>
      </c>
      <c r="AI54" s="114">
        <f t="shared" si="8"/>
        <v>3</v>
      </c>
      <c r="AJ54" s="113">
        <f t="shared" si="9"/>
        <v>25.5</v>
      </c>
      <c r="AK54" s="113">
        <f t="shared" si="10"/>
        <v>76.5</v>
      </c>
      <c r="AL54" s="113">
        <f t="shared" si="11"/>
        <v>756.5</v>
      </c>
      <c r="AM54" s="113">
        <f t="shared" si="12"/>
        <v>506.5</v>
      </c>
      <c r="AN54" s="113"/>
      <c r="AO54" s="113"/>
      <c r="AP54" s="113">
        <f t="shared" si="15"/>
        <v>31.402999999999999</v>
      </c>
      <c r="AQ54" s="113">
        <f t="shared" si="16"/>
        <v>10.969250000000001</v>
      </c>
      <c r="AR54" s="113">
        <f t="shared" si="17"/>
        <v>35</v>
      </c>
      <c r="AS54" s="113">
        <f t="shared" si="18"/>
        <v>250</v>
      </c>
      <c r="AT54" s="113">
        <f t="shared" si="19"/>
        <v>8</v>
      </c>
      <c r="AU54" s="113">
        <f t="shared" si="20"/>
        <v>35</v>
      </c>
      <c r="AV54" s="113">
        <f t="shared" si="21"/>
        <v>386.12774999999999</v>
      </c>
      <c r="AW54" s="189"/>
      <c r="AX54" s="189"/>
      <c r="AY54" s="189"/>
      <c r="AZ54" s="191"/>
      <c r="BA54" s="118"/>
      <c r="BB54" s="189"/>
      <c r="BC54" s="189"/>
      <c r="BD54" s="189"/>
    </row>
    <row r="55" spans="1:56" s="106" customFormat="1" hidden="1" x14ac:dyDescent="0.25">
      <c r="A55" s="115" t="s">
        <v>135</v>
      </c>
      <c r="B55" s="116" t="s">
        <v>37</v>
      </c>
      <c r="C55" s="111">
        <v>1</v>
      </c>
      <c r="D55" s="111">
        <v>40</v>
      </c>
      <c r="E55" s="117">
        <v>17</v>
      </c>
      <c r="F55" s="118">
        <f>D55*E55</f>
        <v>680</v>
      </c>
      <c r="G55" s="114">
        <v>3</v>
      </c>
      <c r="H55" s="118">
        <f>E55*1.5</f>
        <v>25.5</v>
      </c>
      <c r="I55" s="118">
        <f>G55*H55</f>
        <v>76.5</v>
      </c>
      <c r="J55" s="119">
        <f>F55+I55</f>
        <v>756.5</v>
      </c>
      <c r="K55" s="118">
        <f>J55-U55-S55</f>
        <v>471.5</v>
      </c>
      <c r="L55" s="118">
        <f>+J55-S55</f>
        <v>506.5</v>
      </c>
      <c r="M55" s="118">
        <f>+J55-S55</f>
        <v>506.5</v>
      </c>
      <c r="N55" s="118"/>
      <c r="O55" s="118">
        <f>J55</f>
        <v>756.5</v>
      </c>
      <c r="P55" s="118">
        <f>L55*0.062</f>
        <v>31.402999999999999</v>
      </c>
      <c r="Q55" s="118">
        <f>J55*0.0145</f>
        <v>10.969250000000001</v>
      </c>
      <c r="R55" s="118">
        <f>+R50</f>
        <v>35</v>
      </c>
      <c r="S55" s="118">
        <v>250</v>
      </c>
      <c r="T55" s="118">
        <v>8</v>
      </c>
      <c r="U55" s="118">
        <v>35</v>
      </c>
      <c r="V55" s="118">
        <f>J55-P55-Q55-R55-S55-T55-U55</f>
        <v>386.12774999999999</v>
      </c>
      <c r="W55" s="120">
        <f>L55*0.062</f>
        <v>31.402999999999999</v>
      </c>
      <c r="X55" s="120">
        <f>J55*0.0145</f>
        <v>10.969250000000001</v>
      </c>
      <c r="Y55" s="120">
        <f>N55*0.006</f>
        <v>0</v>
      </c>
      <c r="Z55" s="120">
        <f>O55*0.054</f>
        <v>40.850999999999999</v>
      </c>
      <c r="AB55" s="46"/>
      <c r="AC55" s="109" t="s">
        <v>187</v>
      </c>
      <c r="AD55" s="110" t="str">
        <f t="shared" si="3"/>
        <v>S</v>
      </c>
      <c r="AE55" s="111">
        <f t="shared" si="4"/>
        <v>1</v>
      </c>
      <c r="AF55" s="112">
        <f t="shared" si="5"/>
        <v>40</v>
      </c>
      <c r="AG55" s="113">
        <f t="shared" si="6"/>
        <v>17</v>
      </c>
      <c r="AH55" s="113">
        <f t="shared" si="7"/>
        <v>680</v>
      </c>
      <c r="AI55" s="114">
        <f t="shared" si="8"/>
        <v>3</v>
      </c>
      <c r="AJ55" s="113">
        <f t="shared" si="9"/>
        <v>25.5</v>
      </c>
      <c r="AK55" s="113">
        <f t="shared" si="10"/>
        <v>76.5</v>
      </c>
      <c r="AL55" s="113">
        <f t="shared" si="11"/>
        <v>756.5</v>
      </c>
      <c r="AM55" s="113">
        <f t="shared" si="12"/>
        <v>506.5</v>
      </c>
      <c r="AN55" s="113"/>
      <c r="AO55" s="113"/>
      <c r="AP55" s="113">
        <f t="shared" si="15"/>
        <v>31.402999999999999</v>
      </c>
      <c r="AQ55" s="113">
        <f t="shared" si="16"/>
        <v>10.969250000000001</v>
      </c>
      <c r="AR55" s="113">
        <f t="shared" si="17"/>
        <v>35</v>
      </c>
      <c r="AS55" s="113">
        <f t="shared" si="18"/>
        <v>250</v>
      </c>
      <c r="AT55" s="113">
        <f t="shared" si="19"/>
        <v>8</v>
      </c>
      <c r="AU55" s="113">
        <f t="shared" si="20"/>
        <v>35</v>
      </c>
      <c r="AV55" s="113">
        <f t="shared" si="21"/>
        <v>386.12774999999999</v>
      </c>
      <c r="AW55" s="189"/>
      <c r="AX55" s="189"/>
      <c r="AY55" s="189"/>
      <c r="AZ55" s="191"/>
      <c r="BA55" s="118"/>
      <c r="BB55" s="189"/>
      <c r="BC55" s="189"/>
      <c r="BD55" s="189"/>
    </row>
    <row r="56" spans="1:56" s="106" customFormat="1" hidden="1" x14ac:dyDescent="0.25">
      <c r="A56" s="121" t="s">
        <v>136</v>
      </c>
      <c r="B56" s="110" t="s">
        <v>36</v>
      </c>
      <c r="C56" s="114">
        <v>4</v>
      </c>
      <c r="D56" s="114" t="s">
        <v>33</v>
      </c>
      <c r="E56" s="118"/>
      <c r="F56" s="118">
        <f>190000/52</f>
        <v>3653.8461538461538</v>
      </c>
      <c r="G56" s="114"/>
      <c r="H56" s="118"/>
      <c r="I56" s="118"/>
      <c r="J56" s="119">
        <f>F56+I56</f>
        <v>3653.8461538461538</v>
      </c>
      <c r="K56" s="118">
        <f>J56-U56-S56</f>
        <v>3218.8461538461538</v>
      </c>
      <c r="L56" s="118">
        <f>+J56-S56</f>
        <v>3403.8461538461538</v>
      </c>
      <c r="M56" s="118">
        <f>+J56-S56</f>
        <v>3403.8461538461538</v>
      </c>
      <c r="N56" s="118"/>
      <c r="O56" s="118"/>
      <c r="P56" s="118">
        <f>L56*0.062</f>
        <v>211.03846153846155</v>
      </c>
      <c r="Q56" s="118">
        <f>J56*0.0145</f>
        <v>52.980769230769234</v>
      </c>
      <c r="R56" s="118">
        <f>+R51</f>
        <v>0</v>
      </c>
      <c r="S56" s="118">
        <v>250</v>
      </c>
      <c r="T56" s="118">
        <v>8</v>
      </c>
      <c r="U56" s="118">
        <v>185</v>
      </c>
      <c r="V56" s="118">
        <f>J56-SUM(P56:U56)</f>
        <v>2946.8269230769229</v>
      </c>
      <c r="W56" s="120">
        <f>L56*0.062</f>
        <v>211.03846153846155</v>
      </c>
      <c r="X56" s="120">
        <f>J56*0.0145</f>
        <v>52.980769230769234</v>
      </c>
      <c r="Y56" s="120">
        <f>N56*0.006</f>
        <v>0</v>
      </c>
      <c r="Z56" s="120">
        <f>O56*0.054</f>
        <v>0</v>
      </c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126">
        <f>SUM(AL4:AL55)</f>
        <v>39338</v>
      </c>
      <c r="AM56" s="126">
        <f t="shared" ref="AM56:AV56" si="31">SUM(AM4:AM55)</f>
        <v>26338</v>
      </c>
      <c r="AN56" s="126">
        <f t="shared" si="31"/>
        <v>6808.5</v>
      </c>
      <c r="AO56" s="126">
        <f t="shared" si="31"/>
        <v>6808.5</v>
      </c>
      <c r="AP56" s="126">
        <f t="shared" si="31"/>
        <v>1632.9560000000008</v>
      </c>
      <c r="AQ56" s="126">
        <f t="shared" si="31"/>
        <v>570.40099999999961</v>
      </c>
      <c r="AR56" s="126">
        <f t="shared" si="31"/>
        <v>1820</v>
      </c>
      <c r="AS56" s="126">
        <f t="shared" si="31"/>
        <v>13000</v>
      </c>
      <c r="AT56" s="126">
        <f t="shared" si="31"/>
        <v>416</v>
      </c>
      <c r="AU56" s="126">
        <f t="shared" si="31"/>
        <v>1820</v>
      </c>
      <c r="AV56" s="126">
        <f t="shared" si="31"/>
        <v>20078.642999999989</v>
      </c>
      <c r="AW56" s="189"/>
      <c r="AX56" s="189"/>
      <c r="AY56" s="189"/>
      <c r="AZ56" s="191"/>
      <c r="BA56" s="118"/>
      <c r="BB56" s="189"/>
      <c r="BC56" s="189"/>
      <c r="BD56" s="189"/>
    </row>
    <row r="57" spans="1:56" s="106" customFormat="1" ht="15.75" hidden="1" thickBot="1" x14ac:dyDescent="0.3">
      <c r="A57" s="121"/>
      <c r="B57" s="121"/>
      <c r="C57" s="121"/>
      <c r="D57" s="122"/>
      <c r="E57" s="122"/>
      <c r="F57" s="123">
        <f>SUM(F55:F56)</f>
        <v>4333.8461538461543</v>
      </c>
      <c r="G57" s="122"/>
      <c r="H57" s="123">
        <f t="shared" ref="H57:Z57" si="32">SUM(H55:H56)</f>
        <v>25.5</v>
      </c>
      <c r="I57" s="123">
        <f t="shared" si="32"/>
        <v>76.5</v>
      </c>
      <c r="J57" s="124">
        <f t="shared" si="32"/>
        <v>4410.3461538461543</v>
      </c>
      <c r="K57" s="123">
        <f t="shared" si="32"/>
        <v>3690.3461538461538</v>
      </c>
      <c r="L57" s="123">
        <f t="shared" si="32"/>
        <v>3910.3461538461538</v>
      </c>
      <c r="M57" s="123">
        <f t="shared" si="32"/>
        <v>3910.3461538461538</v>
      </c>
      <c r="N57" s="123">
        <f t="shared" si="32"/>
        <v>0</v>
      </c>
      <c r="O57" s="123">
        <f t="shared" si="32"/>
        <v>756.5</v>
      </c>
      <c r="P57" s="123">
        <f t="shared" si="32"/>
        <v>242.44146153846154</v>
      </c>
      <c r="Q57" s="123">
        <f t="shared" si="32"/>
        <v>63.950019230769236</v>
      </c>
      <c r="R57" s="123">
        <f t="shared" si="32"/>
        <v>35</v>
      </c>
      <c r="S57" s="123">
        <f t="shared" si="32"/>
        <v>500</v>
      </c>
      <c r="T57" s="123">
        <f t="shared" si="32"/>
        <v>16</v>
      </c>
      <c r="U57" s="123">
        <f t="shared" si="32"/>
        <v>220</v>
      </c>
      <c r="V57" s="123">
        <f t="shared" si="32"/>
        <v>3332.954673076923</v>
      </c>
      <c r="W57" s="123">
        <f t="shared" si="32"/>
        <v>242.44146153846154</v>
      </c>
      <c r="X57" s="123">
        <f t="shared" si="32"/>
        <v>63.950019230769236</v>
      </c>
      <c r="Y57" s="123">
        <f t="shared" si="32"/>
        <v>0</v>
      </c>
      <c r="Z57" s="123">
        <f t="shared" si="32"/>
        <v>40.850999999999999</v>
      </c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189"/>
      <c r="AX57" s="189"/>
      <c r="AY57" s="189"/>
      <c r="AZ57" s="191"/>
      <c r="BA57" s="118"/>
      <c r="BB57" s="189"/>
      <c r="BC57" s="189"/>
      <c r="BD57" s="189"/>
    </row>
    <row r="58" spans="1:56" ht="16.5" hidden="1" thickTop="1" thickBot="1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AA58" s="46"/>
      <c r="AB58" s="108" t="str">
        <f>+A6</f>
        <v>Pam Lewis</v>
      </c>
      <c r="AC58" s="109" t="s">
        <v>130</v>
      </c>
      <c r="AD58" s="110" t="str">
        <f>+B6</f>
        <v>M</v>
      </c>
      <c r="AE58" s="111">
        <f t="shared" ref="AE58:AV58" si="33">+C6</f>
        <v>4</v>
      </c>
      <c r="AF58" s="112" t="str">
        <f t="shared" si="33"/>
        <v>Sal</v>
      </c>
      <c r="AG58" s="113">
        <f t="shared" si="33"/>
        <v>0</v>
      </c>
      <c r="AH58" s="113">
        <f t="shared" si="33"/>
        <v>3653.8461538461538</v>
      </c>
      <c r="AI58" s="114">
        <f t="shared" si="33"/>
        <v>0</v>
      </c>
      <c r="AJ58" s="113">
        <f t="shared" si="33"/>
        <v>0</v>
      </c>
      <c r="AK58" s="113">
        <f t="shared" si="33"/>
        <v>0</v>
      </c>
      <c r="AL58" s="113">
        <f t="shared" si="33"/>
        <v>3653.8461538461538</v>
      </c>
      <c r="AM58" s="113">
        <f t="shared" si="33"/>
        <v>3218.8461538461538</v>
      </c>
      <c r="AN58" s="113">
        <f>J6</f>
        <v>3653.8461538461538</v>
      </c>
      <c r="AO58" s="113">
        <f>+AN58</f>
        <v>3653.8461538461538</v>
      </c>
      <c r="AP58" s="113">
        <f t="shared" si="33"/>
        <v>3653.8461538461538</v>
      </c>
      <c r="AQ58" s="113">
        <f t="shared" si="33"/>
        <v>3653.8461538461538</v>
      </c>
      <c r="AR58" s="113">
        <f t="shared" si="33"/>
        <v>211.03846153846155</v>
      </c>
      <c r="AS58" s="113">
        <f t="shared" si="33"/>
        <v>52.980769230769234</v>
      </c>
      <c r="AT58" s="113">
        <f t="shared" si="33"/>
        <v>432.86215384615389</v>
      </c>
      <c r="AU58" s="113">
        <f t="shared" si="33"/>
        <v>250</v>
      </c>
      <c r="AV58" s="113">
        <f t="shared" si="33"/>
        <v>8</v>
      </c>
      <c r="AZ58" s="195"/>
      <c r="BA58" s="197"/>
    </row>
    <row r="59" spans="1:56" s="106" customFormat="1" ht="20.25" hidden="1" thickBot="1" x14ac:dyDescent="0.35">
      <c r="A59" s="125" t="s">
        <v>148</v>
      </c>
      <c r="B59" s="103"/>
      <c r="C59" s="103"/>
      <c r="D59" s="104"/>
      <c r="E59" s="105"/>
      <c r="G59" s="107"/>
      <c r="W59" s="46"/>
      <c r="X59" s="46"/>
      <c r="Y59" s="46"/>
      <c r="Z59" s="46"/>
      <c r="AB59" s="108" t="str">
        <f>A60</f>
        <v>Bill Smith</v>
      </c>
      <c r="AC59" s="109" t="s">
        <v>131</v>
      </c>
      <c r="AD59" s="127" t="str">
        <f>+AD58</f>
        <v>M</v>
      </c>
      <c r="AE59" s="128">
        <f t="shared" ref="AE59:AV59" si="34">+AE58</f>
        <v>4</v>
      </c>
      <c r="AF59" s="129" t="str">
        <f t="shared" si="34"/>
        <v>Sal</v>
      </c>
      <c r="AG59" s="130">
        <f t="shared" si="34"/>
        <v>0</v>
      </c>
      <c r="AH59" s="130">
        <f t="shared" si="34"/>
        <v>3653.8461538461538</v>
      </c>
      <c r="AI59" s="131">
        <f t="shared" si="34"/>
        <v>0</v>
      </c>
      <c r="AJ59" s="130">
        <f t="shared" si="34"/>
        <v>0</v>
      </c>
      <c r="AK59" s="130">
        <f t="shared" si="34"/>
        <v>0</v>
      </c>
      <c r="AL59" s="130">
        <f t="shared" si="34"/>
        <v>3653.8461538461538</v>
      </c>
      <c r="AM59" s="130">
        <f t="shared" si="34"/>
        <v>3218.8461538461538</v>
      </c>
      <c r="AN59" s="130">
        <f>+N11</f>
        <v>3346.1538461538462</v>
      </c>
      <c r="AO59" s="130">
        <f>+AN59</f>
        <v>3346.1538461538462</v>
      </c>
      <c r="AP59" s="130">
        <f t="shared" si="34"/>
        <v>3653.8461538461538</v>
      </c>
      <c r="AQ59" s="130">
        <f t="shared" si="34"/>
        <v>3653.8461538461538</v>
      </c>
      <c r="AR59" s="130">
        <f t="shared" si="34"/>
        <v>211.03846153846155</v>
      </c>
      <c r="AS59" s="130">
        <f t="shared" si="34"/>
        <v>52.980769230769234</v>
      </c>
      <c r="AT59" s="130">
        <f t="shared" si="34"/>
        <v>432.86215384615389</v>
      </c>
      <c r="AU59" s="130">
        <f t="shared" si="34"/>
        <v>250</v>
      </c>
      <c r="AV59" s="130">
        <f t="shared" si="34"/>
        <v>8</v>
      </c>
      <c r="AW59" s="189"/>
      <c r="AX59" s="189"/>
      <c r="AY59" s="189"/>
      <c r="AZ59" s="191"/>
      <c r="BA59" s="118"/>
      <c r="BB59" s="189"/>
      <c r="BC59" s="189"/>
      <c r="BD59" s="189"/>
    </row>
    <row r="60" spans="1:56" s="106" customFormat="1" hidden="1" x14ac:dyDescent="0.25">
      <c r="A60" s="115" t="s">
        <v>135</v>
      </c>
      <c r="B60" s="116" t="s">
        <v>37</v>
      </c>
      <c r="C60" s="111">
        <v>1</v>
      </c>
      <c r="D60" s="111">
        <v>40</v>
      </c>
      <c r="E60" s="117">
        <v>17</v>
      </c>
      <c r="F60" s="118">
        <f>D60*E60</f>
        <v>680</v>
      </c>
      <c r="G60" s="114">
        <v>3</v>
      </c>
      <c r="H60" s="118">
        <f>E60*1.5</f>
        <v>25.5</v>
      </c>
      <c r="I60" s="118">
        <f>G60*H60</f>
        <v>76.5</v>
      </c>
      <c r="J60" s="119">
        <f>F60+I60</f>
        <v>756.5</v>
      </c>
      <c r="K60" s="118">
        <f>J60-U60-S60</f>
        <v>471.5</v>
      </c>
      <c r="L60" s="118">
        <f>+J60-S60</f>
        <v>506.5</v>
      </c>
      <c r="M60" s="118">
        <f>+J60-S60</f>
        <v>506.5</v>
      </c>
      <c r="N60" s="118"/>
      <c r="O60" s="118">
        <f>J60</f>
        <v>756.5</v>
      </c>
      <c r="P60" s="118">
        <f>L60*0.062</f>
        <v>31.402999999999999</v>
      </c>
      <c r="Q60" s="118">
        <f>J60*0.0145</f>
        <v>10.969250000000001</v>
      </c>
      <c r="R60" s="118">
        <f>+R55</f>
        <v>35</v>
      </c>
      <c r="S60" s="118">
        <v>250</v>
      </c>
      <c r="T60" s="118">
        <v>8</v>
      </c>
      <c r="U60" s="118">
        <v>35</v>
      </c>
      <c r="V60" s="118">
        <f>J60-P60-Q60-R60-S60-T60-U60</f>
        <v>386.12774999999999</v>
      </c>
      <c r="W60" s="120">
        <f>L60*0.062</f>
        <v>31.402999999999999</v>
      </c>
      <c r="X60" s="120">
        <f>J60*0.0145</f>
        <v>10.969250000000001</v>
      </c>
      <c r="Y60" s="120">
        <f>N60*0.006</f>
        <v>0</v>
      </c>
      <c r="Z60" s="120">
        <f>O60*0.054</f>
        <v>40.850999999999999</v>
      </c>
      <c r="AB60" s="108" t="s">
        <v>202</v>
      </c>
      <c r="AC60" s="109" t="s">
        <v>132</v>
      </c>
      <c r="AD60" s="110" t="str">
        <f t="shared" ref="AD60:AD109" si="35">+AD59</f>
        <v>M</v>
      </c>
      <c r="AE60" s="111">
        <f t="shared" ref="AE60:AE109" si="36">+AE59</f>
        <v>4</v>
      </c>
      <c r="AF60" s="112" t="str">
        <f t="shared" ref="AF60:AF109" si="37">+AF59</f>
        <v>Sal</v>
      </c>
      <c r="AG60" s="113">
        <f t="shared" ref="AG60:AG109" si="38">+AG59</f>
        <v>0</v>
      </c>
      <c r="AH60" s="113">
        <f t="shared" ref="AH60:AH109" si="39">+AH59</f>
        <v>3653.8461538461538</v>
      </c>
      <c r="AI60" s="114">
        <f t="shared" ref="AI60:AI109" si="40">+AI59</f>
        <v>0</v>
      </c>
      <c r="AJ60" s="113">
        <f t="shared" ref="AJ60:AJ109" si="41">+AJ59</f>
        <v>0</v>
      </c>
      <c r="AK60" s="113">
        <f t="shared" ref="AK60:AK109" si="42">+AK59</f>
        <v>0</v>
      </c>
      <c r="AL60" s="113">
        <f t="shared" ref="AL60:AL109" si="43">+AL59</f>
        <v>3653.8461538461538</v>
      </c>
      <c r="AM60" s="113">
        <f t="shared" ref="AM60:AM109" si="44">+AM59</f>
        <v>3218.8461538461538</v>
      </c>
      <c r="AN60" s="113"/>
      <c r="AO60" s="113"/>
      <c r="AP60" s="113">
        <f t="shared" ref="AP60:AP109" si="45">+AP59</f>
        <v>3653.8461538461538</v>
      </c>
      <c r="AQ60" s="113">
        <f t="shared" ref="AQ60:AQ109" si="46">+AQ59</f>
        <v>3653.8461538461538</v>
      </c>
      <c r="AR60" s="113">
        <f t="shared" ref="AR60:AR109" si="47">+AR59</f>
        <v>211.03846153846155</v>
      </c>
      <c r="AS60" s="113">
        <f t="shared" ref="AS60:AS109" si="48">+AS59</f>
        <v>52.980769230769234</v>
      </c>
      <c r="AT60" s="113">
        <f t="shared" ref="AT60:AT109" si="49">+AT59</f>
        <v>432.86215384615389</v>
      </c>
      <c r="AU60" s="113">
        <f t="shared" ref="AU60:AU109" si="50">+AU59</f>
        <v>250</v>
      </c>
      <c r="AV60" s="113">
        <f t="shared" ref="AV60:AV109" si="51">+AV59</f>
        <v>8</v>
      </c>
      <c r="AW60" s="189"/>
      <c r="AX60" s="189"/>
      <c r="AY60" s="189"/>
      <c r="AZ60" s="191"/>
      <c r="BA60" s="118"/>
      <c r="BB60" s="189"/>
      <c r="BC60" s="189"/>
      <c r="BD60" s="189"/>
    </row>
    <row r="61" spans="1:56" s="106" customFormat="1" hidden="1" x14ac:dyDescent="0.25">
      <c r="A61" s="121" t="s">
        <v>136</v>
      </c>
      <c r="B61" s="110" t="s">
        <v>36</v>
      </c>
      <c r="C61" s="114">
        <v>4</v>
      </c>
      <c r="D61" s="114" t="s">
        <v>33</v>
      </c>
      <c r="E61" s="118"/>
      <c r="F61" s="118">
        <f>190000/52</f>
        <v>3653.8461538461538</v>
      </c>
      <c r="G61" s="114"/>
      <c r="H61" s="118"/>
      <c r="I61" s="118"/>
      <c r="J61" s="119">
        <f>F61+I61</f>
        <v>3653.8461538461538</v>
      </c>
      <c r="K61" s="118">
        <f>J61-U61-S61</f>
        <v>3218.8461538461538</v>
      </c>
      <c r="L61" s="118">
        <f>+J61-S61</f>
        <v>3403.8461538461538</v>
      </c>
      <c r="M61" s="118">
        <f>+J61-S61</f>
        <v>3403.8461538461538</v>
      </c>
      <c r="N61" s="118"/>
      <c r="O61" s="118"/>
      <c r="P61" s="118">
        <f>L61*0.062</f>
        <v>211.03846153846155</v>
      </c>
      <c r="Q61" s="118">
        <f>J61*0.0145</f>
        <v>52.980769230769234</v>
      </c>
      <c r="R61" s="118">
        <f>+R56</f>
        <v>0</v>
      </c>
      <c r="S61" s="118">
        <v>250</v>
      </c>
      <c r="T61" s="118">
        <v>8</v>
      </c>
      <c r="U61" s="118">
        <v>185</v>
      </c>
      <c r="V61" s="118">
        <f>J61-SUM(P61:U61)</f>
        <v>2946.8269230769229</v>
      </c>
      <c r="W61" s="120">
        <f>L61*0.062</f>
        <v>211.03846153846155</v>
      </c>
      <c r="X61" s="120">
        <f>J61*0.0145</f>
        <v>52.980769230769234</v>
      </c>
      <c r="Y61" s="120">
        <f>N61*0.006</f>
        <v>0</v>
      </c>
      <c r="Z61" s="120">
        <f>O61*0.054</f>
        <v>0</v>
      </c>
      <c r="AB61" s="108" t="s">
        <v>203</v>
      </c>
      <c r="AC61" s="109" t="s">
        <v>133</v>
      </c>
      <c r="AD61" s="110" t="str">
        <f t="shared" si="35"/>
        <v>M</v>
      </c>
      <c r="AE61" s="111">
        <f t="shared" si="36"/>
        <v>4</v>
      </c>
      <c r="AF61" s="112" t="str">
        <f t="shared" si="37"/>
        <v>Sal</v>
      </c>
      <c r="AG61" s="113">
        <f t="shared" si="38"/>
        <v>0</v>
      </c>
      <c r="AH61" s="113">
        <f t="shared" si="39"/>
        <v>3653.8461538461538</v>
      </c>
      <c r="AI61" s="114">
        <f t="shared" si="40"/>
        <v>0</v>
      </c>
      <c r="AJ61" s="113">
        <f t="shared" si="41"/>
        <v>0</v>
      </c>
      <c r="AK61" s="113">
        <f t="shared" si="42"/>
        <v>0</v>
      </c>
      <c r="AL61" s="113">
        <f t="shared" si="43"/>
        <v>3653.8461538461538</v>
      </c>
      <c r="AM61" s="113">
        <f t="shared" si="44"/>
        <v>3218.8461538461538</v>
      </c>
      <c r="AN61" s="113"/>
      <c r="AO61" s="113"/>
      <c r="AP61" s="113">
        <f t="shared" si="45"/>
        <v>3653.8461538461538</v>
      </c>
      <c r="AQ61" s="113">
        <f t="shared" si="46"/>
        <v>3653.8461538461538</v>
      </c>
      <c r="AR61" s="113">
        <f t="shared" si="47"/>
        <v>211.03846153846155</v>
      </c>
      <c r="AS61" s="113">
        <f t="shared" si="48"/>
        <v>52.980769230769234</v>
      </c>
      <c r="AT61" s="113">
        <f t="shared" si="49"/>
        <v>432.86215384615389</v>
      </c>
      <c r="AU61" s="113">
        <f t="shared" si="50"/>
        <v>250</v>
      </c>
      <c r="AV61" s="113">
        <f t="shared" si="51"/>
        <v>8</v>
      </c>
      <c r="AW61" s="189"/>
      <c r="AX61" s="189"/>
      <c r="AY61" s="189"/>
      <c r="AZ61" s="191"/>
      <c r="BA61" s="118"/>
      <c r="BB61" s="189"/>
      <c r="BC61" s="189"/>
      <c r="BD61" s="189"/>
    </row>
    <row r="62" spans="1:56" s="106" customFormat="1" ht="15.75" hidden="1" thickBot="1" x14ac:dyDescent="0.3">
      <c r="A62" s="121"/>
      <c r="B62" s="121"/>
      <c r="C62" s="121"/>
      <c r="D62" s="122"/>
      <c r="E62" s="122"/>
      <c r="F62" s="123">
        <f>SUM(F60:F61)</f>
        <v>4333.8461538461543</v>
      </c>
      <c r="G62" s="122"/>
      <c r="H62" s="123">
        <f t="shared" ref="H62:Z62" si="52">SUM(H60:H61)</f>
        <v>25.5</v>
      </c>
      <c r="I62" s="123">
        <f t="shared" si="52"/>
        <v>76.5</v>
      </c>
      <c r="J62" s="124">
        <f t="shared" si="52"/>
        <v>4410.3461538461543</v>
      </c>
      <c r="K62" s="123">
        <f t="shared" si="52"/>
        <v>3690.3461538461538</v>
      </c>
      <c r="L62" s="123">
        <f t="shared" si="52"/>
        <v>3910.3461538461538</v>
      </c>
      <c r="M62" s="123">
        <f t="shared" si="52"/>
        <v>3910.3461538461538</v>
      </c>
      <c r="N62" s="123">
        <f t="shared" si="52"/>
        <v>0</v>
      </c>
      <c r="O62" s="123">
        <f t="shared" si="52"/>
        <v>756.5</v>
      </c>
      <c r="P62" s="123">
        <f t="shared" si="52"/>
        <v>242.44146153846154</v>
      </c>
      <c r="Q62" s="123">
        <f t="shared" si="52"/>
        <v>63.950019230769236</v>
      </c>
      <c r="R62" s="123">
        <f t="shared" si="52"/>
        <v>35</v>
      </c>
      <c r="S62" s="123">
        <f t="shared" si="52"/>
        <v>500</v>
      </c>
      <c r="T62" s="123">
        <f t="shared" si="52"/>
        <v>16</v>
      </c>
      <c r="U62" s="123">
        <f t="shared" si="52"/>
        <v>220</v>
      </c>
      <c r="V62" s="123">
        <f t="shared" si="52"/>
        <v>3332.954673076923</v>
      </c>
      <c r="W62" s="123">
        <f t="shared" si="52"/>
        <v>242.44146153846154</v>
      </c>
      <c r="X62" s="123">
        <f t="shared" si="52"/>
        <v>63.950019230769236</v>
      </c>
      <c r="Y62" s="123">
        <f t="shared" si="52"/>
        <v>0</v>
      </c>
      <c r="Z62" s="123">
        <f t="shared" si="52"/>
        <v>40.850999999999999</v>
      </c>
      <c r="AB62" s="108" t="s">
        <v>204</v>
      </c>
      <c r="AC62" s="109" t="s">
        <v>134</v>
      </c>
      <c r="AD62" s="110" t="str">
        <f t="shared" si="35"/>
        <v>M</v>
      </c>
      <c r="AE62" s="111">
        <f t="shared" si="36"/>
        <v>4</v>
      </c>
      <c r="AF62" s="112" t="str">
        <f t="shared" si="37"/>
        <v>Sal</v>
      </c>
      <c r="AG62" s="113">
        <f t="shared" si="38"/>
        <v>0</v>
      </c>
      <c r="AH62" s="113">
        <f t="shared" si="39"/>
        <v>3653.8461538461538</v>
      </c>
      <c r="AI62" s="114">
        <f t="shared" si="40"/>
        <v>0</v>
      </c>
      <c r="AJ62" s="113">
        <f t="shared" si="41"/>
        <v>0</v>
      </c>
      <c r="AK62" s="113">
        <f t="shared" si="42"/>
        <v>0</v>
      </c>
      <c r="AL62" s="113">
        <f t="shared" si="43"/>
        <v>3653.8461538461538</v>
      </c>
      <c r="AM62" s="113">
        <f t="shared" si="44"/>
        <v>3218.8461538461538</v>
      </c>
      <c r="AN62" s="113"/>
      <c r="AO62" s="113"/>
      <c r="AP62" s="113">
        <f t="shared" si="45"/>
        <v>3653.8461538461538</v>
      </c>
      <c r="AQ62" s="113">
        <f t="shared" si="46"/>
        <v>3653.8461538461538</v>
      </c>
      <c r="AR62" s="113">
        <f t="shared" si="47"/>
        <v>211.03846153846155</v>
      </c>
      <c r="AS62" s="113">
        <f t="shared" si="48"/>
        <v>52.980769230769234</v>
      </c>
      <c r="AT62" s="113">
        <f t="shared" si="49"/>
        <v>432.86215384615389</v>
      </c>
      <c r="AU62" s="113">
        <f t="shared" si="50"/>
        <v>250</v>
      </c>
      <c r="AV62" s="113">
        <f t="shared" si="51"/>
        <v>8</v>
      </c>
      <c r="AW62" s="189"/>
      <c r="AX62" s="189"/>
      <c r="AY62" s="189"/>
      <c r="AZ62" s="191"/>
      <c r="BA62" s="118"/>
      <c r="BB62" s="189"/>
      <c r="BC62" s="189"/>
      <c r="BD62" s="189"/>
    </row>
    <row r="63" spans="1:56" ht="16.5" hidden="1" thickTop="1" thickBot="1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AA63" s="46"/>
      <c r="AB63" s="108" t="s">
        <v>205</v>
      </c>
      <c r="AC63" s="109" t="s">
        <v>142</v>
      </c>
      <c r="AD63" s="110" t="str">
        <f t="shared" si="35"/>
        <v>M</v>
      </c>
      <c r="AE63" s="111">
        <f t="shared" si="36"/>
        <v>4</v>
      </c>
      <c r="AF63" s="112" t="str">
        <f t="shared" si="37"/>
        <v>Sal</v>
      </c>
      <c r="AG63" s="113">
        <f t="shared" si="38"/>
        <v>0</v>
      </c>
      <c r="AH63" s="113">
        <f t="shared" si="39"/>
        <v>3653.8461538461538</v>
      </c>
      <c r="AI63" s="114">
        <f t="shared" si="40"/>
        <v>0</v>
      </c>
      <c r="AJ63" s="113">
        <f t="shared" si="41"/>
        <v>0</v>
      </c>
      <c r="AK63" s="113">
        <f t="shared" si="42"/>
        <v>0</v>
      </c>
      <c r="AL63" s="113">
        <f t="shared" si="43"/>
        <v>3653.8461538461538</v>
      </c>
      <c r="AM63" s="113">
        <f t="shared" si="44"/>
        <v>3218.8461538461538</v>
      </c>
      <c r="AN63" s="113"/>
      <c r="AO63" s="113"/>
      <c r="AP63" s="113">
        <f t="shared" si="45"/>
        <v>3653.8461538461538</v>
      </c>
      <c r="AQ63" s="113">
        <f t="shared" si="46"/>
        <v>3653.8461538461538</v>
      </c>
      <c r="AR63" s="113">
        <f t="shared" si="47"/>
        <v>211.03846153846155</v>
      </c>
      <c r="AS63" s="113">
        <f t="shared" si="48"/>
        <v>52.980769230769234</v>
      </c>
      <c r="AT63" s="113">
        <f t="shared" si="49"/>
        <v>432.86215384615389</v>
      </c>
      <c r="AU63" s="113">
        <f t="shared" si="50"/>
        <v>250</v>
      </c>
      <c r="AV63" s="113">
        <f t="shared" si="51"/>
        <v>8</v>
      </c>
      <c r="AZ63" s="195"/>
      <c r="BA63" s="197"/>
    </row>
    <row r="64" spans="1:56" s="106" customFormat="1" ht="20.25" hidden="1" thickBot="1" x14ac:dyDescent="0.35">
      <c r="A64" s="125" t="s">
        <v>149</v>
      </c>
      <c r="B64" s="103"/>
      <c r="C64" s="103"/>
      <c r="D64" s="104"/>
      <c r="E64" s="105"/>
      <c r="G64" s="107"/>
      <c r="W64" s="46"/>
      <c r="X64" s="46"/>
      <c r="Y64" s="46"/>
      <c r="Z64" s="46"/>
      <c r="AB64" s="108" t="s">
        <v>206</v>
      </c>
      <c r="AC64" s="109" t="s">
        <v>143</v>
      </c>
      <c r="AD64" s="110" t="str">
        <f t="shared" si="35"/>
        <v>M</v>
      </c>
      <c r="AE64" s="111">
        <f t="shared" si="36"/>
        <v>4</v>
      </c>
      <c r="AF64" s="112" t="str">
        <f t="shared" si="37"/>
        <v>Sal</v>
      </c>
      <c r="AG64" s="113">
        <f t="shared" si="38"/>
        <v>0</v>
      </c>
      <c r="AH64" s="113">
        <f t="shared" si="39"/>
        <v>3653.8461538461538</v>
      </c>
      <c r="AI64" s="114">
        <f t="shared" si="40"/>
        <v>0</v>
      </c>
      <c r="AJ64" s="113">
        <f t="shared" si="41"/>
        <v>0</v>
      </c>
      <c r="AK64" s="113">
        <f t="shared" si="42"/>
        <v>0</v>
      </c>
      <c r="AL64" s="113">
        <f t="shared" si="43"/>
        <v>3653.8461538461538</v>
      </c>
      <c r="AM64" s="113">
        <f t="shared" si="44"/>
        <v>3218.8461538461538</v>
      </c>
      <c r="AN64" s="113"/>
      <c r="AO64" s="113"/>
      <c r="AP64" s="113">
        <f t="shared" si="45"/>
        <v>3653.8461538461538</v>
      </c>
      <c r="AQ64" s="113">
        <f t="shared" si="46"/>
        <v>3653.8461538461538</v>
      </c>
      <c r="AR64" s="113">
        <f t="shared" si="47"/>
        <v>211.03846153846155</v>
      </c>
      <c r="AS64" s="113">
        <f t="shared" si="48"/>
        <v>52.980769230769234</v>
      </c>
      <c r="AT64" s="113">
        <f t="shared" si="49"/>
        <v>432.86215384615389</v>
      </c>
      <c r="AU64" s="113">
        <f t="shared" si="50"/>
        <v>250</v>
      </c>
      <c r="AV64" s="113">
        <f t="shared" si="51"/>
        <v>8</v>
      </c>
      <c r="AW64" s="189"/>
      <c r="AX64" s="189"/>
      <c r="AY64" s="189"/>
      <c r="AZ64" s="191"/>
      <c r="BA64" s="118"/>
      <c r="BB64" s="189"/>
      <c r="BC64" s="189"/>
      <c r="BD64" s="189"/>
    </row>
    <row r="65" spans="1:56" s="106" customFormat="1" hidden="1" x14ac:dyDescent="0.25">
      <c r="A65" s="115" t="s">
        <v>135</v>
      </c>
      <c r="B65" s="116" t="s">
        <v>37</v>
      </c>
      <c r="C65" s="111">
        <v>1</v>
      </c>
      <c r="D65" s="111">
        <v>40</v>
      </c>
      <c r="E65" s="117">
        <v>17</v>
      </c>
      <c r="F65" s="118">
        <f>D65*E65</f>
        <v>680</v>
      </c>
      <c r="G65" s="114">
        <v>3</v>
      </c>
      <c r="H65" s="118">
        <f>E65*1.5</f>
        <v>25.5</v>
      </c>
      <c r="I65" s="118">
        <f>G65*H65</f>
        <v>76.5</v>
      </c>
      <c r="J65" s="119">
        <f>F65+I65</f>
        <v>756.5</v>
      </c>
      <c r="K65" s="118">
        <f>J65-U65-S65</f>
        <v>471.5</v>
      </c>
      <c r="L65" s="118">
        <f>+J65-S65</f>
        <v>506.5</v>
      </c>
      <c r="M65" s="118">
        <f>+J65-S65</f>
        <v>506.5</v>
      </c>
      <c r="N65" s="118"/>
      <c r="O65" s="118">
        <f>J65</f>
        <v>756.5</v>
      </c>
      <c r="P65" s="118">
        <f>L65*0.062</f>
        <v>31.402999999999999</v>
      </c>
      <c r="Q65" s="118">
        <f>J65*0.0145</f>
        <v>10.969250000000001</v>
      </c>
      <c r="R65" s="118">
        <f>+R60</f>
        <v>35</v>
      </c>
      <c r="S65" s="118">
        <v>250</v>
      </c>
      <c r="T65" s="118">
        <v>8</v>
      </c>
      <c r="U65" s="118">
        <v>35</v>
      </c>
      <c r="V65" s="118">
        <f>J65-P65-Q65-R65-S65-T65-U65</f>
        <v>386.12774999999999</v>
      </c>
      <c r="W65" s="120">
        <f>L65*0.062</f>
        <v>31.402999999999999</v>
      </c>
      <c r="X65" s="120">
        <f>J65*0.0145</f>
        <v>10.969250000000001</v>
      </c>
      <c r="Y65" s="120">
        <f>N65*0.006</f>
        <v>0</v>
      </c>
      <c r="Z65" s="120">
        <f>O65*0.054</f>
        <v>40.850999999999999</v>
      </c>
      <c r="AB65" s="108" t="s">
        <v>207</v>
      </c>
      <c r="AC65" s="109" t="s">
        <v>144</v>
      </c>
      <c r="AD65" s="110" t="str">
        <f t="shared" si="35"/>
        <v>M</v>
      </c>
      <c r="AE65" s="111">
        <f t="shared" si="36"/>
        <v>4</v>
      </c>
      <c r="AF65" s="112" t="str">
        <f t="shared" si="37"/>
        <v>Sal</v>
      </c>
      <c r="AG65" s="113">
        <f t="shared" si="38"/>
        <v>0</v>
      </c>
      <c r="AH65" s="113">
        <f t="shared" si="39"/>
        <v>3653.8461538461538</v>
      </c>
      <c r="AI65" s="114">
        <f t="shared" si="40"/>
        <v>0</v>
      </c>
      <c r="AJ65" s="113">
        <f t="shared" si="41"/>
        <v>0</v>
      </c>
      <c r="AK65" s="113">
        <f t="shared" si="42"/>
        <v>0</v>
      </c>
      <c r="AL65" s="113">
        <f t="shared" si="43"/>
        <v>3653.8461538461538</v>
      </c>
      <c r="AM65" s="113">
        <f t="shared" si="44"/>
        <v>3218.8461538461538</v>
      </c>
      <c r="AN65" s="113"/>
      <c r="AO65" s="113"/>
      <c r="AP65" s="113">
        <f t="shared" si="45"/>
        <v>3653.8461538461538</v>
      </c>
      <c r="AQ65" s="113">
        <f t="shared" si="46"/>
        <v>3653.8461538461538</v>
      </c>
      <c r="AR65" s="113">
        <f t="shared" si="47"/>
        <v>211.03846153846155</v>
      </c>
      <c r="AS65" s="113">
        <f t="shared" si="48"/>
        <v>52.980769230769234</v>
      </c>
      <c r="AT65" s="113">
        <f t="shared" si="49"/>
        <v>432.86215384615389</v>
      </c>
      <c r="AU65" s="113">
        <f t="shared" si="50"/>
        <v>250</v>
      </c>
      <c r="AV65" s="113">
        <f t="shared" si="51"/>
        <v>8</v>
      </c>
      <c r="AW65" s="189"/>
      <c r="AX65" s="189"/>
      <c r="AY65" s="189"/>
      <c r="AZ65" s="191"/>
      <c r="BA65" s="118"/>
      <c r="BB65" s="189"/>
      <c r="BC65" s="189"/>
      <c r="BD65" s="189"/>
    </row>
    <row r="66" spans="1:56" s="106" customFormat="1" hidden="1" x14ac:dyDescent="0.25">
      <c r="A66" s="121" t="s">
        <v>136</v>
      </c>
      <c r="B66" s="110" t="s">
        <v>36</v>
      </c>
      <c r="C66" s="114">
        <v>4</v>
      </c>
      <c r="D66" s="114" t="s">
        <v>33</v>
      </c>
      <c r="E66" s="118"/>
      <c r="F66" s="118">
        <f>190000/52</f>
        <v>3653.8461538461538</v>
      </c>
      <c r="G66" s="114"/>
      <c r="H66" s="118"/>
      <c r="I66" s="118"/>
      <c r="J66" s="119">
        <f>F66+I66</f>
        <v>3653.8461538461538</v>
      </c>
      <c r="K66" s="118">
        <f>J66-U66-S66</f>
        <v>3218.8461538461538</v>
      </c>
      <c r="L66" s="118">
        <f>+J66-S66</f>
        <v>3403.8461538461538</v>
      </c>
      <c r="M66" s="118">
        <f>+J66-S66</f>
        <v>3403.8461538461538</v>
      </c>
      <c r="N66" s="118"/>
      <c r="O66" s="118"/>
      <c r="P66" s="118">
        <f>L66*0.062</f>
        <v>211.03846153846155</v>
      </c>
      <c r="Q66" s="118">
        <f>J66*0.0145</f>
        <v>52.980769230769234</v>
      </c>
      <c r="R66" s="118">
        <f>+R61</f>
        <v>0</v>
      </c>
      <c r="S66" s="118">
        <v>250</v>
      </c>
      <c r="T66" s="118">
        <v>8</v>
      </c>
      <c r="U66" s="118">
        <v>185</v>
      </c>
      <c r="V66" s="118">
        <f>J66-SUM(P66:U66)</f>
        <v>2946.8269230769229</v>
      </c>
      <c r="W66" s="120">
        <f>L66*0.062</f>
        <v>211.03846153846155</v>
      </c>
      <c r="X66" s="120">
        <f>J66*0.0145</f>
        <v>52.980769230769234</v>
      </c>
      <c r="Y66" s="120">
        <f>N66*0.006</f>
        <v>0</v>
      </c>
      <c r="Z66" s="120">
        <f>O66*0.054</f>
        <v>0</v>
      </c>
      <c r="AB66" s="108" t="s">
        <v>208</v>
      </c>
      <c r="AC66" s="109" t="s">
        <v>145</v>
      </c>
      <c r="AD66" s="110" t="str">
        <f t="shared" si="35"/>
        <v>M</v>
      </c>
      <c r="AE66" s="111">
        <f t="shared" si="36"/>
        <v>4</v>
      </c>
      <c r="AF66" s="112" t="str">
        <f t="shared" si="37"/>
        <v>Sal</v>
      </c>
      <c r="AG66" s="113">
        <f t="shared" si="38"/>
        <v>0</v>
      </c>
      <c r="AH66" s="113">
        <f t="shared" si="39"/>
        <v>3653.8461538461538</v>
      </c>
      <c r="AI66" s="114">
        <f t="shared" si="40"/>
        <v>0</v>
      </c>
      <c r="AJ66" s="113">
        <f t="shared" si="41"/>
        <v>0</v>
      </c>
      <c r="AK66" s="113">
        <f t="shared" si="42"/>
        <v>0</v>
      </c>
      <c r="AL66" s="113">
        <f t="shared" si="43"/>
        <v>3653.8461538461538</v>
      </c>
      <c r="AM66" s="113">
        <f t="shared" si="44"/>
        <v>3218.8461538461538</v>
      </c>
      <c r="AN66" s="113"/>
      <c r="AO66" s="113"/>
      <c r="AP66" s="113">
        <f t="shared" si="45"/>
        <v>3653.8461538461538</v>
      </c>
      <c r="AQ66" s="113">
        <f t="shared" si="46"/>
        <v>3653.8461538461538</v>
      </c>
      <c r="AR66" s="113">
        <f t="shared" si="47"/>
        <v>211.03846153846155</v>
      </c>
      <c r="AS66" s="113">
        <f t="shared" si="48"/>
        <v>52.980769230769234</v>
      </c>
      <c r="AT66" s="113">
        <f t="shared" si="49"/>
        <v>432.86215384615389</v>
      </c>
      <c r="AU66" s="113">
        <f t="shared" si="50"/>
        <v>250</v>
      </c>
      <c r="AV66" s="113">
        <f t="shared" si="51"/>
        <v>8</v>
      </c>
      <c r="AW66" s="189"/>
      <c r="AX66" s="189"/>
      <c r="AY66" s="189"/>
      <c r="AZ66" s="191"/>
      <c r="BA66" s="118"/>
      <c r="BB66" s="189"/>
      <c r="BC66" s="189"/>
      <c r="BD66" s="189"/>
    </row>
    <row r="67" spans="1:56" s="106" customFormat="1" ht="15.75" hidden="1" thickBot="1" x14ac:dyDescent="0.3">
      <c r="A67" s="121"/>
      <c r="B67" s="121"/>
      <c r="C67" s="121"/>
      <c r="D67" s="122"/>
      <c r="E67" s="122"/>
      <c r="F67" s="123">
        <f>SUM(F65:F66)</f>
        <v>4333.8461538461543</v>
      </c>
      <c r="G67" s="122"/>
      <c r="H67" s="123">
        <f t="shared" ref="H67:Z67" si="53">SUM(H65:H66)</f>
        <v>25.5</v>
      </c>
      <c r="I67" s="123">
        <f t="shared" si="53"/>
        <v>76.5</v>
      </c>
      <c r="J67" s="124">
        <f t="shared" si="53"/>
        <v>4410.3461538461543</v>
      </c>
      <c r="K67" s="123">
        <f t="shared" si="53"/>
        <v>3690.3461538461538</v>
      </c>
      <c r="L67" s="123">
        <f t="shared" si="53"/>
        <v>3910.3461538461538</v>
      </c>
      <c r="M67" s="123">
        <f t="shared" si="53"/>
        <v>3910.3461538461538</v>
      </c>
      <c r="N67" s="123">
        <f t="shared" si="53"/>
        <v>0</v>
      </c>
      <c r="O67" s="123">
        <f t="shared" si="53"/>
        <v>756.5</v>
      </c>
      <c r="P67" s="123">
        <f t="shared" si="53"/>
        <v>242.44146153846154</v>
      </c>
      <c r="Q67" s="123">
        <f t="shared" si="53"/>
        <v>63.950019230769236</v>
      </c>
      <c r="R67" s="123">
        <f t="shared" si="53"/>
        <v>35</v>
      </c>
      <c r="S67" s="123">
        <f t="shared" si="53"/>
        <v>500</v>
      </c>
      <c r="T67" s="123">
        <f t="shared" si="53"/>
        <v>16</v>
      </c>
      <c r="U67" s="123">
        <f t="shared" si="53"/>
        <v>220</v>
      </c>
      <c r="V67" s="123">
        <f t="shared" si="53"/>
        <v>3332.954673076923</v>
      </c>
      <c r="W67" s="123">
        <f t="shared" si="53"/>
        <v>242.44146153846154</v>
      </c>
      <c r="X67" s="123">
        <f t="shared" si="53"/>
        <v>63.950019230769236</v>
      </c>
      <c r="Y67" s="123">
        <f t="shared" si="53"/>
        <v>0</v>
      </c>
      <c r="Z67" s="123">
        <f t="shared" si="53"/>
        <v>40.850999999999999</v>
      </c>
      <c r="AB67" s="108"/>
      <c r="AC67" s="109" t="s">
        <v>146</v>
      </c>
      <c r="AD67" s="110" t="str">
        <f t="shared" si="35"/>
        <v>M</v>
      </c>
      <c r="AE67" s="111">
        <f t="shared" si="36"/>
        <v>4</v>
      </c>
      <c r="AF67" s="112" t="str">
        <f t="shared" si="37"/>
        <v>Sal</v>
      </c>
      <c r="AG67" s="113">
        <f t="shared" si="38"/>
        <v>0</v>
      </c>
      <c r="AH67" s="113">
        <f t="shared" si="39"/>
        <v>3653.8461538461538</v>
      </c>
      <c r="AI67" s="114">
        <f t="shared" si="40"/>
        <v>0</v>
      </c>
      <c r="AJ67" s="113">
        <f t="shared" si="41"/>
        <v>0</v>
      </c>
      <c r="AK67" s="113">
        <f t="shared" si="42"/>
        <v>0</v>
      </c>
      <c r="AL67" s="113">
        <f t="shared" si="43"/>
        <v>3653.8461538461538</v>
      </c>
      <c r="AM67" s="113">
        <f t="shared" si="44"/>
        <v>3218.8461538461538</v>
      </c>
      <c r="AN67" s="113"/>
      <c r="AO67" s="113"/>
      <c r="AP67" s="113">
        <f t="shared" si="45"/>
        <v>3653.8461538461538</v>
      </c>
      <c r="AQ67" s="113">
        <f t="shared" si="46"/>
        <v>3653.8461538461538</v>
      </c>
      <c r="AR67" s="113">
        <f t="shared" si="47"/>
        <v>211.03846153846155</v>
      </c>
      <c r="AS67" s="113">
        <f t="shared" si="48"/>
        <v>52.980769230769234</v>
      </c>
      <c r="AT67" s="113">
        <f t="shared" si="49"/>
        <v>432.86215384615389</v>
      </c>
      <c r="AU67" s="113">
        <f t="shared" si="50"/>
        <v>250</v>
      </c>
      <c r="AV67" s="113">
        <f t="shared" si="51"/>
        <v>8</v>
      </c>
      <c r="AW67" s="189"/>
      <c r="AX67" s="189"/>
      <c r="AY67" s="189"/>
      <c r="AZ67" s="191"/>
      <c r="BA67" s="118"/>
      <c r="BB67" s="189"/>
      <c r="BC67" s="189"/>
      <c r="BD67" s="189"/>
    </row>
    <row r="68" spans="1:56" s="46" customFormat="1" ht="16.5" hidden="1" thickTop="1" thickBot="1" x14ac:dyDescent="0.3">
      <c r="AC68" s="109" t="s">
        <v>147</v>
      </c>
      <c r="AD68" s="110" t="str">
        <f t="shared" si="35"/>
        <v>M</v>
      </c>
      <c r="AE68" s="111">
        <f t="shared" si="36"/>
        <v>4</v>
      </c>
      <c r="AF68" s="112" t="str">
        <f t="shared" si="37"/>
        <v>Sal</v>
      </c>
      <c r="AG68" s="113">
        <f t="shared" si="38"/>
        <v>0</v>
      </c>
      <c r="AH68" s="113">
        <f t="shared" si="39"/>
        <v>3653.8461538461538</v>
      </c>
      <c r="AI68" s="114">
        <f t="shared" si="40"/>
        <v>0</v>
      </c>
      <c r="AJ68" s="113">
        <f t="shared" si="41"/>
        <v>0</v>
      </c>
      <c r="AK68" s="113">
        <f t="shared" si="42"/>
        <v>0</v>
      </c>
      <c r="AL68" s="113">
        <f t="shared" si="43"/>
        <v>3653.8461538461538</v>
      </c>
      <c r="AM68" s="113">
        <f t="shared" si="44"/>
        <v>3218.8461538461538</v>
      </c>
      <c r="AN68" s="113"/>
      <c r="AO68" s="113"/>
      <c r="AP68" s="113">
        <f t="shared" si="45"/>
        <v>3653.8461538461538</v>
      </c>
      <c r="AQ68" s="113">
        <f t="shared" si="46"/>
        <v>3653.8461538461538</v>
      </c>
      <c r="AR68" s="113">
        <f t="shared" si="47"/>
        <v>211.03846153846155</v>
      </c>
      <c r="AS68" s="113">
        <f t="shared" si="48"/>
        <v>52.980769230769234</v>
      </c>
      <c r="AT68" s="113">
        <f t="shared" si="49"/>
        <v>432.86215384615389</v>
      </c>
      <c r="AU68" s="113">
        <f t="shared" si="50"/>
        <v>250</v>
      </c>
      <c r="AV68" s="113">
        <f t="shared" si="51"/>
        <v>8</v>
      </c>
      <c r="AW68" s="190"/>
      <c r="AX68" s="190"/>
      <c r="AY68" s="190"/>
      <c r="AZ68" s="198"/>
      <c r="BA68" s="199"/>
      <c r="BB68" s="190"/>
      <c r="BC68" s="190"/>
      <c r="BD68" s="190"/>
    </row>
    <row r="69" spans="1:56" s="106" customFormat="1" ht="20.25" hidden="1" thickBot="1" x14ac:dyDescent="0.35">
      <c r="A69" s="125" t="s">
        <v>150</v>
      </c>
      <c r="B69" s="103"/>
      <c r="C69" s="103"/>
      <c r="D69" s="104"/>
      <c r="E69" s="105"/>
      <c r="G69" s="107"/>
      <c r="W69" s="46"/>
      <c r="X69" s="46"/>
      <c r="Y69" s="46"/>
      <c r="Z69" s="46"/>
      <c r="AB69" s="46"/>
      <c r="AC69" s="109" t="s">
        <v>148</v>
      </c>
      <c r="AD69" s="110" t="str">
        <f t="shared" si="35"/>
        <v>M</v>
      </c>
      <c r="AE69" s="111">
        <f t="shared" si="36"/>
        <v>4</v>
      </c>
      <c r="AF69" s="112" t="str">
        <f t="shared" si="37"/>
        <v>Sal</v>
      </c>
      <c r="AG69" s="113">
        <f t="shared" si="38"/>
        <v>0</v>
      </c>
      <c r="AH69" s="113">
        <f t="shared" si="39"/>
        <v>3653.8461538461538</v>
      </c>
      <c r="AI69" s="114">
        <f t="shared" si="40"/>
        <v>0</v>
      </c>
      <c r="AJ69" s="113">
        <f t="shared" si="41"/>
        <v>0</v>
      </c>
      <c r="AK69" s="113">
        <f t="shared" si="42"/>
        <v>0</v>
      </c>
      <c r="AL69" s="113">
        <f t="shared" si="43"/>
        <v>3653.8461538461538</v>
      </c>
      <c r="AM69" s="113">
        <f t="shared" si="44"/>
        <v>3218.8461538461538</v>
      </c>
      <c r="AN69" s="113"/>
      <c r="AO69" s="113"/>
      <c r="AP69" s="113">
        <f t="shared" si="45"/>
        <v>3653.8461538461538</v>
      </c>
      <c r="AQ69" s="113">
        <f t="shared" si="46"/>
        <v>3653.8461538461538</v>
      </c>
      <c r="AR69" s="113">
        <f t="shared" si="47"/>
        <v>211.03846153846155</v>
      </c>
      <c r="AS69" s="113">
        <f t="shared" si="48"/>
        <v>52.980769230769234</v>
      </c>
      <c r="AT69" s="113">
        <f t="shared" si="49"/>
        <v>432.86215384615389</v>
      </c>
      <c r="AU69" s="113">
        <f t="shared" si="50"/>
        <v>250</v>
      </c>
      <c r="AV69" s="113">
        <f t="shared" si="51"/>
        <v>8</v>
      </c>
      <c r="AW69" s="189"/>
      <c r="AX69" s="189"/>
      <c r="AY69" s="189"/>
      <c r="AZ69" s="191"/>
      <c r="BA69" s="118"/>
      <c r="BB69" s="189"/>
      <c r="BC69" s="189"/>
      <c r="BD69" s="189"/>
    </row>
    <row r="70" spans="1:56" s="106" customFormat="1" hidden="1" x14ac:dyDescent="0.25">
      <c r="A70" s="115" t="s">
        <v>135</v>
      </c>
      <c r="B70" s="116" t="s">
        <v>37</v>
      </c>
      <c r="C70" s="111">
        <v>1</v>
      </c>
      <c r="D70" s="111">
        <v>40</v>
      </c>
      <c r="E70" s="117">
        <v>17</v>
      </c>
      <c r="F70" s="118">
        <f>D70*E70</f>
        <v>680</v>
      </c>
      <c r="G70" s="114">
        <v>3</v>
      </c>
      <c r="H70" s="118">
        <f>E70*1.5</f>
        <v>25.5</v>
      </c>
      <c r="I70" s="118">
        <f>G70*H70</f>
        <v>76.5</v>
      </c>
      <c r="J70" s="119">
        <f>F70+I70</f>
        <v>756.5</v>
      </c>
      <c r="K70" s="118">
        <f>J70-U70-S70</f>
        <v>471.5</v>
      </c>
      <c r="L70" s="118">
        <f>+J70-S70</f>
        <v>506.5</v>
      </c>
      <c r="M70" s="118">
        <f>+J70-S70</f>
        <v>506.5</v>
      </c>
      <c r="N70" s="118"/>
      <c r="O70" s="118">
        <f>J70</f>
        <v>756.5</v>
      </c>
      <c r="P70" s="118">
        <f>L70*0.062</f>
        <v>31.402999999999999</v>
      </c>
      <c r="Q70" s="118">
        <f>J70*0.0145</f>
        <v>10.969250000000001</v>
      </c>
      <c r="R70" s="118">
        <f>+R65</f>
        <v>35</v>
      </c>
      <c r="S70" s="118">
        <v>250</v>
      </c>
      <c r="T70" s="118">
        <v>8</v>
      </c>
      <c r="U70" s="118">
        <v>35</v>
      </c>
      <c r="V70" s="118">
        <f>J70-P70-Q70-R70-S70-T70-U70</f>
        <v>386.12774999999999</v>
      </c>
      <c r="W70" s="120">
        <f>L70*0.062</f>
        <v>31.402999999999999</v>
      </c>
      <c r="X70" s="120">
        <f>J70*0.0145</f>
        <v>10.969250000000001</v>
      </c>
      <c r="Y70" s="120">
        <f>N70*0.006</f>
        <v>0</v>
      </c>
      <c r="Z70" s="120">
        <f>O70*0.054</f>
        <v>40.850999999999999</v>
      </c>
      <c r="AB70" s="46"/>
      <c r="AC70" s="109" t="s">
        <v>149</v>
      </c>
      <c r="AD70" s="110" t="str">
        <f t="shared" si="35"/>
        <v>M</v>
      </c>
      <c r="AE70" s="111">
        <f t="shared" si="36"/>
        <v>4</v>
      </c>
      <c r="AF70" s="112" t="str">
        <f t="shared" si="37"/>
        <v>Sal</v>
      </c>
      <c r="AG70" s="113">
        <f t="shared" si="38"/>
        <v>0</v>
      </c>
      <c r="AH70" s="113">
        <f t="shared" si="39"/>
        <v>3653.8461538461538</v>
      </c>
      <c r="AI70" s="114">
        <f t="shared" si="40"/>
        <v>0</v>
      </c>
      <c r="AJ70" s="113">
        <f t="shared" si="41"/>
        <v>0</v>
      </c>
      <c r="AK70" s="113">
        <f t="shared" si="42"/>
        <v>0</v>
      </c>
      <c r="AL70" s="113">
        <f t="shared" si="43"/>
        <v>3653.8461538461538</v>
      </c>
      <c r="AM70" s="113">
        <f t="shared" si="44"/>
        <v>3218.8461538461538</v>
      </c>
      <c r="AN70" s="113"/>
      <c r="AO70" s="113"/>
      <c r="AP70" s="113">
        <f t="shared" si="45"/>
        <v>3653.8461538461538</v>
      </c>
      <c r="AQ70" s="113">
        <f t="shared" si="46"/>
        <v>3653.8461538461538</v>
      </c>
      <c r="AR70" s="113">
        <f t="shared" si="47"/>
        <v>211.03846153846155</v>
      </c>
      <c r="AS70" s="113">
        <f t="shared" si="48"/>
        <v>52.980769230769234</v>
      </c>
      <c r="AT70" s="113">
        <f t="shared" si="49"/>
        <v>432.86215384615389</v>
      </c>
      <c r="AU70" s="113">
        <f t="shared" si="50"/>
        <v>250</v>
      </c>
      <c r="AV70" s="113">
        <f t="shared" si="51"/>
        <v>8</v>
      </c>
      <c r="AW70" s="189"/>
      <c r="AX70" s="189"/>
      <c r="AY70" s="189"/>
      <c r="AZ70" s="191"/>
      <c r="BA70" s="118"/>
      <c r="BB70" s="189"/>
      <c r="BC70" s="189"/>
      <c r="BD70" s="189"/>
    </row>
    <row r="71" spans="1:56" s="106" customFormat="1" hidden="1" x14ac:dyDescent="0.25">
      <c r="A71" s="121" t="s">
        <v>136</v>
      </c>
      <c r="B71" s="110" t="s">
        <v>36</v>
      </c>
      <c r="C71" s="114">
        <v>4</v>
      </c>
      <c r="D71" s="114" t="s">
        <v>33</v>
      </c>
      <c r="E71" s="118"/>
      <c r="F71" s="118">
        <f>190000/52</f>
        <v>3653.8461538461538</v>
      </c>
      <c r="G71" s="114"/>
      <c r="H71" s="118"/>
      <c r="I71" s="118"/>
      <c r="J71" s="119">
        <f>F71+I71</f>
        <v>3653.8461538461538</v>
      </c>
      <c r="K71" s="118">
        <f>J71-U71-S71</f>
        <v>3218.8461538461538</v>
      </c>
      <c r="L71" s="118">
        <f>+J71-S71</f>
        <v>3403.8461538461538</v>
      </c>
      <c r="M71" s="118">
        <f>+J71-S71</f>
        <v>3403.8461538461538</v>
      </c>
      <c r="N71" s="118"/>
      <c r="O71" s="118">
        <f>J71</f>
        <v>3653.8461538461538</v>
      </c>
      <c r="P71" s="118">
        <f>L71*0.062</f>
        <v>211.03846153846155</v>
      </c>
      <c r="Q71" s="118">
        <f>J71*0.0145</f>
        <v>52.980769230769234</v>
      </c>
      <c r="R71" s="118">
        <f>+R66</f>
        <v>0</v>
      </c>
      <c r="S71" s="118">
        <v>250</v>
      </c>
      <c r="T71" s="118">
        <v>8</v>
      </c>
      <c r="U71" s="118">
        <v>185</v>
      </c>
      <c r="V71" s="118">
        <f>J71-SUM(P71:U71)</f>
        <v>2946.8269230769229</v>
      </c>
      <c r="W71" s="120">
        <f>L71*0.062</f>
        <v>211.03846153846155</v>
      </c>
      <c r="X71" s="120">
        <f>J71*0.0145</f>
        <v>52.980769230769234</v>
      </c>
      <c r="Y71" s="120">
        <f>N71*0.006</f>
        <v>0</v>
      </c>
      <c r="Z71" s="120">
        <f>O71*0.054</f>
        <v>197.30769230769229</v>
      </c>
      <c r="AB71" s="46"/>
      <c r="AC71" s="109" t="s">
        <v>150</v>
      </c>
      <c r="AD71" s="110" t="str">
        <f t="shared" si="35"/>
        <v>M</v>
      </c>
      <c r="AE71" s="111">
        <f t="shared" si="36"/>
        <v>4</v>
      </c>
      <c r="AF71" s="112" t="str">
        <f t="shared" si="37"/>
        <v>Sal</v>
      </c>
      <c r="AG71" s="113">
        <f t="shared" si="38"/>
        <v>0</v>
      </c>
      <c r="AH71" s="113">
        <f t="shared" si="39"/>
        <v>3653.8461538461538</v>
      </c>
      <c r="AI71" s="114">
        <f t="shared" si="40"/>
        <v>0</v>
      </c>
      <c r="AJ71" s="113">
        <f t="shared" si="41"/>
        <v>0</v>
      </c>
      <c r="AK71" s="113">
        <f t="shared" si="42"/>
        <v>0</v>
      </c>
      <c r="AL71" s="113">
        <f t="shared" si="43"/>
        <v>3653.8461538461538</v>
      </c>
      <c r="AM71" s="113">
        <f t="shared" si="44"/>
        <v>3218.8461538461538</v>
      </c>
      <c r="AN71" s="113"/>
      <c r="AO71" s="113"/>
      <c r="AP71" s="113">
        <f t="shared" si="45"/>
        <v>3653.8461538461538</v>
      </c>
      <c r="AQ71" s="113">
        <f t="shared" si="46"/>
        <v>3653.8461538461538</v>
      </c>
      <c r="AR71" s="113">
        <f t="shared" si="47"/>
        <v>211.03846153846155</v>
      </c>
      <c r="AS71" s="113">
        <f t="shared" si="48"/>
        <v>52.980769230769234</v>
      </c>
      <c r="AT71" s="113">
        <f t="shared" si="49"/>
        <v>432.86215384615389</v>
      </c>
      <c r="AU71" s="113">
        <f t="shared" si="50"/>
        <v>250</v>
      </c>
      <c r="AV71" s="113">
        <f t="shared" si="51"/>
        <v>8</v>
      </c>
      <c r="AW71" s="189"/>
      <c r="AX71" s="189"/>
      <c r="AY71" s="189"/>
      <c r="AZ71" s="191"/>
      <c r="BA71" s="118"/>
      <c r="BB71" s="189"/>
      <c r="BC71" s="189"/>
      <c r="BD71" s="189"/>
    </row>
    <row r="72" spans="1:56" s="106" customFormat="1" ht="15.75" hidden="1" thickBot="1" x14ac:dyDescent="0.3">
      <c r="A72" s="121"/>
      <c r="B72" s="121"/>
      <c r="C72" s="121"/>
      <c r="D72" s="122"/>
      <c r="E72" s="122"/>
      <c r="F72" s="123">
        <f>SUM(F70:F71)</f>
        <v>4333.8461538461543</v>
      </c>
      <c r="G72" s="122"/>
      <c r="H72" s="123">
        <f t="shared" ref="H72:Z72" si="54">SUM(H70:H71)</f>
        <v>25.5</v>
      </c>
      <c r="I72" s="123">
        <f t="shared" si="54"/>
        <v>76.5</v>
      </c>
      <c r="J72" s="124">
        <f t="shared" si="54"/>
        <v>4410.3461538461543</v>
      </c>
      <c r="K72" s="123">
        <f t="shared" si="54"/>
        <v>3690.3461538461538</v>
      </c>
      <c r="L72" s="123">
        <f t="shared" si="54"/>
        <v>3910.3461538461538</v>
      </c>
      <c r="M72" s="123">
        <f t="shared" si="54"/>
        <v>3910.3461538461538</v>
      </c>
      <c r="N72" s="123">
        <f t="shared" si="54"/>
        <v>0</v>
      </c>
      <c r="O72" s="123">
        <f t="shared" si="54"/>
        <v>4410.3461538461543</v>
      </c>
      <c r="P72" s="123">
        <f t="shared" si="54"/>
        <v>242.44146153846154</v>
      </c>
      <c r="Q72" s="123">
        <f t="shared" si="54"/>
        <v>63.950019230769236</v>
      </c>
      <c r="R72" s="123">
        <f t="shared" si="54"/>
        <v>35</v>
      </c>
      <c r="S72" s="123">
        <f t="shared" si="54"/>
        <v>500</v>
      </c>
      <c r="T72" s="123">
        <f t="shared" si="54"/>
        <v>16</v>
      </c>
      <c r="U72" s="123">
        <f t="shared" si="54"/>
        <v>220</v>
      </c>
      <c r="V72" s="123">
        <f t="shared" si="54"/>
        <v>3332.954673076923</v>
      </c>
      <c r="W72" s="123">
        <f t="shared" si="54"/>
        <v>242.44146153846154</v>
      </c>
      <c r="X72" s="123">
        <f t="shared" si="54"/>
        <v>63.950019230769236</v>
      </c>
      <c r="Y72" s="123">
        <f t="shared" si="54"/>
        <v>0</v>
      </c>
      <c r="Z72" s="123">
        <f t="shared" si="54"/>
        <v>238.15869230769229</v>
      </c>
      <c r="AB72" s="46"/>
      <c r="AC72" s="109" t="s">
        <v>151</v>
      </c>
      <c r="AD72" s="110" t="str">
        <f t="shared" si="35"/>
        <v>M</v>
      </c>
      <c r="AE72" s="111">
        <f t="shared" si="36"/>
        <v>4</v>
      </c>
      <c r="AF72" s="112" t="str">
        <f t="shared" si="37"/>
        <v>Sal</v>
      </c>
      <c r="AG72" s="113">
        <f t="shared" si="38"/>
        <v>0</v>
      </c>
      <c r="AH72" s="113">
        <f t="shared" si="39"/>
        <v>3653.8461538461538</v>
      </c>
      <c r="AI72" s="114">
        <f t="shared" si="40"/>
        <v>0</v>
      </c>
      <c r="AJ72" s="113">
        <f t="shared" si="41"/>
        <v>0</v>
      </c>
      <c r="AK72" s="113">
        <f t="shared" si="42"/>
        <v>0</v>
      </c>
      <c r="AL72" s="113">
        <f t="shared" si="43"/>
        <v>3653.8461538461538</v>
      </c>
      <c r="AM72" s="113">
        <f t="shared" si="44"/>
        <v>3218.8461538461538</v>
      </c>
      <c r="AN72" s="113"/>
      <c r="AO72" s="113"/>
      <c r="AP72" s="113">
        <f t="shared" si="45"/>
        <v>3653.8461538461538</v>
      </c>
      <c r="AQ72" s="113">
        <f t="shared" si="46"/>
        <v>3653.8461538461538</v>
      </c>
      <c r="AR72" s="113">
        <f t="shared" si="47"/>
        <v>211.03846153846155</v>
      </c>
      <c r="AS72" s="113">
        <f t="shared" si="48"/>
        <v>52.980769230769234</v>
      </c>
      <c r="AT72" s="113">
        <f t="shared" si="49"/>
        <v>432.86215384615389</v>
      </c>
      <c r="AU72" s="113">
        <f t="shared" si="50"/>
        <v>250</v>
      </c>
      <c r="AV72" s="113">
        <f t="shared" si="51"/>
        <v>8</v>
      </c>
      <c r="AW72" s="189"/>
      <c r="AX72" s="189"/>
      <c r="AY72" s="189"/>
      <c r="AZ72" s="191"/>
      <c r="BA72" s="118"/>
      <c r="BB72" s="189"/>
      <c r="BC72" s="189"/>
      <c r="BD72" s="189"/>
    </row>
    <row r="73" spans="1:56" s="46" customFormat="1" ht="16.5" hidden="1" thickTop="1" thickBot="1" x14ac:dyDescent="0.3">
      <c r="AC73" s="109" t="s">
        <v>152</v>
      </c>
      <c r="AD73" s="110" t="str">
        <f t="shared" si="35"/>
        <v>M</v>
      </c>
      <c r="AE73" s="111">
        <f t="shared" si="36"/>
        <v>4</v>
      </c>
      <c r="AF73" s="112" t="str">
        <f t="shared" si="37"/>
        <v>Sal</v>
      </c>
      <c r="AG73" s="113">
        <f t="shared" si="38"/>
        <v>0</v>
      </c>
      <c r="AH73" s="113">
        <f t="shared" si="39"/>
        <v>3653.8461538461538</v>
      </c>
      <c r="AI73" s="114">
        <f t="shared" si="40"/>
        <v>0</v>
      </c>
      <c r="AJ73" s="113">
        <f t="shared" si="41"/>
        <v>0</v>
      </c>
      <c r="AK73" s="113">
        <f t="shared" si="42"/>
        <v>0</v>
      </c>
      <c r="AL73" s="113">
        <f t="shared" si="43"/>
        <v>3653.8461538461538</v>
      </c>
      <c r="AM73" s="113">
        <f t="shared" si="44"/>
        <v>3218.8461538461538</v>
      </c>
      <c r="AN73" s="113"/>
      <c r="AO73" s="113"/>
      <c r="AP73" s="113">
        <f t="shared" si="45"/>
        <v>3653.8461538461538</v>
      </c>
      <c r="AQ73" s="113">
        <f t="shared" si="46"/>
        <v>3653.8461538461538</v>
      </c>
      <c r="AR73" s="113">
        <f t="shared" si="47"/>
        <v>211.03846153846155</v>
      </c>
      <c r="AS73" s="113">
        <f t="shared" si="48"/>
        <v>52.980769230769234</v>
      </c>
      <c r="AT73" s="113">
        <f t="shared" si="49"/>
        <v>432.86215384615389</v>
      </c>
      <c r="AU73" s="113">
        <f t="shared" si="50"/>
        <v>250</v>
      </c>
      <c r="AV73" s="113">
        <f t="shared" si="51"/>
        <v>8</v>
      </c>
      <c r="AW73" s="190"/>
      <c r="AX73" s="190"/>
      <c r="AY73" s="190"/>
      <c r="AZ73" s="198"/>
      <c r="BA73" s="199"/>
      <c r="BB73" s="190"/>
      <c r="BC73" s="190"/>
      <c r="BD73" s="190"/>
    </row>
    <row r="74" spans="1:56" s="106" customFormat="1" ht="20.25" hidden="1" thickBot="1" x14ac:dyDescent="0.35">
      <c r="A74" s="125" t="s">
        <v>151</v>
      </c>
      <c r="B74" s="103"/>
      <c r="C74" s="103"/>
      <c r="D74" s="104"/>
      <c r="E74" s="105"/>
      <c r="G74" s="107"/>
      <c r="W74" s="46"/>
      <c r="X74" s="46"/>
      <c r="Y74" s="46"/>
      <c r="Z74" s="46"/>
      <c r="AB74" s="46"/>
      <c r="AC74" s="109" t="s">
        <v>153</v>
      </c>
      <c r="AD74" s="110" t="str">
        <f t="shared" si="35"/>
        <v>M</v>
      </c>
      <c r="AE74" s="111">
        <f t="shared" si="36"/>
        <v>4</v>
      </c>
      <c r="AF74" s="112" t="str">
        <f t="shared" si="37"/>
        <v>Sal</v>
      </c>
      <c r="AG74" s="113">
        <f t="shared" si="38"/>
        <v>0</v>
      </c>
      <c r="AH74" s="113">
        <f t="shared" si="39"/>
        <v>3653.8461538461538</v>
      </c>
      <c r="AI74" s="114">
        <f t="shared" si="40"/>
        <v>0</v>
      </c>
      <c r="AJ74" s="113">
        <f t="shared" si="41"/>
        <v>0</v>
      </c>
      <c r="AK74" s="113">
        <f t="shared" si="42"/>
        <v>0</v>
      </c>
      <c r="AL74" s="113">
        <f t="shared" si="43"/>
        <v>3653.8461538461538</v>
      </c>
      <c r="AM74" s="113">
        <f t="shared" si="44"/>
        <v>3218.8461538461538</v>
      </c>
      <c r="AN74" s="113"/>
      <c r="AO74" s="113"/>
      <c r="AP74" s="113">
        <f t="shared" si="45"/>
        <v>3653.8461538461538</v>
      </c>
      <c r="AQ74" s="113">
        <f t="shared" si="46"/>
        <v>3653.8461538461538</v>
      </c>
      <c r="AR74" s="113">
        <f t="shared" si="47"/>
        <v>211.03846153846155</v>
      </c>
      <c r="AS74" s="113">
        <f t="shared" si="48"/>
        <v>52.980769230769234</v>
      </c>
      <c r="AT74" s="113">
        <f t="shared" si="49"/>
        <v>432.86215384615389</v>
      </c>
      <c r="AU74" s="113">
        <f t="shared" si="50"/>
        <v>250</v>
      </c>
      <c r="AV74" s="113">
        <f t="shared" si="51"/>
        <v>8</v>
      </c>
      <c r="AW74" s="189"/>
      <c r="AX74" s="189"/>
      <c r="AY74" s="189"/>
      <c r="AZ74" s="191"/>
      <c r="BA74" s="118"/>
      <c r="BB74" s="189"/>
      <c r="BC74" s="189"/>
      <c r="BD74" s="189"/>
    </row>
    <row r="75" spans="1:56" s="106" customFormat="1" hidden="1" x14ac:dyDescent="0.25">
      <c r="A75" s="115" t="s">
        <v>135</v>
      </c>
      <c r="B75" s="116" t="s">
        <v>37</v>
      </c>
      <c r="C75" s="111">
        <v>1</v>
      </c>
      <c r="D75" s="111">
        <v>40</v>
      </c>
      <c r="E75" s="117">
        <v>17</v>
      </c>
      <c r="F75" s="118">
        <f>D75*E75</f>
        <v>680</v>
      </c>
      <c r="G75" s="114">
        <v>3</v>
      </c>
      <c r="H75" s="118">
        <f>E75*1.5</f>
        <v>25.5</v>
      </c>
      <c r="I75" s="118">
        <f>G75*H75</f>
        <v>76.5</v>
      </c>
      <c r="J75" s="119">
        <f>F75+I75</f>
        <v>756.5</v>
      </c>
      <c r="K75" s="118">
        <f>J75-U75-S75</f>
        <v>471.5</v>
      </c>
      <c r="L75" s="118">
        <f>+J75-S75</f>
        <v>506.5</v>
      </c>
      <c r="M75" s="118">
        <f>+J75-S75</f>
        <v>506.5</v>
      </c>
      <c r="N75" s="118"/>
      <c r="O75" s="118">
        <f>J75</f>
        <v>756.5</v>
      </c>
      <c r="P75" s="118">
        <f>L75*0.062</f>
        <v>31.402999999999999</v>
      </c>
      <c r="Q75" s="118">
        <f>J75*0.0145</f>
        <v>10.969250000000001</v>
      </c>
      <c r="R75" s="118">
        <f>+R70</f>
        <v>35</v>
      </c>
      <c r="S75" s="118">
        <v>250</v>
      </c>
      <c r="T75" s="118">
        <v>8</v>
      </c>
      <c r="U75" s="118">
        <v>35</v>
      </c>
      <c r="V75" s="118">
        <f>J75-P75-Q75-R75-S75-T75-U75</f>
        <v>386.12774999999999</v>
      </c>
      <c r="W75" s="120">
        <f>L75*0.062</f>
        <v>31.402999999999999</v>
      </c>
      <c r="X75" s="120">
        <f>J75*0.0145</f>
        <v>10.969250000000001</v>
      </c>
      <c r="Y75" s="120">
        <f>N75*0.006</f>
        <v>0</v>
      </c>
      <c r="Z75" s="120">
        <f>O75*0.054</f>
        <v>40.850999999999999</v>
      </c>
      <c r="AB75" s="46"/>
      <c r="AC75" s="109" t="s">
        <v>154</v>
      </c>
      <c r="AD75" s="110" t="str">
        <f t="shared" si="35"/>
        <v>M</v>
      </c>
      <c r="AE75" s="111">
        <f t="shared" si="36"/>
        <v>4</v>
      </c>
      <c r="AF75" s="112" t="str">
        <f t="shared" si="37"/>
        <v>Sal</v>
      </c>
      <c r="AG75" s="113">
        <f t="shared" si="38"/>
        <v>0</v>
      </c>
      <c r="AH75" s="113">
        <f t="shared" si="39"/>
        <v>3653.8461538461538</v>
      </c>
      <c r="AI75" s="114">
        <f t="shared" si="40"/>
        <v>0</v>
      </c>
      <c r="AJ75" s="113">
        <f t="shared" si="41"/>
        <v>0</v>
      </c>
      <c r="AK75" s="113">
        <f t="shared" si="42"/>
        <v>0</v>
      </c>
      <c r="AL75" s="113">
        <f t="shared" si="43"/>
        <v>3653.8461538461538</v>
      </c>
      <c r="AM75" s="113">
        <f t="shared" si="44"/>
        <v>3218.8461538461538</v>
      </c>
      <c r="AN75" s="113"/>
      <c r="AO75" s="113"/>
      <c r="AP75" s="113">
        <f t="shared" si="45"/>
        <v>3653.8461538461538</v>
      </c>
      <c r="AQ75" s="113">
        <f t="shared" si="46"/>
        <v>3653.8461538461538</v>
      </c>
      <c r="AR75" s="113">
        <f t="shared" si="47"/>
        <v>211.03846153846155</v>
      </c>
      <c r="AS75" s="113">
        <f t="shared" si="48"/>
        <v>52.980769230769234</v>
      </c>
      <c r="AT75" s="113">
        <f t="shared" si="49"/>
        <v>432.86215384615389</v>
      </c>
      <c r="AU75" s="113">
        <f t="shared" si="50"/>
        <v>250</v>
      </c>
      <c r="AV75" s="113">
        <f t="shared" si="51"/>
        <v>8</v>
      </c>
      <c r="AW75" s="189"/>
      <c r="AX75" s="189"/>
      <c r="AY75" s="189"/>
      <c r="AZ75" s="191"/>
      <c r="BA75" s="118"/>
      <c r="BB75" s="189"/>
      <c r="BC75" s="189"/>
      <c r="BD75" s="189"/>
    </row>
    <row r="76" spans="1:56" s="106" customFormat="1" hidden="1" x14ac:dyDescent="0.25">
      <c r="A76" s="121" t="s">
        <v>136</v>
      </c>
      <c r="B76" s="110" t="s">
        <v>36</v>
      </c>
      <c r="C76" s="114">
        <v>4</v>
      </c>
      <c r="D76" s="114" t="s">
        <v>33</v>
      </c>
      <c r="E76" s="118"/>
      <c r="F76" s="118">
        <f>190000/52</f>
        <v>3653.8461538461538</v>
      </c>
      <c r="G76" s="114"/>
      <c r="H76" s="118"/>
      <c r="I76" s="118"/>
      <c r="J76" s="119">
        <f>F76+I76</f>
        <v>3653.8461538461538</v>
      </c>
      <c r="K76" s="118">
        <f>J76-U76-S76</f>
        <v>3218.8461538461538</v>
      </c>
      <c r="L76" s="118">
        <f>+J76-S76</f>
        <v>3403.8461538461538</v>
      </c>
      <c r="M76" s="118">
        <f>+J76-S76</f>
        <v>3403.8461538461538</v>
      </c>
      <c r="N76" s="118"/>
      <c r="O76" s="118">
        <f>J76</f>
        <v>3653.8461538461538</v>
      </c>
      <c r="P76" s="118">
        <f>L76*0.062</f>
        <v>211.03846153846155</v>
      </c>
      <c r="Q76" s="118">
        <f>J76*0.0145</f>
        <v>52.980769230769234</v>
      </c>
      <c r="R76" s="118">
        <f>+R71</f>
        <v>0</v>
      </c>
      <c r="S76" s="118">
        <v>250</v>
      </c>
      <c r="T76" s="118">
        <v>8</v>
      </c>
      <c r="U76" s="118">
        <v>185</v>
      </c>
      <c r="V76" s="118">
        <f>J76-SUM(P76:U76)</f>
        <v>2946.8269230769229</v>
      </c>
      <c r="W76" s="120">
        <f>L76*0.062</f>
        <v>211.03846153846155</v>
      </c>
      <c r="X76" s="120">
        <f>J76*0.0145</f>
        <v>52.980769230769234</v>
      </c>
      <c r="Y76" s="120">
        <f>N76*0.006</f>
        <v>0</v>
      </c>
      <c r="Z76" s="120">
        <f>O76*0.054</f>
        <v>197.30769230769229</v>
      </c>
      <c r="AB76" s="46"/>
      <c r="AC76" s="109" t="s">
        <v>155</v>
      </c>
      <c r="AD76" s="110" t="str">
        <f t="shared" si="35"/>
        <v>M</v>
      </c>
      <c r="AE76" s="111">
        <f t="shared" si="36"/>
        <v>4</v>
      </c>
      <c r="AF76" s="112" t="str">
        <f t="shared" si="37"/>
        <v>Sal</v>
      </c>
      <c r="AG76" s="113">
        <f t="shared" si="38"/>
        <v>0</v>
      </c>
      <c r="AH76" s="113">
        <f t="shared" si="39"/>
        <v>3653.8461538461538</v>
      </c>
      <c r="AI76" s="114">
        <f t="shared" si="40"/>
        <v>0</v>
      </c>
      <c r="AJ76" s="113">
        <f t="shared" si="41"/>
        <v>0</v>
      </c>
      <c r="AK76" s="113">
        <f t="shared" si="42"/>
        <v>0</v>
      </c>
      <c r="AL76" s="113">
        <f t="shared" si="43"/>
        <v>3653.8461538461538</v>
      </c>
      <c r="AM76" s="113">
        <f t="shared" si="44"/>
        <v>3218.8461538461538</v>
      </c>
      <c r="AN76" s="113"/>
      <c r="AO76" s="113"/>
      <c r="AP76" s="113">
        <f t="shared" si="45"/>
        <v>3653.8461538461538</v>
      </c>
      <c r="AQ76" s="113">
        <f t="shared" si="46"/>
        <v>3653.8461538461538</v>
      </c>
      <c r="AR76" s="113">
        <f t="shared" si="47"/>
        <v>211.03846153846155</v>
      </c>
      <c r="AS76" s="113">
        <f t="shared" si="48"/>
        <v>52.980769230769234</v>
      </c>
      <c r="AT76" s="113">
        <f t="shared" si="49"/>
        <v>432.86215384615389</v>
      </c>
      <c r="AU76" s="113">
        <f t="shared" si="50"/>
        <v>250</v>
      </c>
      <c r="AV76" s="113">
        <f t="shared" si="51"/>
        <v>8</v>
      </c>
      <c r="AW76" s="189"/>
      <c r="AX76" s="189"/>
      <c r="AY76" s="189"/>
      <c r="AZ76" s="191"/>
      <c r="BA76" s="118"/>
      <c r="BB76" s="189"/>
      <c r="BC76" s="189"/>
      <c r="BD76" s="189"/>
    </row>
    <row r="77" spans="1:56" s="106" customFormat="1" ht="15.75" hidden="1" thickBot="1" x14ac:dyDescent="0.3">
      <c r="A77" s="121"/>
      <c r="B77" s="121"/>
      <c r="C77" s="121"/>
      <c r="D77" s="122"/>
      <c r="E77" s="122"/>
      <c r="F77" s="123">
        <f>SUM(F75:F76)</f>
        <v>4333.8461538461543</v>
      </c>
      <c r="G77" s="122"/>
      <c r="H77" s="123">
        <f t="shared" ref="H77:Z77" si="55">SUM(H75:H76)</f>
        <v>25.5</v>
      </c>
      <c r="I77" s="123">
        <f t="shared" si="55"/>
        <v>76.5</v>
      </c>
      <c r="J77" s="124">
        <f t="shared" si="55"/>
        <v>4410.3461538461543</v>
      </c>
      <c r="K77" s="123">
        <f t="shared" si="55"/>
        <v>3690.3461538461538</v>
      </c>
      <c r="L77" s="123">
        <f t="shared" si="55"/>
        <v>3910.3461538461538</v>
      </c>
      <c r="M77" s="123">
        <f t="shared" si="55"/>
        <v>3910.3461538461538</v>
      </c>
      <c r="N77" s="123">
        <f t="shared" si="55"/>
        <v>0</v>
      </c>
      <c r="O77" s="123">
        <f t="shared" si="55"/>
        <v>4410.3461538461543</v>
      </c>
      <c r="P77" s="123">
        <f t="shared" si="55"/>
        <v>242.44146153846154</v>
      </c>
      <c r="Q77" s="123">
        <f t="shared" si="55"/>
        <v>63.950019230769236</v>
      </c>
      <c r="R77" s="123">
        <f t="shared" si="55"/>
        <v>35</v>
      </c>
      <c r="S77" s="123">
        <f t="shared" si="55"/>
        <v>500</v>
      </c>
      <c r="T77" s="123">
        <f t="shared" si="55"/>
        <v>16</v>
      </c>
      <c r="U77" s="123">
        <f t="shared" si="55"/>
        <v>220</v>
      </c>
      <c r="V77" s="123">
        <f t="shared" si="55"/>
        <v>3332.954673076923</v>
      </c>
      <c r="W77" s="123">
        <f t="shared" si="55"/>
        <v>242.44146153846154</v>
      </c>
      <c r="X77" s="123">
        <f t="shared" si="55"/>
        <v>63.950019230769236</v>
      </c>
      <c r="Y77" s="123">
        <f t="shared" si="55"/>
        <v>0</v>
      </c>
      <c r="Z77" s="123">
        <f t="shared" si="55"/>
        <v>238.15869230769229</v>
      </c>
      <c r="AB77" s="46"/>
      <c r="AC77" s="109" t="s">
        <v>156</v>
      </c>
      <c r="AD77" s="110" t="str">
        <f t="shared" si="35"/>
        <v>M</v>
      </c>
      <c r="AE77" s="111">
        <f t="shared" si="36"/>
        <v>4</v>
      </c>
      <c r="AF77" s="112" t="str">
        <f t="shared" si="37"/>
        <v>Sal</v>
      </c>
      <c r="AG77" s="113">
        <f t="shared" si="38"/>
        <v>0</v>
      </c>
      <c r="AH77" s="113">
        <f t="shared" si="39"/>
        <v>3653.8461538461538</v>
      </c>
      <c r="AI77" s="114">
        <f t="shared" si="40"/>
        <v>0</v>
      </c>
      <c r="AJ77" s="113">
        <f t="shared" si="41"/>
        <v>0</v>
      </c>
      <c r="AK77" s="113">
        <f t="shared" si="42"/>
        <v>0</v>
      </c>
      <c r="AL77" s="113">
        <f t="shared" si="43"/>
        <v>3653.8461538461538</v>
      </c>
      <c r="AM77" s="113">
        <f t="shared" si="44"/>
        <v>3218.8461538461538</v>
      </c>
      <c r="AN77" s="113"/>
      <c r="AO77" s="113"/>
      <c r="AP77" s="113">
        <f t="shared" si="45"/>
        <v>3653.8461538461538</v>
      </c>
      <c r="AQ77" s="113">
        <f t="shared" si="46"/>
        <v>3653.8461538461538</v>
      </c>
      <c r="AR77" s="113">
        <f t="shared" si="47"/>
        <v>211.03846153846155</v>
      </c>
      <c r="AS77" s="113">
        <f t="shared" si="48"/>
        <v>52.980769230769234</v>
      </c>
      <c r="AT77" s="113">
        <f t="shared" si="49"/>
        <v>432.86215384615389</v>
      </c>
      <c r="AU77" s="113">
        <f t="shared" si="50"/>
        <v>250</v>
      </c>
      <c r="AV77" s="113">
        <f t="shared" si="51"/>
        <v>8</v>
      </c>
      <c r="AW77" s="189"/>
      <c r="AX77" s="189"/>
      <c r="AY77" s="189"/>
      <c r="AZ77" s="191"/>
      <c r="BA77" s="118"/>
      <c r="BB77" s="189"/>
      <c r="BC77" s="189"/>
      <c r="BD77" s="189"/>
    </row>
    <row r="78" spans="1:56" s="46" customFormat="1" ht="16.5" hidden="1" thickTop="1" thickBot="1" x14ac:dyDescent="0.3">
      <c r="AC78" s="109" t="s">
        <v>157</v>
      </c>
      <c r="AD78" s="110" t="str">
        <f t="shared" si="35"/>
        <v>M</v>
      </c>
      <c r="AE78" s="111">
        <f t="shared" si="36"/>
        <v>4</v>
      </c>
      <c r="AF78" s="112" t="str">
        <f t="shared" si="37"/>
        <v>Sal</v>
      </c>
      <c r="AG78" s="113">
        <f t="shared" si="38"/>
        <v>0</v>
      </c>
      <c r="AH78" s="113">
        <f t="shared" si="39"/>
        <v>3653.8461538461538</v>
      </c>
      <c r="AI78" s="114">
        <f t="shared" si="40"/>
        <v>0</v>
      </c>
      <c r="AJ78" s="113">
        <f t="shared" si="41"/>
        <v>0</v>
      </c>
      <c r="AK78" s="113">
        <f t="shared" si="42"/>
        <v>0</v>
      </c>
      <c r="AL78" s="113">
        <f t="shared" si="43"/>
        <v>3653.8461538461538</v>
      </c>
      <c r="AM78" s="113">
        <f t="shared" si="44"/>
        <v>3218.8461538461538</v>
      </c>
      <c r="AN78" s="113"/>
      <c r="AO78" s="113"/>
      <c r="AP78" s="113">
        <f t="shared" si="45"/>
        <v>3653.8461538461538</v>
      </c>
      <c r="AQ78" s="113">
        <f t="shared" si="46"/>
        <v>3653.8461538461538</v>
      </c>
      <c r="AR78" s="113">
        <f t="shared" si="47"/>
        <v>211.03846153846155</v>
      </c>
      <c r="AS78" s="113">
        <f t="shared" si="48"/>
        <v>52.980769230769234</v>
      </c>
      <c r="AT78" s="113">
        <f t="shared" si="49"/>
        <v>432.86215384615389</v>
      </c>
      <c r="AU78" s="113">
        <f t="shared" si="50"/>
        <v>250</v>
      </c>
      <c r="AV78" s="113">
        <f t="shared" si="51"/>
        <v>8</v>
      </c>
      <c r="AW78" s="190"/>
      <c r="AX78" s="190"/>
      <c r="AY78" s="190"/>
      <c r="AZ78" s="198"/>
      <c r="BA78" s="199"/>
      <c r="BB78" s="190"/>
      <c r="BC78" s="190"/>
      <c r="BD78" s="190"/>
    </row>
    <row r="79" spans="1:56" s="106" customFormat="1" ht="20.25" hidden="1" thickBot="1" x14ac:dyDescent="0.35">
      <c r="A79" s="125" t="s">
        <v>152</v>
      </c>
      <c r="B79" s="103"/>
      <c r="C79" s="103"/>
      <c r="D79" s="104"/>
      <c r="E79" s="105"/>
      <c r="G79" s="107"/>
      <c r="W79" s="46"/>
      <c r="X79" s="46"/>
      <c r="Y79" s="46"/>
      <c r="Z79" s="46"/>
      <c r="AB79" s="46"/>
      <c r="AC79" s="109" t="s">
        <v>158</v>
      </c>
      <c r="AD79" s="110" t="str">
        <f t="shared" si="35"/>
        <v>M</v>
      </c>
      <c r="AE79" s="111">
        <f t="shared" si="36"/>
        <v>4</v>
      </c>
      <c r="AF79" s="112" t="str">
        <f t="shared" si="37"/>
        <v>Sal</v>
      </c>
      <c r="AG79" s="113">
        <f t="shared" si="38"/>
        <v>0</v>
      </c>
      <c r="AH79" s="113">
        <f t="shared" si="39"/>
        <v>3653.8461538461538</v>
      </c>
      <c r="AI79" s="114">
        <f t="shared" si="40"/>
        <v>0</v>
      </c>
      <c r="AJ79" s="113">
        <f t="shared" si="41"/>
        <v>0</v>
      </c>
      <c r="AK79" s="113">
        <f t="shared" si="42"/>
        <v>0</v>
      </c>
      <c r="AL79" s="113">
        <f t="shared" si="43"/>
        <v>3653.8461538461538</v>
      </c>
      <c r="AM79" s="113">
        <f t="shared" si="44"/>
        <v>3218.8461538461538</v>
      </c>
      <c r="AN79" s="113"/>
      <c r="AO79" s="113"/>
      <c r="AP79" s="113">
        <f t="shared" si="45"/>
        <v>3653.8461538461538</v>
      </c>
      <c r="AQ79" s="113">
        <f t="shared" si="46"/>
        <v>3653.8461538461538</v>
      </c>
      <c r="AR79" s="113">
        <f t="shared" si="47"/>
        <v>211.03846153846155</v>
      </c>
      <c r="AS79" s="113">
        <f t="shared" si="48"/>
        <v>52.980769230769234</v>
      </c>
      <c r="AT79" s="113">
        <f t="shared" si="49"/>
        <v>432.86215384615389</v>
      </c>
      <c r="AU79" s="113">
        <f t="shared" si="50"/>
        <v>250</v>
      </c>
      <c r="AV79" s="113">
        <f t="shared" si="51"/>
        <v>8</v>
      </c>
      <c r="AW79" s="189"/>
      <c r="AX79" s="189"/>
      <c r="AY79" s="189"/>
      <c r="AZ79" s="191"/>
      <c r="BA79" s="118"/>
      <c r="BB79" s="189"/>
      <c r="BC79" s="189"/>
      <c r="BD79" s="189"/>
    </row>
    <row r="80" spans="1:56" s="106" customFormat="1" hidden="1" x14ac:dyDescent="0.25">
      <c r="A80" s="115" t="s">
        <v>135</v>
      </c>
      <c r="B80" s="116" t="s">
        <v>37</v>
      </c>
      <c r="C80" s="111">
        <v>1</v>
      </c>
      <c r="D80" s="111">
        <v>40</v>
      </c>
      <c r="E80" s="117">
        <v>17</v>
      </c>
      <c r="F80" s="118">
        <f>D80*E80</f>
        <v>680</v>
      </c>
      <c r="G80" s="114">
        <v>3</v>
      </c>
      <c r="H80" s="118">
        <f>E80*1.5</f>
        <v>25.5</v>
      </c>
      <c r="I80" s="118">
        <f>G80*H80</f>
        <v>76.5</v>
      </c>
      <c r="J80" s="119">
        <f>F80+I80</f>
        <v>756.5</v>
      </c>
      <c r="K80" s="118">
        <f>J80-U80-S80</f>
        <v>471.5</v>
      </c>
      <c r="L80" s="118">
        <f>+J80-S80</f>
        <v>506.5</v>
      </c>
      <c r="M80" s="118">
        <f>+J80-S80</f>
        <v>506.5</v>
      </c>
      <c r="N80" s="118"/>
      <c r="O80" s="118">
        <f>J80</f>
        <v>756.5</v>
      </c>
      <c r="P80" s="118">
        <f>L80*0.062</f>
        <v>31.402999999999999</v>
      </c>
      <c r="Q80" s="118">
        <f>J80*0.0145</f>
        <v>10.969250000000001</v>
      </c>
      <c r="R80" s="118">
        <f>+R75</f>
        <v>35</v>
      </c>
      <c r="S80" s="118">
        <v>250</v>
      </c>
      <c r="T80" s="118">
        <v>8</v>
      </c>
      <c r="U80" s="118">
        <v>35</v>
      </c>
      <c r="V80" s="118">
        <f>J80-P80-Q80-R80-S80-T80-U80</f>
        <v>386.12774999999999</v>
      </c>
      <c r="W80" s="120">
        <f>L80*0.062</f>
        <v>31.402999999999999</v>
      </c>
      <c r="X80" s="120">
        <f>J80*0.0145</f>
        <v>10.969250000000001</v>
      </c>
      <c r="Y80" s="120">
        <f>N80*0.006</f>
        <v>0</v>
      </c>
      <c r="Z80" s="120">
        <f>O80*0.054</f>
        <v>40.850999999999999</v>
      </c>
      <c r="AB80" s="46"/>
      <c r="AC80" s="109" t="s">
        <v>159</v>
      </c>
      <c r="AD80" s="110" t="str">
        <f t="shared" si="35"/>
        <v>M</v>
      </c>
      <c r="AE80" s="111">
        <f t="shared" si="36"/>
        <v>4</v>
      </c>
      <c r="AF80" s="112" t="str">
        <f t="shared" si="37"/>
        <v>Sal</v>
      </c>
      <c r="AG80" s="113">
        <f t="shared" si="38"/>
        <v>0</v>
      </c>
      <c r="AH80" s="113">
        <f t="shared" si="39"/>
        <v>3653.8461538461538</v>
      </c>
      <c r="AI80" s="114">
        <f t="shared" si="40"/>
        <v>0</v>
      </c>
      <c r="AJ80" s="113">
        <f t="shared" si="41"/>
        <v>0</v>
      </c>
      <c r="AK80" s="113">
        <f t="shared" si="42"/>
        <v>0</v>
      </c>
      <c r="AL80" s="113">
        <f t="shared" si="43"/>
        <v>3653.8461538461538</v>
      </c>
      <c r="AM80" s="113">
        <f t="shared" si="44"/>
        <v>3218.8461538461538</v>
      </c>
      <c r="AN80" s="113"/>
      <c r="AO80" s="113"/>
      <c r="AP80" s="113">
        <f t="shared" si="45"/>
        <v>3653.8461538461538</v>
      </c>
      <c r="AQ80" s="113">
        <f t="shared" si="46"/>
        <v>3653.8461538461538</v>
      </c>
      <c r="AR80" s="113">
        <f t="shared" si="47"/>
        <v>211.03846153846155</v>
      </c>
      <c r="AS80" s="113">
        <f t="shared" si="48"/>
        <v>52.980769230769234</v>
      </c>
      <c r="AT80" s="113">
        <f t="shared" si="49"/>
        <v>432.86215384615389</v>
      </c>
      <c r="AU80" s="113">
        <f t="shared" si="50"/>
        <v>250</v>
      </c>
      <c r="AV80" s="113">
        <f t="shared" si="51"/>
        <v>8</v>
      </c>
      <c r="AW80" s="189"/>
      <c r="AX80" s="189"/>
      <c r="AY80" s="189"/>
      <c r="AZ80" s="191"/>
      <c r="BA80" s="118"/>
      <c r="BB80" s="189"/>
      <c r="BC80" s="189"/>
      <c r="BD80" s="189"/>
    </row>
    <row r="81" spans="1:56" s="106" customFormat="1" hidden="1" x14ac:dyDescent="0.25">
      <c r="A81" s="121" t="s">
        <v>136</v>
      </c>
      <c r="B81" s="110" t="s">
        <v>36</v>
      </c>
      <c r="C81" s="114">
        <v>4</v>
      </c>
      <c r="D81" s="114" t="s">
        <v>33</v>
      </c>
      <c r="E81" s="118"/>
      <c r="F81" s="118">
        <f>190000/52</f>
        <v>3653.8461538461538</v>
      </c>
      <c r="G81" s="114"/>
      <c r="H81" s="118"/>
      <c r="I81" s="118"/>
      <c r="J81" s="119">
        <f>F81+I81</f>
        <v>3653.8461538461538</v>
      </c>
      <c r="K81" s="118">
        <f>J81-U81-S81</f>
        <v>3218.8461538461538</v>
      </c>
      <c r="L81" s="118">
        <f>+J81-S81</f>
        <v>3403.8461538461538</v>
      </c>
      <c r="M81" s="118">
        <f>+J81-S81</f>
        <v>3403.8461538461538</v>
      </c>
      <c r="N81" s="118"/>
      <c r="O81" s="118">
        <f>J81</f>
        <v>3653.8461538461538</v>
      </c>
      <c r="P81" s="118">
        <f>L81*0.062</f>
        <v>211.03846153846155</v>
      </c>
      <c r="Q81" s="118">
        <f>J81*0.0145</f>
        <v>52.980769230769234</v>
      </c>
      <c r="R81" s="118">
        <f>+R76</f>
        <v>0</v>
      </c>
      <c r="S81" s="118">
        <v>250</v>
      </c>
      <c r="T81" s="118">
        <v>8</v>
      </c>
      <c r="U81" s="118">
        <v>185</v>
      </c>
      <c r="V81" s="118">
        <f>J81-SUM(P81:U81)</f>
        <v>2946.8269230769229</v>
      </c>
      <c r="W81" s="120">
        <f>L81*0.062</f>
        <v>211.03846153846155</v>
      </c>
      <c r="X81" s="120">
        <f>J81*0.0145</f>
        <v>52.980769230769234</v>
      </c>
      <c r="Y81" s="120">
        <f>N81*0.006</f>
        <v>0</v>
      </c>
      <c r="Z81" s="120">
        <f>O81*0.054</f>
        <v>197.30769230769229</v>
      </c>
      <c r="AB81" s="46"/>
      <c r="AC81" s="109" t="s">
        <v>160</v>
      </c>
      <c r="AD81" s="110" t="str">
        <f t="shared" si="35"/>
        <v>M</v>
      </c>
      <c r="AE81" s="111">
        <f t="shared" si="36"/>
        <v>4</v>
      </c>
      <c r="AF81" s="112" t="str">
        <f t="shared" si="37"/>
        <v>Sal</v>
      </c>
      <c r="AG81" s="113">
        <f t="shared" si="38"/>
        <v>0</v>
      </c>
      <c r="AH81" s="113">
        <f t="shared" si="39"/>
        <v>3653.8461538461538</v>
      </c>
      <c r="AI81" s="114">
        <f t="shared" si="40"/>
        <v>0</v>
      </c>
      <c r="AJ81" s="113">
        <f t="shared" si="41"/>
        <v>0</v>
      </c>
      <c r="AK81" s="113">
        <f t="shared" si="42"/>
        <v>0</v>
      </c>
      <c r="AL81" s="113">
        <f t="shared" si="43"/>
        <v>3653.8461538461538</v>
      </c>
      <c r="AM81" s="113">
        <f t="shared" si="44"/>
        <v>3218.8461538461538</v>
      </c>
      <c r="AN81" s="113"/>
      <c r="AO81" s="113"/>
      <c r="AP81" s="113">
        <f t="shared" si="45"/>
        <v>3653.8461538461538</v>
      </c>
      <c r="AQ81" s="113">
        <f t="shared" si="46"/>
        <v>3653.8461538461538</v>
      </c>
      <c r="AR81" s="113">
        <f t="shared" si="47"/>
        <v>211.03846153846155</v>
      </c>
      <c r="AS81" s="113">
        <f t="shared" si="48"/>
        <v>52.980769230769234</v>
      </c>
      <c r="AT81" s="113">
        <f t="shared" si="49"/>
        <v>432.86215384615389</v>
      </c>
      <c r="AU81" s="113">
        <f t="shared" si="50"/>
        <v>250</v>
      </c>
      <c r="AV81" s="113">
        <f t="shared" si="51"/>
        <v>8</v>
      </c>
      <c r="AW81" s="189"/>
      <c r="AX81" s="189"/>
      <c r="AY81" s="189"/>
      <c r="AZ81" s="191"/>
      <c r="BA81" s="118"/>
      <c r="BB81" s="189"/>
      <c r="BC81" s="189"/>
      <c r="BD81" s="189"/>
    </row>
    <row r="82" spans="1:56" s="106" customFormat="1" ht="15.75" hidden="1" thickBot="1" x14ac:dyDescent="0.3">
      <c r="A82" s="121"/>
      <c r="B82" s="121"/>
      <c r="C82" s="121"/>
      <c r="D82" s="122"/>
      <c r="E82" s="122"/>
      <c r="F82" s="123">
        <f>SUM(F80:F81)</f>
        <v>4333.8461538461543</v>
      </c>
      <c r="G82" s="122"/>
      <c r="H82" s="123">
        <f t="shared" ref="H82:Z82" si="56">SUM(H80:H81)</f>
        <v>25.5</v>
      </c>
      <c r="I82" s="123">
        <f t="shared" si="56"/>
        <v>76.5</v>
      </c>
      <c r="J82" s="124">
        <f t="shared" si="56"/>
        <v>4410.3461538461543</v>
      </c>
      <c r="K82" s="123">
        <f t="shared" si="56"/>
        <v>3690.3461538461538</v>
      </c>
      <c r="L82" s="123">
        <f t="shared" si="56"/>
        <v>3910.3461538461538</v>
      </c>
      <c r="M82" s="123">
        <f t="shared" si="56"/>
        <v>3910.3461538461538</v>
      </c>
      <c r="N82" s="123">
        <f t="shared" si="56"/>
        <v>0</v>
      </c>
      <c r="O82" s="123">
        <f t="shared" si="56"/>
        <v>4410.3461538461543</v>
      </c>
      <c r="P82" s="123">
        <f t="shared" si="56"/>
        <v>242.44146153846154</v>
      </c>
      <c r="Q82" s="123">
        <f t="shared" si="56"/>
        <v>63.950019230769236</v>
      </c>
      <c r="R82" s="123">
        <f t="shared" si="56"/>
        <v>35</v>
      </c>
      <c r="S82" s="123">
        <f t="shared" si="56"/>
        <v>500</v>
      </c>
      <c r="T82" s="123">
        <f t="shared" si="56"/>
        <v>16</v>
      </c>
      <c r="U82" s="123">
        <f t="shared" si="56"/>
        <v>220</v>
      </c>
      <c r="V82" s="123">
        <f t="shared" si="56"/>
        <v>3332.954673076923</v>
      </c>
      <c r="W82" s="123">
        <f t="shared" si="56"/>
        <v>242.44146153846154</v>
      </c>
      <c r="X82" s="123">
        <f t="shared" si="56"/>
        <v>63.950019230769236</v>
      </c>
      <c r="Y82" s="123">
        <f t="shared" si="56"/>
        <v>0</v>
      </c>
      <c r="Z82" s="123">
        <f t="shared" si="56"/>
        <v>238.15869230769229</v>
      </c>
      <c r="AB82" s="46"/>
      <c r="AC82" s="109" t="s">
        <v>161</v>
      </c>
      <c r="AD82" s="110" t="str">
        <f t="shared" si="35"/>
        <v>M</v>
      </c>
      <c r="AE82" s="111">
        <f t="shared" si="36"/>
        <v>4</v>
      </c>
      <c r="AF82" s="112" t="str">
        <f t="shared" si="37"/>
        <v>Sal</v>
      </c>
      <c r="AG82" s="113">
        <f t="shared" si="38"/>
        <v>0</v>
      </c>
      <c r="AH82" s="113">
        <f t="shared" si="39"/>
        <v>3653.8461538461538</v>
      </c>
      <c r="AI82" s="114">
        <f t="shared" si="40"/>
        <v>0</v>
      </c>
      <c r="AJ82" s="113">
        <f t="shared" si="41"/>
        <v>0</v>
      </c>
      <c r="AK82" s="113">
        <f t="shared" si="42"/>
        <v>0</v>
      </c>
      <c r="AL82" s="113">
        <f t="shared" si="43"/>
        <v>3653.8461538461538</v>
      </c>
      <c r="AM82" s="113">
        <f t="shared" si="44"/>
        <v>3218.8461538461538</v>
      </c>
      <c r="AN82" s="113"/>
      <c r="AO82" s="113"/>
      <c r="AP82" s="113">
        <f t="shared" si="45"/>
        <v>3653.8461538461538</v>
      </c>
      <c r="AQ82" s="113">
        <f t="shared" si="46"/>
        <v>3653.8461538461538</v>
      </c>
      <c r="AR82" s="113">
        <f t="shared" si="47"/>
        <v>211.03846153846155</v>
      </c>
      <c r="AS82" s="113">
        <f t="shared" si="48"/>
        <v>52.980769230769234</v>
      </c>
      <c r="AT82" s="113">
        <f t="shared" si="49"/>
        <v>432.86215384615389</v>
      </c>
      <c r="AU82" s="113">
        <f t="shared" si="50"/>
        <v>250</v>
      </c>
      <c r="AV82" s="113">
        <f t="shared" si="51"/>
        <v>8</v>
      </c>
      <c r="AW82" s="189"/>
      <c r="AX82" s="189"/>
      <c r="AY82" s="189"/>
      <c r="AZ82" s="191"/>
      <c r="BA82" s="118"/>
      <c r="BB82" s="189"/>
      <c r="BC82" s="189"/>
      <c r="BD82" s="189"/>
    </row>
    <row r="83" spans="1:56" s="46" customFormat="1" ht="16.5" hidden="1" thickTop="1" thickBot="1" x14ac:dyDescent="0.3">
      <c r="AC83" s="109" t="s">
        <v>162</v>
      </c>
      <c r="AD83" s="110" t="str">
        <f t="shared" si="35"/>
        <v>M</v>
      </c>
      <c r="AE83" s="111">
        <f t="shared" si="36"/>
        <v>4</v>
      </c>
      <c r="AF83" s="112" t="str">
        <f t="shared" si="37"/>
        <v>Sal</v>
      </c>
      <c r="AG83" s="113">
        <f t="shared" si="38"/>
        <v>0</v>
      </c>
      <c r="AH83" s="113">
        <f t="shared" si="39"/>
        <v>3653.8461538461538</v>
      </c>
      <c r="AI83" s="114">
        <f t="shared" si="40"/>
        <v>0</v>
      </c>
      <c r="AJ83" s="113">
        <f t="shared" si="41"/>
        <v>0</v>
      </c>
      <c r="AK83" s="113">
        <f t="shared" si="42"/>
        <v>0</v>
      </c>
      <c r="AL83" s="113">
        <f t="shared" si="43"/>
        <v>3653.8461538461538</v>
      </c>
      <c r="AM83" s="113">
        <f t="shared" si="44"/>
        <v>3218.8461538461538</v>
      </c>
      <c r="AN83" s="113"/>
      <c r="AO83" s="113"/>
      <c r="AP83" s="113">
        <f t="shared" si="45"/>
        <v>3653.8461538461538</v>
      </c>
      <c r="AQ83" s="113">
        <f t="shared" si="46"/>
        <v>3653.8461538461538</v>
      </c>
      <c r="AR83" s="113">
        <f t="shared" si="47"/>
        <v>211.03846153846155</v>
      </c>
      <c r="AS83" s="113">
        <f t="shared" si="48"/>
        <v>52.980769230769234</v>
      </c>
      <c r="AT83" s="113">
        <f t="shared" si="49"/>
        <v>432.86215384615389</v>
      </c>
      <c r="AU83" s="113">
        <f t="shared" si="50"/>
        <v>250</v>
      </c>
      <c r="AV83" s="113">
        <f t="shared" si="51"/>
        <v>8</v>
      </c>
      <c r="AW83" s="190"/>
      <c r="AX83" s="190"/>
      <c r="AY83" s="190"/>
      <c r="AZ83" s="198"/>
      <c r="BA83" s="199"/>
      <c r="BB83" s="190"/>
      <c r="BC83" s="190"/>
      <c r="BD83" s="190"/>
    </row>
    <row r="84" spans="1:56" s="106" customFormat="1" ht="20.25" hidden="1" thickBot="1" x14ac:dyDescent="0.35">
      <c r="A84" s="125" t="s">
        <v>153</v>
      </c>
      <c r="B84" s="103"/>
      <c r="C84" s="103"/>
      <c r="D84" s="104"/>
      <c r="E84" s="105"/>
      <c r="G84" s="107"/>
      <c r="W84" s="46"/>
      <c r="X84" s="46"/>
      <c r="Y84" s="46"/>
      <c r="Z84" s="46"/>
      <c r="AB84" s="46"/>
      <c r="AC84" s="109" t="s">
        <v>163</v>
      </c>
      <c r="AD84" s="110" t="str">
        <f t="shared" si="35"/>
        <v>M</v>
      </c>
      <c r="AE84" s="111">
        <f t="shared" si="36"/>
        <v>4</v>
      </c>
      <c r="AF84" s="112" t="str">
        <f t="shared" si="37"/>
        <v>Sal</v>
      </c>
      <c r="AG84" s="113">
        <f t="shared" si="38"/>
        <v>0</v>
      </c>
      <c r="AH84" s="113">
        <f t="shared" si="39"/>
        <v>3653.8461538461538</v>
      </c>
      <c r="AI84" s="114">
        <f t="shared" si="40"/>
        <v>0</v>
      </c>
      <c r="AJ84" s="113">
        <f t="shared" si="41"/>
        <v>0</v>
      </c>
      <c r="AK84" s="113">
        <f t="shared" si="42"/>
        <v>0</v>
      </c>
      <c r="AL84" s="113">
        <f t="shared" si="43"/>
        <v>3653.8461538461538</v>
      </c>
      <c r="AM84" s="113">
        <f t="shared" si="44"/>
        <v>3218.8461538461538</v>
      </c>
      <c r="AN84" s="113"/>
      <c r="AO84" s="113"/>
      <c r="AP84" s="113">
        <f t="shared" si="45"/>
        <v>3653.8461538461538</v>
      </c>
      <c r="AQ84" s="113">
        <f t="shared" si="46"/>
        <v>3653.8461538461538</v>
      </c>
      <c r="AR84" s="113">
        <f t="shared" si="47"/>
        <v>211.03846153846155</v>
      </c>
      <c r="AS84" s="113">
        <f t="shared" si="48"/>
        <v>52.980769230769234</v>
      </c>
      <c r="AT84" s="113">
        <f t="shared" si="49"/>
        <v>432.86215384615389</v>
      </c>
      <c r="AU84" s="113">
        <f t="shared" si="50"/>
        <v>250</v>
      </c>
      <c r="AV84" s="113">
        <f t="shared" si="51"/>
        <v>8</v>
      </c>
      <c r="AW84" s="189"/>
      <c r="AX84" s="189"/>
      <c r="AY84" s="189"/>
      <c r="AZ84" s="191"/>
      <c r="BA84" s="118"/>
      <c r="BB84" s="189"/>
      <c r="BC84" s="189"/>
      <c r="BD84" s="189"/>
    </row>
    <row r="85" spans="1:56" s="106" customFormat="1" hidden="1" x14ac:dyDescent="0.25">
      <c r="A85" s="115" t="s">
        <v>135</v>
      </c>
      <c r="B85" s="116" t="s">
        <v>37</v>
      </c>
      <c r="C85" s="111">
        <v>1</v>
      </c>
      <c r="D85" s="111">
        <v>40</v>
      </c>
      <c r="E85" s="117">
        <v>17</v>
      </c>
      <c r="F85" s="118">
        <f>D85*E85</f>
        <v>680</v>
      </c>
      <c r="G85" s="114">
        <v>3</v>
      </c>
      <c r="H85" s="118">
        <f>E85*1.5</f>
        <v>25.5</v>
      </c>
      <c r="I85" s="118">
        <f>G85*H85</f>
        <v>76.5</v>
      </c>
      <c r="J85" s="119">
        <f>F85+I85</f>
        <v>756.5</v>
      </c>
      <c r="K85" s="118">
        <f>J85-U85-S85</f>
        <v>471.5</v>
      </c>
      <c r="L85" s="118">
        <f>+J85-S85</f>
        <v>506.5</v>
      </c>
      <c r="M85" s="118">
        <f>+J85-S85</f>
        <v>506.5</v>
      </c>
      <c r="N85" s="118"/>
      <c r="O85" s="118">
        <f>J85</f>
        <v>756.5</v>
      </c>
      <c r="P85" s="118">
        <f>L85*0.062</f>
        <v>31.402999999999999</v>
      </c>
      <c r="Q85" s="118">
        <f>J85*0.0145</f>
        <v>10.969250000000001</v>
      </c>
      <c r="R85" s="118">
        <f>+R80</f>
        <v>35</v>
      </c>
      <c r="S85" s="118">
        <v>250</v>
      </c>
      <c r="T85" s="118">
        <v>8</v>
      </c>
      <c r="U85" s="118">
        <v>35</v>
      </c>
      <c r="V85" s="118">
        <f>J85-P85-Q85-R85-S85-T85-U85</f>
        <v>386.12774999999999</v>
      </c>
      <c r="W85" s="120">
        <f>L85*0.062</f>
        <v>31.402999999999999</v>
      </c>
      <c r="X85" s="120">
        <f>J85*0.0145</f>
        <v>10.969250000000001</v>
      </c>
      <c r="Y85" s="120">
        <f>N85*0.006</f>
        <v>0</v>
      </c>
      <c r="Z85" s="120">
        <f>O85*0.054</f>
        <v>40.850999999999999</v>
      </c>
      <c r="AB85" s="46"/>
      <c r="AC85" s="109" t="s">
        <v>164</v>
      </c>
      <c r="AD85" s="110" t="str">
        <f t="shared" si="35"/>
        <v>M</v>
      </c>
      <c r="AE85" s="111">
        <f t="shared" si="36"/>
        <v>4</v>
      </c>
      <c r="AF85" s="112" t="str">
        <f t="shared" si="37"/>
        <v>Sal</v>
      </c>
      <c r="AG85" s="113">
        <f t="shared" si="38"/>
        <v>0</v>
      </c>
      <c r="AH85" s="113">
        <f t="shared" si="39"/>
        <v>3653.8461538461538</v>
      </c>
      <c r="AI85" s="114">
        <f t="shared" si="40"/>
        <v>0</v>
      </c>
      <c r="AJ85" s="113">
        <f t="shared" si="41"/>
        <v>0</v>
      </c>
      <c r="AK85" s="113">
        <f t="shared" si="42"/>
        <v>0</v>
      </c>
      <c r="AL85" s="113">
        <f t="shared" si="43"/>
        <v>3653.8461538461538</v>
      </c>
      <c r="AM85" s="113">
        <f t="shared" si="44"/>
        <v>3218.8461538461538</v>
      </c>
      <c r="AN85" s="113"/>
      <c r="AO85" s="113"/>
      <c r="AP85" s="113">
        <f t="shared" si="45"/>
        <v>3653.8461538461538</v>
      </c>
      <c r="AQ85" s="113">
        <f t="shared" si="46"/>
        <v>3653.8461538461538</v>
      </c>
      <c r="AR85" s="113">
        <f t="shared" si="47"/>
        <v>211.03846153846155</v>
      </c>
      <c r="AS85" s="113">
        <f t="shared" si="48"/>
        <v>52.980769230769234</v>
      </c>
      <c r="AT85" s="113">
        <f t="shared" si="49"/>
        <v>432.86215384615389</v>
      </c>
      <c r="AU85" s="113">
        <f t="shared" si="50"/>
        <v>250</v>
      </c>
      <c r="AV85" s="113">
        <f t="shared" si="51"/>
        <v>8</v>
      </c>
      <c r="AW85" s="189"/>
      <c r="AX85" s="189"/>
      <c r="AY85" s="189"/>
      <c r="AZ85" s="191"/>
      <c r="BA85" s="118"/>
      <c r="BB85" s="189"/>
      <c r="BC85" s="189"/>
      <c r="BD85" s="189"/>
    </row>
    <row r="86" spans="1:56" s="106" customFormat="1" hidden="1" x14ac:dyDescent="0.25">
      <c r="A86" s="121" t="s">
        <v>136</v>
      </c>
      <c r="B86" s="110" t="s">
        <v>36</v>
      </c>
      <c r="C86" s="114">
        <v>4</v>
      </c>
      <c r="D86" s="114" t="s">
        <v>33</v>
      </c>
      <c r="E86" s="118"/>
      <c r="F86" s="118">
        <f>190000/52</f>
        <v>3653.8461538461538</v>
      </c>
      <c r="G86" s="114"/>
      <c r="H86" s="118"/>
      <c r="I86" s="118"/>
      <c r="J86" s="119">
        <f>F86+I86</f>
        <v>3653.8461538461538</v>
      </c>
      <c r="K86" s="118">
        <f>J86-U86-S86</f>
        <v>3218.8461538461538</v>
      </c>
      <c r="L86" s="118">
        <f>+J86-S86</f>
        <v>3403.8461538461538</v>
      </c>
      <c r="M86" s="118">
        <f>+J86-S86</f>
        <v>3403.8461538461538</v>
      </c>
      <c r="N86" s="118"/>
      <c r="O86" s="118">
        <f>J86</f>
        <v>3653.8461538461538</v>
      </c>
      <c r="P86" s="118">
        <f>L86*0.062</f>
        <v>211.03846153846155</v>
      </c>
      <c r="Q86" s="118">
        <f>J86*0.0145</f>
        <v>52.980769230769234</v>
      </c>
      <c r="R86" s="118">
        <f>+R81</f>
        <v>0</v>
      </c>
      <c r="S86" s="118">
        <v>250</v>
      </c>
      <c r="T86" s="118">
        <v>8</v>
      </c>
      <c r="U86" s="118">
        <v>185</v>
      </c>
      <c r="V86" s="118">
        <f>J86-SUM(P86:U86)</f>
        <v>2946.8269230769229</v>
      </c>
      <c r="W86" s="120">
        <f>L86*0.062</f>
        <v>211.03846153846155</v>
      </c>
      <c r="X86" s="120">
        <f>J86*0.0145</f>
        <v>52.980769230769234</v>
      </c>
      <c r="Y86" s="120">
        <f>N86*0.006</f>
        <v>0</v>
      </c>
      <c r="Z86" s="120">
        <f>O86*0.054</f>
        <v>197.30769230769229</v>
      </c>
      <c r="AB86" s="46"/>
      <c r="AC86" s="109" t="s">
        <v>188</v>
      </c>
      <c r="AD86" s="110" t="str">
        <f t="shared" si="35"/>
        <v>M</v>
      </c>
      <c r="AE86" s="111">
        <f t="shared" si="36"/>
        <v>4</v>
      </c>
      <c r="AF86" s="112" t="str">
        <f t="shared" si="37"/>
        <v>Sal</v>
      </c>
      <c r="AG86" s="113">
        <f t="shared" si="38"/>
        <v>0</v>
      </c>
      <c r="AH86" s="113">
        <f t="shared" si="39"/>
        <v>3653.8461538461538</v>
      </c>
      <c r="AI86" s="114">
        <f t="shared" si="40"/>
        <v>0</v>
      </c>
      <c r="AJ86" s="113">
        <f t="shared" si="41"/>
        <v>0</v>
      </c>
      <c r="AK86" s="113">
        <f t="shared" si="42"/>
        <v>0</v>
      </c>
      <c r="AL86" s="113">
        <f t="shared" si="43"/>
        <v>3653.8461538461538</v>
      </c>
      <c r="AM86" s="113">
        <f t="shared" si="44"/>
        <v>3218.8461538461538</v>
      </c>
      <c r="AN86" s="113"/>
      <c r="AO86" s="113"/>
      <c r="AP86" s="113">
        <f t="shared" si="45"/>
        <v>3653.8461538461538</v>
      </c>
      <c r="AQ86" s="113">
        <f t="shared" si="46"/>
        <v>3653.8461538461538</v>
      </c>
      <c r="AR86" s="113">
        <f t="shared" si="47"/>
        <v>211.03846153846155</v>
      </c>
      <c r="AS86" s="113">
        <f t="shared" si="48"/>
        <v>52.980769230769234</v>
      </c>
      <c r="AT86" s="113">
        <f t="shared" si="49"/>
        <v>432.86215384615389</v>
      </c>
      <c r="AU86" s="113">
        <f t="shared" si="50"/>
        <v>250</v>
      </c>
      <c r="AV86" s="113">
        <f t="shared" si="51"/>
        <v>8</v>
      </c>
      <c r="AW86" s="189"/>
      <c r="AX86" s="189"/>
      <c r="AY86" s="189"/>
      <c r="AZ86" s="191"/>
      <c r="BA86" s="118"/>
      <c r="BB86" s="189"/>
      <c r="BC86" s="189"/>
      <c r="BD86" s="189"/>
    </row>
    <row r="87" spans="1:56" s="106" customFormat="1" ht="15.75" hidden="1" thickBot="1" x14ac:dyDescent="0.3">
      <c r="A87" s="121"/>
      <c r="B87" s="121"/>
      <c r="C87" s="121"/>
      <c r="D87" s="122"/>
      <c r="E87" s="122"/>
      <c r="F87" s="123">
        <f>SUM(F85:F86)</f>
        <v>4333.8461538461543</v>
      </c>
      <c r="G87" s="122"/>
      <c r="H87" s="123">
        <f t="shared" ref="H87:Z87" si="57">SUM(H85:H86)</f>
        <v>25.5</v>
      </c>
      <c r="I87" s="123">
        <f t="shared" si="57"/>
        <v>76.5</v>
      </c>
      <c r="J87" s="124">
        <f t="shared" si="57"/>
        <v>4410.3461538461543</v>
      </c>
      <c r="K87" s="123">
        <f t="shared" si="57"/>
        <v>3690.3461538461538</v>
      </c>
      <c r="L87" s="123">
        <f t="shared" si="57"/>
        <v>3910.3461538461538</v>
      </c>
      <c r="M87" s="123">
        <f t="shared" si="57"/>
        <v>3910.3461538461538</v>
      </c>
      <c r="N87" s="123">
        <f t="shared" si="57"/>
        <v>0</v>
      </c>
      <c r="O87" s="123">
        <f t="shared" si="57"/>
        <v>4410.3461538461543</v>
      </c>
      <c r="P87" s="123">
        <f t="shared" si="57"/>
        <v>242.44146153846154</v>
      </c>
      <c r="Q87" s="123">
        <f t="shared" si="57"/>
        <v>63.950019230769236</v>
      </c>
      <c r="R87" s="123">
        <f t="shared" si="57"/>
        <v>35</v>
      </c>
      <c r="S87" s="123">
        <f t="shared" si="57"/>
        <v>500</v>
      </c>
      <c r="T87" s="123">
        <f t="shared" si="57"/>
        <v>16</v>
      </c>
      <c r="U87" s="123">
        <f t="shared" si="57"/>
        <v>220</v>
      </c>
      <c r="V87" s="123">
        <f t="shared" si="57"/>
        <v>3332.954673076923</v>
      </c>
      <c r="W87" s="123">
        <f t="shared" si="57"/>
        <v>242.44146153846154</v>
      </c>
      <c r="X87" s="123">
        <f t="shared" si="57"/>
        <v>63.950019230769236</v>
      </c>
      <c r="Y87" s="123">
        <f t="shared" si="57"/>
        <v>0</v>
      </c>
      <c r="Z87" s="123">
        <f t="shared" si="57"/>
        <v>238.15869230769229</v>
      </c>
      <c r="AB87" s="46"/>
      <c r="AC87" s="109" t="s">
        <v>165</v>
      </c>
      <c r="AD87" s="110" t="str">
        <f t="shared" si="35"/>
        <v>M</v>
      </c>
      <c r="AE87" s="111">
        <f t="shared" si="36"/>
        <v>4</v>
      </c>
      <c r="AF87" s="112" t="str">
        <f t="shared" si="37"/>
        <v>Sal</v>
      </c>
      <c r="AG87" s="113">
        <f t="shared" si="38"/>
        <v>0</v>
      </c>
      <c r="AH87" s="113">
        <f t="shared" si="39"/>
        <v>3653.8461538461538</v>
      </c>
      <c r="AI87" s="114">
        <f t="shared" si="40"/>
        <v>0</v>
      </c>
      <c r="AJ87" s="113">
        <f t="shared" si="41"/>
        <v>0</v>
      </c>
      <c r="AK87" s="113">
        <f t="shared" si="42"/>
        <v>0</v>
      </c>
      <c r="AL87" s="113">
        <f t="shared" si="43"/>
        <v>3653.8461538461538</v>
      </c>
      <c r="AM87" s="113">
        <f t="shared" si="44"/>
        <v>3218.8461538461538</v>
      </c>
      <c r="AN87" s="113"/>
      <c r="AO87" s="113"/>
      <c r="AP87" s="113">
        <f t="shared" si="45"/>
        <v>3653.8461538461538</v>
      </c>
      <c r="AQ87" s="113">
        <f t="shared" si="46"/>
        <v>3653.8461538461538</v>
      </c>
      <c r="AR87" s="113">
        <f t="shared" si="47"/>
        <v>211.03846153846155</v>
      </c>
      <c r="AS87" s="113">
        <f t="shared" si="48"/>
        <v>52.980769230769234</v>
      </c>
      <c r="AT87" s="113">
        <f t="shared" si="49"/>
        <v>432.86215384615389</v>
      </c>
      <c r="AU87" s="113">
        <f t="shared" si="50"/>
        <v>250</v>
      </c>
      <c r="AV87" s="113">
        <f t="shared" si="51"/>
        <v>8</v>
      </c>
      <c r="AW87" s="189"/>
      <c r="AX87" s="189"/>
      <c r="AY87" s="189"/>
      <c r="AZ87" s="191"/>
      <c r="BA87" s="118"/>
      <c r="BB87" s="189"/>
      <c r="BC87" s="189"/>
      <c r="BD87" s="189"/>
    </row>
    <row r="88" spans="1:56" s="46" customFormat="1" ht="16.5" hidden="1" thickTop="1" thickBot="1" x14ac:dyDescent="0.3">
      <c r="AC88" s="109" t="s">
        <v>166</v>
      </c>
      <c r="AD88" s="110" t="str">
        <f t="shared" si="35"/>
        <v>M</v>
      </c>
      <c r="AE88" s="111">
        <f t="shared" si="36"/>
        <v>4</v>
      </c>
      <c r="AF88" s="112" t="str">
        <f t="shared" si="37"/>
        <v>Sal</v>
      </c>
      <c r="AG88" s="113">
        <f t="shared" si="38"/>
        <v>0</v>
      </c>
      <c r="AH88" s="113">
        <f t="shared" si="39"/>
        <v>3653.8461538461538</v>
      </c>
      <c r="AI88" s="114">
        <f t="shared" si="40"/>
        <v>0</v>
      </c>
      <c r="AJ88" s="113">
        <f t="shared" si="41"/>
        <v>0</v>
      </c>
      <c r="AK88" s="113">
        <f t="shared" si="42"/>
        <v>0</v>
      </c>
      <c r="AL88" s="113">
        <f t="shared" si="43"/>
        <v>3653.8461538461538</v>
      </c>
      <c r="AM88" s="113">
        <f t="shared" si="44"/>
        <v>3218.8461538461538</v>
      </c>
      <c r="AN88" s="113"/>
      <c r="AO88" s="113"/>
      <c r="AP88" s="113">
        <f t="shared" si="45"/>
        <v>3653.8461538461538</v>
      </c>
      <c r="AQ88" s="113">
        <f t="shared" si="46"/>
        <v>3653.8461538461538</v>
      </c>
      <c r="AR88" s="113">
        <f t="shared" si="47"/>
        <v>211.03846153846155</v>
      </c>
      <c r="AS88" s="113">
        <f t="shared" si="48"/>
        <v>52.980769230769234</v>
      </c>
      <c r="AT88" s="113">
        <f t="shared" si="49"/>
        <v>432.86215384615389</v>
      </c>
      <c r="AU88" s="113">
        <f t="shared" si="50"/>
        <v>250</v>
      </c>
      <c r="AV88" s="113">
        <f t="shared" si="51"/>
        <v>8</v>
      </c>
      <c r="AW88" s="190"/>
      <c r="AX88" s="190"/>
      <c r="AY88" s="190"/>
      <c r="AZ88" s="198"/>
      <c r="BA88" s="199"/>
      <c r="BB88" s="190"/>
      <c r="BC88" s="190"/>
      <c r="BD88" s="190"/>
    </row>
    <row r="89" spans="1:56" s="106" customFormat="1" ht="20.25" hidden="1" thickBot="1" x14ac:dyDescent="0.35">
      <c r="A89" s="125" t="s">
        <v>154</v>
      </c>
      <c r="B89" s="103"/>
      <c r="C89" s="103"/>
      <c r="D89" s="104"/>
      <c r="E89" s="105"/>
      <c r="G89" s="107"/>
      <c r="W89" s="46"/>
      <c r="X89" s="46"/>
      <c r="Y89" s="46"/>
      <c r="Z89" s="46"/>
      <c r="AB89" s="46"/>
      <c r="AC89" s="109" t="s">
        <v>167</v>
      </c>
      <c r="AD89" s="110" t="str">
        <f t="shared" si="35"/>
        <v>M</v>
      </c>
      <c r="AE89" s="111">
        <f t="shared" si="36"/>
        <v>4</v>
      </c>
      <c r="AF89" s="112" t="str">
        <f t="shared" si="37"/>
        <v>Sal</v>
      </c>
      <c r="AG89" s="113">
        <f t="shared" si="38"/>
        <v>0</v>
      </c>
      <c r="AH89" s="113">
        <f t="shared" si="39"/>
        <v>3653.8461538461538</v>
      </c>
      <c r="AI89" s="114">
        <f t="shared" si="40"/>
        <v>0</v>
      </c>
      <c r="AJ89" s="113">
        <f t="shared" si="41"/>
        <v>0</v>
      </c>
      <c r="AK89" s="113">
        <f t="shared" si="42"/>
        <v>0</v>
      </c>
      <c r="AL89" s="113">
        <f t="shared" si="43"/>
        <v>3653.8461538461538</v>
      </c>
      <c r="AM89" s="113">
        <f t="shared" si="44"/>
        <v>3218.8461538461538</v>
      </c>
      <c r="AN89" s="113"/>
      <c r="AO89" s="113"/>
      <c r="AP89" s="113">
        <f t="shared" si="45"/>
        <v>3653.8461538461538</v>
      </c>
      <c r="AQ89" s="113">
        <f t="shared" si="46"/>
        <v>3653.8461538461538</v>
      </c>
      <c r="AR89" s="113">
        <f t="shared" si="47"/>
        <v>211.03846153846155</v>
      </c>
      <c r="AS89" s="113">
        <f t="shared" si="48"/>
        <v>52.980769230769234</v>
      </c>
      <c r="AT89" s="113">
        <f t="shared" si="49"/>
        <v>432.86215384615389</v>
      </c>
      <c r="AU89" s="113">
        <f t="shared" si="50"/>
        <v>250</v>
      </c>
      <c r="AV89" s="113">
        <f t="shared" si="51"/>
        <v>8</v>
      </c>
      <c r="AW89" s="189"/>
      <c r="AX89" s="189"/>
      <c r="AY89" s="189"/>
      <c r="AZ89" s="191"/>
      <c r="BA89" s="118"/>
      <c r="BB89" s="189"/>
      <c r="BC89" s="189"/>
      <c r="BD89" s="189"/>
    </row>
    <row r="90" spans="1:56" s="106" customFormat="1" hidden="1" x14ac:dyDescent="0.25">
      <c r="A90" s="115" t="s">
        <v>135</v>
      </c>
      <c r="B90" s="116" t="s">
        <v>37</v>
      </c>
      <c r="C90" s="111">
        <v>1</v>
      </c>
      <c r="D90" s="111">
        <v>40</v>
      </c>
      <c r="E90" s="117">
        <v>17</v>
      </c>
      <c r="F90" s="118">
        <f>D90*E90</f>
        <v>680</v>
      </c>
      <c r="G90" s="114">
        <v>3</v>
      </c>
      <c r="H90" s="118">
        <f>E90*1.5</f>
        <v>25.5</v>
      </c>
      <c r="I90" s="118">
        <f>G90*H90</f>
        <v>76.5</v>
      </c>
      <c r="J90" s="119">
        <f>F90+I90</f>
        <v>756.5</v>
      </c>
      <c r="K90" s="118">
        <f>J90-U90-S90</f>
        <v>471.5</v>
      </c>
      <c r="L90" s="118">
        <f>+J90-S90</f>
        <v>506.5</v>
      </c>
      <c r="M90" s="118">
        <f>+J90-S90</f>
        <v>506.5</v>
      </c>
      <c r="N90" s="118"/>
      <c r="O90" s="118">
        <f>J90</f>
        <v>756.5</v>
      </c>
      <c r="P90" s="118">
        <f>L90*0.062</f>
        <v>31.402999999999999</v>
      </c>
      <c r="Q90" s="118">
        <f>J90*0.0145</f>
        <v>10.969250000000001</v>
      </c>
      <c r="R90" s="118">
        <f>+R85</f>
        <v>35</v>
      </c>
      <c r="S90" s="118">
        <v>250</v>
      </c>
      <c r="T90" s="118">
        <v>8</v>
      </c>
      <c r="U90" s="118">
        <v>35</v>
      </c>
      <c r="V90" s="118">
        <f>J90-P90-Q90-R90-S90-T90-U90</f>
        <v>386.12774999999999</v>
      </c>
      <c r="W90" s="120">
        <f>L90*0.062</f>
        <v>31.402999999999999</v>
      </c>
      <c r="X90" s="120">
        <f>J90*0.0145</f>
        <v>10.969250000000001</v>
      </c>
      <c r="Y90" s="120">
        <f>N90*0.006</f>
        <v>0</v>
      </c>
      <c r="Z90" s="120">
        <f>O90*0.054</f>
        <v>40.850999999999999</v>
      </c>
      <c r="AB90" s="46"/>
      <c r="AC90" s="109" t="s">
        <v>168</v>
      </c>
      <c r="AD90" s="110" t="str">
        <f t="shared" si="35"/>
        <v>M</v>
      </c>
      <c r="AE90" s="111">
        <f t="shared" si="36"/>
        <v>4</v>
      </c>
      <c r="AF90" s="112" t="str">
        <f t="shared" si="37"/>
        <v>Sal</v>
      </c>
      <c r="AG90" s="113">
        <f t="shared" si="38"/>
        <v>0</v>
      </c>
      <c r="AH90" s="113">
        <f t="shared" si="39"/>
        <v>3653.8461538461538</v>
      </c>
      <c r="AI90" s="114">
        <f t="shared" si="40"/>
        <v>0</v>
      </c>
      <c r="AJ90" s="113">
        <f t="shared" si="41"/>
        <v>0</v>
      </c>
      <c r="AK90" s="113">
        <f t="shared" si="42"/>
        <v>0</v>
      </c>
      <c r="AL90" s="113">
        <f t="shared" si="43"/>
        <v>3653.8461538461538</v>
      </c>
      <c r="AM90" s="113">
        <f t="shared" si="44"/>
        <v>3218.8461538461538</v>
      </c>
      <c r="AN90" s="113"/>
      <c r="AO90" s="113"/>
      <c r="AP90" s="113">
        <f t="shared" si="45"/>
        <v>3653.8461538461538</v>
      </c>
      <c r="AQ90" s="113">
        <f t="shared" si="46"/>
        <v>3653.8461538461538</v>
      </c>
      <c r="AR90" s="113">
        <f t="shared" si="47"/>
        <v>211.03846153846155</v>
      </c>
      <c r="AS90" s="113">
        <f t="shared" si="48"/>
        <v>52.980769230769234</v>
      </c>
      <c r="AT90" s="113">
        <f t="shared" si="49"/>
        <v>432.86215384615389</v>
      </c>
      <c r="AU90" s="113">
        <f t="shared" si="50"/>
        <v>250</v>
      </c>
      <c r="AV90" s="113">
        <f t="shared" si="51"/>
        <v>8</v>
      </c>
      <c r="AW90" s="189"/>
      <c r="AX90" s="189"/>
      <c r="AY90" s="189"/>
      <c r="AZ90" s="191"/>
      <c r="BA90" s="118"/>
      <c r="BB90" s="189"/>
      <c r="BC90" s="189"/>
      <c r="BD90" s="189"/>
    </row>
    <row r="91" spans="1:56" s="106" customFormat="1" hidden="1" x14ac:dyDescent="0.25">
      <c r="A91" s="121" t="s">
        <v>136</v>
      </c>
      <c r="B91" s="110" t="s">
        <v>36</v>
      </c>
      <c r="C91" s="114">
        <v>4</v>
      </c>
      <c r="D91" s="114" t="s">
        <v>33</v>
      </c>
      <c r="E91" s="118"/>
      <c r="F91" s="118">
        <f>190000/52</f>
        <v>3653.8461538461538</v>
      </c>
      <c r="G91" s="114"/>
      <c r="H91" s="118"/>
      <c r="I91" s="118"/>
      <c r="J91" s="119">
        <f>F91+I91</f>
        <v>3653.8461538461538</v>
      </c>
      <c r="K91" s="118">
        <f>J91-U91-S91</f>
        <v>3218.8461538461538</v>
      </c>
      <c r="L91" s="118">
        <f>+J91-S91</f>
        <v>3403.8461538461538</v>
      </c>
      <c r="M91" s="118">
        <f>+J91-S91</f>
        <v>3403.8461538461538</v>
      </c>
      <c r="N91" s="118"/>
      <c r="O91" s="118">
        <f>J91</f>
        <v>3653.8461538461538</v>
      </c>
      <c r="P91" s="118">
        <f>L91*0.062</f>
        <v>211.03846153846155</v>
      </c>
      <c r="Q91" s="118">
        <f>J91*0.0145</f>
        <v>52.980769230769234</v>
      </c>
      <c r="R91" s="118">
        <f>+R86</f>
        <v>0</v>
      </c>
      <c r="S91" s="118">
        <v>250</v>
      </c>
      <c r="T91" s="118">
        <v>8</v>
      </c>
      <c r="U91" s="118">
        <v>185</v>
      </c>
      <c r="V91" s="118">
        <f>J91-SUM(P91:U91)</f>
        <v>2946.8269230769229</v>
      </c>
      <c r="W91" s="120">
        <f>L91*0.062</f>
        <v>211.03846153846155</v>
      </c>
      <c r="X91" s="120">
        <f>J91*0.0145</f>
        <v>52.980769230769234</v>
      </c>
      <c r="Y91" s="120">
        <f>N91*0.006</f>
        <v>0</v>
      </c>
      <c r="Z91" s="120">
        <f>O91*0.054</f>
        <v>197.30769230769229</v>
      </c>
      <c r="AB91" s="46"/>
      <c r="AC91" s="109" t="s">
        <v>169</v>
      </c>
      <c r="AD91" s="110" t="str">
        <f t="shared" si="35"/>
        <v>M</v>
      </c>
      <c r="AE91" s="111">
        <f t="shared" si="36"/>
        <v>4</v>
      </c>
      <c r="AF91" s="112" t="str">
        <f t="shared" si="37"/>
        <v>Sal</v>
      </c>
      <c r="AG91" s="113">
        <f t="shared" si="38"/>
        <v>0</v>
      </c>
      <c r="AH91" s="113">
        <f t="shared" si="39"/>
        <v>3653.8461538461538</v>
      </c>
      <c r="AI91" s="114">
        <f t="shared" si="40"/>
        <v>0</v>
      </c>
      <c r="AJ91" s="113">
        <f t="shared" si="41"/>
        <v>0</v>
      </c>
      <c r="AK91" s="113">
        <f t="shared" si="42"/>
        <v>0</v>
      </c>
      <c r="AL91" s="113">
        <f t="shared" si="43"/>
        <v>3653.8461538461538</v>
      </c>
      <c r="AM91" s="113">
        <f t="shared" si="44"/>
        <v>3218.8461538461538</v>
      </c>
      <c r="AN91" s="113"/>
      <c r="AO91" s="113"/>
      <c r="AP91" s="113">
        <f t="shared" si="45"/>
        <v>3653.8461538461538</v>
      </c>
      <c r="AQ91" s="113">
        <f t="shared" si="46"/>
        <v>3653.8461538461538</v>
      </c>
      <c r="AR91" s="113">
        <f t="shared" si="47"/>
        <v>211.03846153846155</v>
      </c>
      <c r="AS91" s="113">
        <f t="shared" si="48"/>
        <v>52.980769230769234</v>
      </c>
      <c r="AT91" s="113">
        <f t="shared" si="49"/>
        <v>432.86215384615389</v>
      </c>
      <c r="AU91" s="113">
        <f t="shared" si="50"/>
        <v>250</v>
      </c>
      <c r="AV91" s="113">
        <f t="shared" si="51"/>
        <v>8</v>
      </c>
      <c r="AW91" s="189"/>
      <c r="AX91" s="189"/>
      <c r="AY91" s="189"/>
      <c r="AZ91" s="191"/>
      <c r="BA91" s="118"/>
      <c r="BB91" s="189"/>
      <c r="BC91" s="189"/>
      <c r="BD91" s="189"/>
    </row>
    <row r="92" spans="1:56" s="106" customFormat="1" ht="15.75" hidden="1" thickBot="1" x14ac:dyDescent="0.3">
      <c r="A92" s="121"/>
      <c r="B92" s="121"/>
      <c r="C92" s="121"/>
      <c r="D92" s="122"/>
      <c r="E92" s="122"/>
      <c r="F92" s="123">
        <f>SUM(F90:F91)</f>
        <v>4333.8461538461543</v>
      </c>
      <c r="G92" s="122"/>
      <c r="H92" s="123">
        <f t="shared" ref="H92:Z92" si="58">SUM(H90:H91)</f>
        <v>25.5</v>
      </c>
      <c r="I92" s="123">
        <f t="shared" si="58"/>
        <v>76.5</v>
      </c>
      <c r="J92" s="124">
        <f t="shared" si="58"/>
        <v>4410.3461538461543</v>
      </c>
      <c r="K92" s="123">
        <f t="shared" si="58"/>
        <v>3690.3461538461538</v>
      </c>
      <c r="L92" s="123">
        <f t="shared" si="58"/>
        <v>3910.3461538461538</v>
      </c>
      <c r="M92" s="123">
        <f t="shared" si="58"/>
        <v>3910.3461538461538</v>
      </c>
      <c r="N92" s="123">
        <f t="shared" si="58"/>
        <v>0</v>
      </c>
      <c r="O92" s="123">
        <f t="shared" si="58"/>
        <v>4410.3461538461543</v>
      </c>
      <c r="P92" s="123">
        <f t="shared" si="58"/>
        <v>242.44146153846154</v>
      </c>
      <c r="Q92" s="123">
        <f t="shared" si="58"/>
        <v>63.950019230769236</v>
      </c>
      <c r="R92" s="123">
        <f t="shared" si="58"/>
        <v>35</v>
      </c>
      <c r="S92" s="123">
        <f t="shared" si="58"/>
        <v>500</v>
      </c>
      <c r="T92" s="123">
        <f t="shared" si="58"/>
        <v>16</v>
      </c>
      <c r="U92" s="123">
        <f t="shared" si="58"/>
        <v>220</v>
      </c>
      <c r="V92" s="123">
        <f t="shared" si="58"/>
        <v>3332.954673076923</v>
      </c>
      <c r="W92" s="123">
        <f t="shared" si="58"/>
        <v>242.44146153846154</v>
      </c>
      <c r="X92" s="123">
        <f t="shared" si="58"/>
        <v>63.950019230769236</v>
      </c>
      <c r="Y92" s="123">
        <f t="shared" si="58"/>
        <v>0</v>
      </c>
      <c r="Z92" s="123">
        <f t="shared" si="58"/>
        <v>238.15869230769229</v>
      </c>
      <c r="AB92" s="46"/>
      <c r="AC92" s="109" t="s">
        <v>170</v>
      </c>
      <c r="AD92" s="110" t="str">
        <f t="shared" si="35"/>
        <v>M</v>
      </c>
      <c r="AE92" s="111">
        <f t="shared" si="36"/>
        <v>4</v>
      </c>
      <c r="AF92" s="112" t="str">
        <f t="shared" si="37"/>
        <v>Sal</v>
      </c>
      <c r="AG92" s="113">
        <f t="shared" si="38"/>
        <v>0</v>
      </c>
      <c r="AH92" s="113">
        <f t="shared" si="39"/>
        <v>3653.8461538461538</v>
      </c>
      <c r="AI92" s="114">
        <f t="shared" si="40"/>
        <v>0</v>
      </c>
      <c r="AJ92" s="113">
        <f t="shared" si="41"/>
        <v>0</v>
      </c>
      <c r="AK92" s="113">
        <f t="shared" si="42"/>
        <v>0</v>
      </c>
      <c r="AL92" s="113">
        <f t="shared" si="43"/>
        <v>3653.8461538461538</v>
      </c>
      <c r="AM92" s="113">
        <f t="shared" si="44"/>
        <v>3218.8461538461538</v>
      </c>
      <c r="AN92" s="113"/>
      <c r="AO92" s="113"/>
      <c r="AP92" s="113">
        <f t="shared" si="45"/>
        <v>3653.8461538461538</v>
      </c>
      <c r="AQ92" s="113">
        <f t="shared" si="46"/>
        <v>3653.8461538461538</v>
      </c>
      <c r="AR92" s="113">
        <f t="shared" si="47"/>
        <v>211.03846153846155</v>
      </c>
      <c r="AS92" s="113">
        <f t="shared" si="48"/>
        <v>52.980769230769234</v>
      </c>
      <c r="AT92" s="113">
        <f t="shared" si="49"/>
        <v>432.86215384615389</v>
      </c>
      <c r="AU92" s="113">
        <f t="shared" si="50"/>
        <v>250</v>
      </c>
      <c r="AV92" s="113">
        <f t="shared" si="51"/>
        <v>8</v>
      </c>
      <c r="AW92" s="189"/>
      <c r="AX92" s="189"/>
      <c r="AY92" s="189"/>
      <c r="AZ92" s="191"/>
      <c r="BA92" s="118"/>
      <c r="BB92" s="189"/>
      <c r="BC92" s="189"/>
      <c r="BD92" s="189"/>
    </row>
    <row r="93" spans="1:56" s="46" customFormat="1" ht="16.5" hidden="1" thickTop="1" thickBot="1" x14ac:dyDescent="0.3">
      <c r="AC93" s="109" t="s">
        <v>171</v>
      </c>
      <c r="AD93" s="110" t="str">
        <f t="shared" si="35"/>
        <v>M</v>
      </c>
      <c r="AE93" s="111">
        <f t="shared" si="36"/>
        <v>4</v>
      </c>
      <c r="AF93" s="112" t="str">
        <f t="shared" si="37"/>
        <v>Sal</v>
      </c>
      <c r="AG93" s="113">
        <f t="shared" si="38"/>
        <v>0</v>
      </c>
      <c r="AH93" s="113">
        <f t="shared" si="39"/>
        <v>3653.8461538461538</v>
      </c>
      <c r="AI93" s="114">
        <f t="shared" si="40"/>
        <v>0</v>
      </c>
      <c r="AJ93" s="113">
        <f t="shared" si="41"/>
        <v>0</v>
      </c>
      <c r="AK93" s="113">
        <f t="shared" si="42"/>
        <v>0</v>
      </c>
      <c r="AL93" s="113">
        <f t="shared" si="43"/>
        <v>3653.8461538461538</v>
      </c>
      <c r="AM93" s="113">
        <f t="shared" si="44"/>
        <v>3218.8461538461538</v>
      </c>
      <c r="AN93" s="113"/>
      <c r="AO93" s="113"/>
      <c r="AP93" s="113">
        <f t="shared" si="45"/>
        <v>3653.8461538461538</v>
      </c>
      <c r="AQ93" s="113">
        <f t="shared" si="46"/>
        <v>3653.8461538461538</v>
      </c>
      <c r="AR93" s="113">
        <f t="shared" si="47"/>
        <v>211.03846153846155</v>
      </c>
      <c r="AS93" s="113">
        <f t="shared" si="48"/>
        <v>52.980769230769234</v>
      </c>
      <c r="AT93" s="113">
        <f t="shared" si="49"/>
        <v>432.86215384615389</v>
      </c>
      <c r="AU93" s="113">
        <f t="shared" si="50"/>
        <v>250</v>
      </c>
      <c r="AV93" s="113">
        <f t="shared" si="51"/>
        <v>8</v>
      </c>
      <c r="AW93" s="190"/>
      <c r="AX93" s="190"/>
      <c r="AY93" s="190"/>
      <c r="AZ93" s="198"/>
      <c r="BA93" s="199"/>
      <c r="BB93" s="190"/>
      <c r="BC93" s="190"/>
      <c r="BD93" s="190"/>
    </row>
    <row r="94" spans="1:56" s="106" customFormat="1" ht="20.25" hidden="1" thickBot="1" x14ac:dyDescent="0.35">
      <c r="A94" s="125" t="s">
        <v>155</v>
      </c>
      <c r="B94" s="103"/>
      <c r="C94" s="103"/>
      <c r="D94" s="104"/>
      <c r="E94" s="105"/>
      <c r="G94" s="107"/>
      <c r="W94" s="46"/>
      <c r="X94" s="46"/>
      <c r="Y94" s="46"/>
      <c r="Z94" s="46"/>
      <c r="AB94" s="46"/>
      <c r="AC94" s="109" t="s">
        <v>172</v>
      </c>
      <c r="AD94" s="110" t="str">
        <f t="shared" si="35"/>
        <v>M</v>
      </c>
      <c r="AE94" s="111">
        <f t="shared" si="36"/>
        <v>4</v>
      </c>
      <c r="AF94" s="112" t="str">
        <f t="shared" si="37"/>
        <v>Sal</v>
      </c>
      <c r="AG94" s="113">
        <f t="shared" si="38"/>
        <v>0</v>
      </c>
      <c r="AH94" s="113">
        <f t="shared" si="39"/>
        <v>3653.8461538461538</v>
      </c>
      <c r="AI94" s="114">
        <f t="shared" si="40"/>
        <v>0</v>
      </c>
      <c r="AJ94" s="113">
        <f t="shared" si="41"/>
        <v>0</v>
      </c>
      <c r="AK94" s="113">
        <f t="shared" si="42"/>
        <v>0</v>
      </c>
      <c r="AL94" s="113">
        <f t="shared" si="43"/>
        <v>3653.8461538461538</v>
      </c>
      <c r="AM94" s="113">
        <f t="shared" si="44"/>
        <v>3218.8461538461538</v>
      </c>
      <c r="AN94" s="113"/>
      <c r="AO94" s="113"/>
      <c r="AP94" s="113">
        <f t="shared" si="45"/>
        <v>3653.8461538461538</v>
      </c>
      <c r="AQ94" s="113">
        <f t="shared" si="46"/>
        <v>3653.8461538461538</v>
      </c>
      <c r="AR94" s="113">
        <f t="shared" si="47"/>
        <v>211.03846153846155</v>
      </c>
      <c r="AS94" s="113">
        <f t="shared" si="48"/>
        <v>52.980769230769234</v>
      </c>
      <c r="AT94" s="113">
        <f t="shared" si="49"/>
        <v>432.86215384615389</v>
      </c>
      <c r="AU94" s="113">
        <f t="shared" si="50"/>
        <v>250</v>
      </c>
      <c r="AV94" s="113">
        <f t="shared" si="51"/>
        <v>8</v>
      </c>
      <c r="AW94" s="189"/>
      <c r="AX94" s="189"/>
      <c r="AY94" s="189"/>
      <c r="AZ94" s="191"/>
      <c r="BA94" s="118"/>
      <c r="BB94" s="189"/>
      <c r="BC94" s="189"/>
      <c r="BD94" s="189"/>
    </row>
    <row r="95" spans="1:56" s="106" customFormat="1" hidden="1" x14ac:dyDescent="0.25">
      <c r="A95" s="115" t="s">
        <v>135</v>
      </c>
      <c r="B95" s="116" t="s">
        <v>37</v>
      </c>
      <c r="C95" s="111">
        <v>1</v>
      </c>
      <c r="D95" s="111">
        <v>40</v>
      </c>
      <c r="E95" s="117">
        <v>17</v>
      </c>
      <c r="F95" s="118">
        <f>D95*E95</f>
        <v>680</v>
      </c>
      <c r="G95" s="114">
        <v>3</v>
      </c>
      <c r="H95" s="118">
        <f>E95*1.5</f>
        <v>25.5</v>
      </c>
      <c r="I95" s="118">
        <f>G95*H95</f>
        <v>76.5</v>
      </c>
      <c r="J95" s="119">
        <f>F95+I95</f>
        <v>756.5</v>
      </c>
      <c r="K95" s="118">
        <f>J95-U95-S95</f>
        <v>471.5</v>
      </c>
      <c r="L95" s="118">
        <f>+J95-S95</f>
        <v>506.5</v>
      </c>
      <c r="M95" s="118">
        <f>+J95-S95</f>
        <v>506.5</v>
      </c>
      <c r="N95" s="118"/>
      <c r="O95" s="118">
        <f>J95</f>
        <v>756.5</v>
      </c>
      <c r="P95" s="118">
        <f>L95*0.062</f>
        <v>31.402999999999999</v>
      </c>
      <c r="Q95" s="118">
        <f>J95*0.0145</f>
        <v>10.969250000000001</v>
      </c>
      <c r="R95" s="118">
        <f>+R90</f>
        <v>35</v>
      </c>
      <c r="S95" s="118">
        <v>250</v>
      </c>
      <c r="T95" s="118">
        <v>8</v>
      </c>
      <c r="U95" s="118">
        <v>35</v>
      </c>
      <c r="V95" s="118">
        <f>J95-P95-Q95-R95-S95-T95-U95</f>
        <v>386.12774999999999</v>
      </c>
      <c r="W95" s="120">
        <f>L95*0.062</f>
        <v>31.402999999999999</v>
      </c>
      <c r="X95" s="120">
        <f>J95*0.0145</f>
        <v>10.969250000000001</v>
      </c>
      <c r="Y95" s="120">
        <f>N95*0.006</f>
        <v>0</v>
      </c>
      <c r="Z95" s="120">
        <f>O95*0.054</f>
        <v>40.850999999999999</v>
      </c>
      <c r="AB95" s="46"/>
      <c r="AC95" s="109" t="s">
        <v>173</v>
      </c>
      <c r="AD95" s="110" t="str">
        <f t="shared" si="35"/>
        <v>M</v>
      </c>
      <c r="AE95" s="111">
        <f t="shared" si="36"/>
        <v>4</v>
      </c>
      <c r="AF95" s="112" t="str">
        <f t="shared" si="37"/>
        <v>Sal</v>
      </c>
      <c r="AG95" s="113">
        <f t="shared" si="38"/>
        <v>0</v>
      </c>
      <c r="AH95" s="113">
        <f t="shared" si="39"/>
        <v>3653.8461538461538</v>
      </c>
      <c r="AI95" s="114">
        <f t="shared" si="40"/>
        <v>0</v>
      </c>
      <c r="AJ95" s="113">
        <f t="shared" si="41"/>
        <v>0</v>
      </c>
      <c r="AK95" s="113">
        <f t="shared" si="42"/>
        <v>0</v>
      </c>
      <c r="AL95" s="113">
        <f t="shared" si="43"/>
        <v>3653.8461538461538</v>
      </c>
      <c r="AM95" s="113">
        <f t="shared" si="44"/>
        <v>3218.8461538461538</v>
      </c>
      <c r="AN95" s="113"/>
      <c r="AO95" s="113"/>
      <c r="AP95" s="113">
        <f t="shared" si="45"/>
        <v>3653.8461538461538</v>
      </c>
      <c r="AQ95" s="113">
        <f t="shared" si="46"/>
        <v>3653.8461538461538</v>
      </c>
      <c r="AR95" s="113">
        <f t="shared" si="47"/>
        <v>211.03846153846155</v>
      </c>
      <c r="AS95" s="113">
        <f t="shared" si="48"/>
        <v>52.980769230769234</v>
      </c>
      <c r="AT95" s="113">
        <f t="shared" si="49"/>
        <v>432.86215384615389</v>
      </c>
      <c r="AU95" s="113">
        <f t="shared" si="50"/>
        <v>250</v>
      </c>
      <c r="AV95" s="113">
        <f t="shared" si="51"/>
        <v>8</v>
      </c>
      <c r="AW95" s="189"/>
      <c r="AX95" s="189"/>
      <c r="AY95" s="189"/>
      <c r="AZ95" s="191"/>
      <c r="BA95" s="118"/>
      <c r="BB95" s="189"/>
      <c r="BC95" s="189"/>
      <c r="BD95" s="189"/>
    </row>
    <row r="96" spans="1:56" s="106" customFormat="1" hidden="1" x14ac:dyDescent="0.25">
      <c r="A96" s="121" t="s">
        <v>136</v>
      </c>
      <c r="B96" s="110" t="s">
        <v>36</v>
      </c>
      <c r="C96" s="114">
        <v>4</v>
      </c>
      <c r="D96" s="114" t="s">
        <v>33</v>
      </c>
      <c r="E96" s="118"/>
      <c r="F96" s="118">
        <f>190000/52</f>
        <v>3653.8461538461538</v>
      </c>
      <c r="G96" s="114"/>
      <c r="H96" s="118"/>
      <c r="I96" s="118"/>
      <c r="J96" s="119">
        <f>F96+I96</f>
        <v>3653.8461538461538</v>
      </c>
      <c r="K96" s="118">
        <f>J96-U96-S96</f>
        <v>3218.8461538461538</v>
      </c>
      <c r="L96" s="118">
        <f>+J96-S96</f>
        <v>3403.8461538461538</v>
      </c>
      <c r="M96" s="118">
        <f>+J96-S96</f>
        <v>3403.8461538461538</v>
      </c>
      <c r="N96" s="118"/>
      <c r="O96" s="118">
        <f>J96</f>
        <v>3653.8461538461538</v>
      </c>
      <c r="P96" s="118">
        <f>L96*0.062</f>
        <v>211.03846153846155</v>
      </c>
      <c r="Q96" s="118">
        <f>J96*0.0145</f>
        <v>52.980769230769234</v>
      </c>
      <c r="R96" s="118">
        <f>+R91</f>
        <v>0</v>
      </c>
      <c r="S96" s="118">
        <v>250</v>
      </c>
      <c r="T96" s="118">
        <v>8</v>
      </c>
      <c r="U96" s="118">
        <v>185</v>
      </c>
      <c r="V96" s="118">
        <f>J96-SUM(P96:U96)</f>
        <v>2946.8269230769229</v>
      </c>
      <c r="W96" s="120">
        <f>L96*0.062</f>
        <v>211.03846153846155</v>
      </c>
      <c r="X96" s="120">
        <f>J96*0.0145</f>
        <v>52.980769230769234</v>
      </c>
      <c r="Y96" s="120">
        <f>N96*0.006</f>
        <v>0</v>
      </c>
      <c r="Z96" s="120">
        <f>O96*0.054</f>
        <v>197.30769230769229</v>
      </c>
      <c r="AB96" s="46"/>
      <c r="AC96" s="109" t="s">
        <v>174</v>
      </c>
      <c r="AD96" s="110" t="str">
        <f t="shared" si="35"/>
        <v>M</v>
      </c>
      <c r="AE96" s="111">
        <f t="shared" si="36"/>
        <v>4</v>
      </c>
      <c r="AF96" s="112" t="str">
        <f t="shared" si="37"/>
        <v>Sal</v>
      </c>
      <c r="AG96" s="113">
        <f t="shared" si="38"/>
        <v>0</v>
      </c>
      <c r="AH96" s="113">
        <f t="shared" si="39"/>
        <v>3653.8461538461538</v>
      </c>
      <c r="AI96" s="114">
        <f t="shared" si="40"/>
        <v>0</v>
      </c>
      <c r="AJ96" s="113">
        <f t="shared" si="41"/>
        <v>0</v>
      </c>
      <c r="AK96" s="113">
        <f t="shared" si="42"/>
        <v>0</v>
      </c>
      <c r="AL96" s="113">
        <f t="shared" si="43"/>
        <v>3653.8461538461538</v>
      </c>
      <c r="AM96" s="113">
        <f t="shared" si="44"/>
        <v>3218.8461538461538</v>
      </c>
      <c r="AN96" s="113"/>
      <c r="AO96" s="113"/>
      <c r="AP96" s="113">
        <f t="shared" si="45"/>
        <v>3653.8461538461538</v>
      </c>
      <c r="AQ96" s="113">
        <f t="shared" si="46"/>
        <v>3653.8461538461538</v>
      </c>
      <c r="AR96" s="113">
        <f t="shared" si="47"/>
        <v>211.03846153846155</v>
      </c>
      <c r="AS96" s="113">
        <f t="shared" si="48"/>
        <v>52.980769230769234</v>
      </c>
      <c r="AT96" s="113">
        <f t="shared" si="49"/>
        <v>432.86215384615389</v>
      </c>
      <c r="AU96" s="113">
        <f t="shared" si="50"/>
        <v>250</v>
      </c>
      <c r="AV96" s="113">
        <f t="shared" si="51"/>
        <v>8</v>
      </c>
      <c r="AW96" s="189"/>
      <c r="AX96" s="189"/>
      <c r="AY96" s="189"/>
      <c r="AZ96" s="191"/>
      <c r="BA96" s="118"/>
      <c r="BB96" s="189"/>
      <c r="BC96" s="189"/>
      <c r="BD96" s="189"/>
    </row>
    <row r="97" spans="1:56" s="106" customFormat="1" ht="15.75" hidden="1" thickBot="1" x14ac:dyDescent="0.3">
      <c r="A97" s="121"/>
      <c r="B97" s="121"/>
      <c r="C97" s="121"/>
      <c r="D97" s="122"/>
      <c r="E97" s="122"/>
      <c r="F97" s="123">
        <f>SUM(F95:F96)</f>
        <v>4333.8461538461543</v>
      </c>
      <c r="G97" s="122"/>
      <c r="H97" s="123">
        <f t="shared" ref="H97:Z97" si="59">SUM(H95:H96)</f>
        <v>25.5</v>
      </c>
      <c r="I97" s="123">
        <f t="shared" si="59"/>
        <v>76.5</v>
      </c>
      <c r="J97" s="124">
        <f t="shared" si="59"/>
        <v>4410.3461538461543</v>
      </c>
      <c r="K97" s="123">
        <f t="shared" si="59"/>
        <v>3690.3461538461538</v>
      </c>
      <c r="L97" s="123">
        <f t="shared" si="59"/>
        <v>3910.3461538461538</v>
      </c>
      <c r="M97" s="123">
        <f t="shared" si="59"/>
        <v>3910.3461538461538</v>
      </c>
      <c r="N97" s="123">
        <f t="shared" si="59"/>
        <v>0</v>
      </c>
      <c r="O97" s="123">
        <f t="shared" si="59"/>
        <v>4410.3461538461543</v>
      </c>
      <c r="P97" s="123">
        <f t="shared" si="59"/>
        <v>242.44146153846154</v>
      </c>
      <c r="Q97" s="123">
        <f t="shared" si="59"/>
        <v>63.950019230769236</v>
      </c>
      <c r="R97" s="123">
        <f t="shared" si="59"/>
        <v>35</v>
      </c>
      <c r="S97" s="123">
        <f t="shared" si="59"/>
        <v>500</v>
      </c>
      <c r="T97" s="123">
        <f t="shared" si="59"/>
        <v>16</v>
      </c>
      <c r="U97" s="123">
        <f t="shared" si="59"/>
        <v>220</v>
      </c>
      <c r="V97" s="123">
        <f t="shared" si="59"/>
        <v>3332.954673076923</v>
      </c>
      <c r="W97" s="123">
        <f t="shared" si="59"/>
        <v>242.44146153846154</v>
      </c>
      <c r="X97" s="123">
        <f t="shared" si="59"/>
        <v>63.950019230769236</v>
      </c>
      <c r="Y97" s="123">
        <f t="shared" si="59"/>
        <v>0</v>
      </c>
      <c r="Z97" s="123">
        <f t="shared" si="59"/>
        <v>238.15869230769229</v>
      </c>
      <c r="AB97" s="46"/>
      <c r="AC97" s="109" t="s">
        <v>175</v>
      </c>
      <c r="AD97" s="127" t="str">
        <f t="shared" si="35"/>
        <v>M</v>
      </c>
      <c r="AE97" s="128">
        <f t="shared" si="36"/>
        <v>4</v>
      </c>
      <c r="AF97" s="129" t="str">
        <f t="shared" si="37"/>
        <v>Sal</v>
      </c>
      <c r="AG97" s="130">
        <f t="shared" si="38"/>
        <v>0</v>
      </c>
      <c r="AH97" s="130">
        <f t="shared" si="39"/>
        <v>3653.8461538461538</v>
      </c>
      <c r="AI97" s="131">
        <f t="shared" si="40"/>
        <v>0</v>
      </c>
      <c r="AJ97" s="130">
        <f t="shared" si="41"/>
        <v>0</v>
      </c>
      <c r="AK97" s="130">
        <f t="shared" si="42"/>
        <v>0</v>
      </c>
      <c r="AL97" s="130">
        <f t="shared" si="43"/>
        <v>3653.8461538461538</v>
      </c>
      <c r="AM97" s="130">
        <f t="shared" si="44"/>
        <v>3218.8461538461538</v>
      </c>
      <c r="AN97" s="130"/>
      <c r="AO97" s="130"/>
      <c r="AP97" s="130">
        <f t="shared" si="45"/>
        <v>3653.8461538461538</v>
      </c>
      <c r="AQ97" s="130">
        <f t="shared" si="46"/>
        <v>3653.8461538461538</v>
      </c>
      <c r="AR97" s="130">
        <f t="shared" si="47"/>
        <v>211.03846153846155</v>
      </c>
      <c r="AS97" s="130">
        <f t="shared" si="48"/>
        <v>52.980769230769234</v>
      </c>
      <c r="AT97" s="130">
        <f t="shared" si="49"/>
        <v>432.86215384615389</v>
      </c>
      <c r="AU97" s="130">
        <f t="shared" si="50"/>
        <v>250</v>
      </c>
      <c r="AV97" s="130">
        <f t="shared" si="51"/>
        <v>8</v>
      </c>
      <c r="AW97" s="189"/>
      <c r="AX97" s="189"/>
      <c r="AY97" s="189"/>
      <c r="AZ97" s="191"/>
      <c r="BA97" s="118"/>
      <c r="BB97" s="189"/>
      <c r="BC97" s="189"/>
      <c r="BD97" s="189"/>
    </row>
    <row r="98" spans="1:56" s="46" customFormat="1" ht="16.5" hidden="1" thickTop="1" thickBot="1" x14ac:dyDescent="0.3">
      <c r="AC98" s="109" t="s">
        <v>176</v>
      </c>
      <c r="AD98" s="110" t="str">
        <f t="shared" si="35"/>
        <v>M</v>
      </c>
      <c r="AE98" s="111">
        <f t="shared" si="36"/>
        <v>4</v>
      </c>
      <c r="AF98" s="112" t="str">
        <f t="shared" si="37"/>
        <v>Sal</v>
      </c>
      <c r="AG98" s="113">
        <f t="shared" si="38"/>
        <v>0</v>
      </c>
      <c r="AH98" s="113">
        <f t="shared" si="39"/>
        <v>3653.8461538461538</v>
      </c>
      <c r="AI98" s="114">
        <f t="shared" si="40"/>
        <v>0</v>
      </c>
      <c r="AJ98" s="113">
        <f t="shared" si="41"/>
        <v>0</v>
      </c>
      <c r="AK98" s="113">
        <f t="shared" si="42"/>
        <v>0</v>
      </c>
      <c r="AL98" s="113">
        <f t="shared" si="43"/>
        <v>3653.8461538461538</v>
      </c>
      <c r="AM98" s="113">
        <f t="shared" si="44"/>
        <v>3218.8461538461538</v>
      </c>
      <c r="AN98" s="113"/>
      <c r="AO98" s="113"/>
      <c r="AP98" s="113">
        <f t="shared" si="45"/>
        <v>3653.8461538461538</v>
      </c>
      <c r="AQ98" s="113">
        <f t="shared" si="46"/>
        <v>3653.8461538461538</v>
      </c>
      <c r="AR98" s="113">
        <f t="shared" si="47"/>
        <v>211.03846153846155</v>
      </c>
      <c r="AS98" s="113">
        <f t="shared" si="48"/>
        <v>52.980769230769234</v>
      </c>
      <c r="AT98" s="113">
        <f t="shared" si="49"/>
        <v>432.86215384615389</v>
      </c>
      <c r="AU98" s="113">
        <f t="shared" si="50"/>
        <v>250</v>
      </c>
      <c r="AV98" s="113">
        <f t="shared" si="51"/>
        <v>8</v>
      </c>
      <c r="AW98" s="190"/>
      <c r="AX98" s="190"/>
      <c r="AY98" s="190"/>
      <c r="AZ98" s="198"/>
      <c r="BA98" s="199"/>
      <c r="BB98" s="190"/>
      <c r="BC98" s="190"/>
      <c r="BD98" s="190"/>
    </row>
    <row r="99" spans="1:56" s="106" customFormat="1" ht="20.25" hidden="1" thickBot="1" x14ac:dyDescent="0.35">
      <c r="A99" s="125" t="s">
        <v>156</v>
      </c>
      <c r="B99" s="103"/>
      <c r="C99" s="103"/>
      <c r="D99" s="104"/>
      <c r="E99" s="105"/>
      <c r="G99" s="107"/>
      <c r="W99" s="46"/>
      <c r="X99" s="46"/>
      <c r="Y99" s="46"/>
      <c r="Z99" s="46"/>
      <c r="AB99" s="46"/>
      <c r="AC99" s="109" t="s">
        <v>177</v>
      </c>
      <c r="AD99" s="110" t="str">
        <f t="shared" si="35"/>
        <v>M</v>
      </c>
      <c r="AE99" s="111">
        <f t="shared" si="36"/>
        <v>4</v>
      </c>
      <c r="AF99" s="112" t="str">
        <f t="shared" si="37"/>
        <v>Sal</v>
      </c>
      <c r="AG99" s="113">
        <f t="shared" si="38"/>
        <v>0</v>
      </c>
      <c r="AH99" s="113">
        <f t="shared" si="39"/>
        <v>3653.8461538461538</v>
      </c>
      <c r="AI99" s="114">
        <f t="shared" si="40"/>
        <v>0</v>
      </c>
      <c r="AJ99" s="113">
        <f t="shared" si="41"/>
        <v>0</v>
      </c>
      <c r="AK99" s="113">
        <f t="shared" si="42"/>
        <v>0</v>
      </c>
      <c r="AL99" s="113">
        <f t="shared" si="43"/>
        <v>3653.8461538461538</v>
      </c>
      <c r="AM99" s="113">
        <f t="shared" si="44"/>
        <v>3218.8461538461538</v>
      </c>
      <c r="AN99" s="113"/>
      <c r="AO99" s="113"/>
      <c r="AP99" s="113">
        <f t="shared" si="45"/>
        <v>3653.8461538461538</v>
      </c>
      <c r="AQ99" s="113">
        <f t="shared" si="46"/>
        <v>3653.8461538461538</v>
      </c>
      <c r="AR99" s="113">
        <f t="shared" si="47"/>
        <v>211.03846153846155</v>
      </c>
      <c r="AS99" s="113">
        <f t="shared" si="48"/>
        <v>52.980769230769234</v>
      </c>
      <c r="AT99" s="113">
        <f t="shared" si="49"/>
        <v>432.86215384615389</v>
      </c>
      <c r="AU99" s="113">
        <f t="shared" si="50"/>
        <v>250</v>
      </c>
      <c r="AV99" s="113">
        <f t="shared" si="51"/>
        <v>8</v>
      </c>
      <c r="AW99" s="189"/>
      <c r="AX99" s="189"/>
      <c r="AY99" s="189"/>
      <c r="AZ99" s="191"/>
      <c r="BA99" s="118"/>
      <c r="BB99" s="189"/>
      <c r="BC99" s="189"/>
      <c r="BD99" s="189"/>
    </row>
    <row r="100" spans="1:56" s="106" customFormat="1" hidden="1" x14ac:dyDescent="0.25">
      <c r="A100" s="115" t="s">
        <v>135</v>
      </c>
      <c r="B100" s="116" t="s">
        <v>37</v>
      </c>
      <c r="C100" s="111">
        <v>1</v>
      </c>
      <c r="D100" s="111">
        <v>40</v>
      </c>
      <c r="E100" s="117">
        <v>17</v>
      </c>
      <c r="F100" s="118">
        <f>D100*E100</f>
        <v>680</v>
      </c>
      <c r="G100" s="114">
        <v>3</v>
      </c>
      <c r="H100" s="118">
        <f>E100*1.5</f>
        <v>25.5</v>
      </c>
      <c r="I100" s="118">
        <f>G100*H100</f>
        <v>76.5</v>
      </c>
      <c r="J100" s="119">
        <f>F100+I100</f>
        <v>756.5</v>
      </c>
      <c r="K100" s="118">
        <f>J100-U100-S100</f>
        <v>471.5</v>
      </c>
      <c r="L100" s="118">
        <f>+J100-S100</f>
        <v>506.5</v>
      </c>
      <c r="M100" s="118">
        <f>+J100-S100</f>
        <v>506.5</v>
      </c>
      <c r="N100" s="118"/>
      <c r="O100" s="118">
        <f>J100</f>
        <v>756.5</v>
      </c>
      <c r="P100" s="118">
        <f>L100*0.062</f>
        <v>31.402999999999999</v>
      </c>
      <c r="Q100" s="118">
        <f>J100*0.0145</f>
        <v>10.969250000000001</v>
      </c>
      <c r="R100" s="118">
        <f>+R95</f>
        <v>35</v>
      </c>
      <c r="S100" s="118">
        <v>250</v>
      </c>
      <c r="T100" s="118">
        <v>8</v>
      </c>
      <c r="U100" s="118">
        <v>35</v>
      </c>
      <c r="V100" s="118">
        <f>J100-P100-Q100-R100-S100-T100-U100</f>
        <v>386.12774999999999</v>
      </c>
      <c r="W100" s="120">
        <f>L100*0.062</f>
        <v>31.402999999999999</v>
      </c>
      <c r="X100" s="120">
        <f>J100*0.0145</f>
        <v>10.969250000000001</v>
      </c>
      <c r="Y100" s="120">
        <f>N100*0.006</f>
        <v>0</v>
      </c>
      <c r="Z100" s="120">
        <f>O100*0.054</f>
        <v>40.850999999999999</v>
      </c>
      <c r="AB100" s="46"/>
      <c r="AC100" s="109" t="s">
        <v>178</v>
      </c>
      <c r="AD100" s="110" t="str">
        <f t="shared" si="35"/>
        <v>M</v>
      </c>
      <c r="AE100" s="111">
        <f t="shared" si="36"/>
        <v>4</v>
      </c>
      <c r="AF100" s="112" t="str">
        <f t="shared" si="37"/>
        <v>Sal</v>
      </c>
      <c r="AG100" s="113">
        <f t="shared" si="38"/>
        <v>0</v>
      </c>
      <c r="AH100" s="113">
        <f t="shared" si="39"/>
        <v>3653.8461538461538</v>
      </c>
      <c r="AI100" s="114">
        <f t="shared" si="40"/>
        <v>0</v>
      </c>
      <c r="AJ100" s="113">
        <f t="shared" si="41"/>
        <v>0</v>
      </c>
      <c r="AK100" s="113">
        <f t="shared" si="42"/>
        <v>0</v>
      </c>
      <c r="AL100" s="113">
        <f t="shared" si="43"/>
        <v>3653.8461538461538</v>
      </c>
      <c r="AM100" s="113">
        <f t="shared" si="44"/>
        <v>3218.8461538461538</v>
      </c>
      <c r="AN100" s="113"/>
      <c r="AO100" s="113"/>
      <c r="AP100" s="113">
        <f t="shared" si="45"/>
        <v>3653.8461538461538</v>
      </c>
      <c r="AQ100" s="113">
        <f t="shared" si="46"/>
        <v>3653.8461538461538</v>
      </c>
      <c r="AR100" s="113">
        <f t="shared" si="47"/>
        <v>211.03846153846155</v>
      </c>
      <c r="AS100" s="113">
        <f t="shared" si="48"/>
        <v>52.980769230769234</v>
      </c>
      <c r="AT100" s="113">
        <f t="shared" si="49"/>
        <v>432.86215384615389</v>
      </c>
      <c r="AU100" s="113">
        <f t="shared" si="50"/>
        <v>250</v>
      </c>
      <c r="AV100" s="113">
        <f t="shared" si="51"/>
        <v>8</v>
      </c>
      <c r="AW100" s="189"/>
      <c r="AX100" s="189"/>
      <c r="AY100" s="189"/>
      <c r="AZ100" s="191"/>
      <c r="BA100" s="118"/>
      <c r="BB100" s="189"/>
      <c r="BC100" s="189"/>
      <c r="BD100" s="189"/>
    </row>
    <row r="101" spans="1:56" s="106" customFormat="1" hidden="1" x14ac:dyDescent="0.25">
      <c r="A101" s="121" t="s">
        <v>136</v>
      </c>
      <c r="B101" s="110" t="s">
        <v>36</v>
      </c>
      <c r="C101" s="114">
        <v>4</v>
      </c>
      <c r="D101" s="114" t="s">
        <v>33</v>
      </c>
      <c r="E101" s="118"/>
      <c r="F101" s="118">
        <f>190000/52</f>
        <v>3653.8461538461538</v>
      </c>
      <c r="G101" s="114"/>
      <c r="H101" s="118"/>
      <c r="I101" s="118"/>
      <c r="J101" s="119">
        <f>F101+I101</f>
        <v>3653.8461538461538</v>
      </c>
      <c r="K101" s="118">
        <f>J101-U101-S101</f>
        <v>3218.8461538461538</v>
      </c>
      <c r="L101" s="118">
        <f>+J101-S101</f>
        <v>3403.8461538461538</v>
      </c>
      <c r="M101" s="118">
        <f>+J101-S101</f>
        <v>3403.8461538461538</v>
      </c>
      <c r="N101" s="118"/>
      <c r="O101" s="118">
        <f>J101</f>
        <v>3653.8461538461538</v>
      </c>
      <c r="P101" s="118">
        <f>L101*0.062</f>
        <v>211.03846153846155</v>
      </c>
      <c r="Q101" s="118">
        <f>J101*0.0145</f>
        <v>52.980769230769234</v>
      </c>
      <c r="R101" s="118">
        <f>+R96</f>
        <v>0</v>
      </c>
      <c r="S101" s="118">
        <v>250</v>
      </c>
      <c r="T101" s="118">
        <v>8</v>
      </c>
      <c r="U101" s="118">
        <v>185</v>
      </c>
      <c r="V101" s="118">
        <f>J101-SUM(P101:U101)</f>
        <v>2946.8269230769229</v>
      </c>
      <c r="W101" s="120">
        <f>L101*0.062</f>
        <v>211.03846153846155</v>
      </c>
      <c r="X101" s="120">
        <f>J101*0.0145</f>
        <v>52.980769230769234</v>
      </c>
      <c r="Y101" s="120">
        <f>N101*0.006</f>
        <v>0</v>
      </c>
      <c r="Z101" s="120">
        <f>O101*0.054</f>
        <v>197.30769230769229</v>
      </c>
      <c r="AB101" s="46"/>
      <c r="AC101" s="109" t="s">
        <v>179</v>
      </c>
      <c r="AD101" s="110" t="str">
        <f t="shared" si="35"/>
        <v>M</v>
      </c>
      <c r="AE101" s="111">
        <f t="shared" si="36"/>
        <v>4</v>
      </c>
      <c r="AF101" s="112" t="str">
        <f t="shared" si="37"/>
        <v>Sal</v>
      </c>
      <c r="AG101" s="113">
        <f t="shared" si="38"/>
        <v>0</v>
      </c>
      <c r="AH101" s="113">
        <f t="shared" si="39"/>
        <v>3653.8461538461538</v>
      </c>
      <c r="AI101" s="114">
        <f t="shared" si="40"/>
        <v>0</v>
      </c>
      <c r="AJ101" s="113">
        <f t="shared" si="41"/>
        <v>0</v>
      </c>
      <c r="AK101" s="113">
        <f t="shared" si="42"/>
        <v>0</v>
      </c>
      <c r="AL101" s="113">
        <f t="shared" si="43"/>
        <v>3653.8461538461538</v>
      </c>
      <c r="AM101" s="113">
        <f t="shared" si="44"/>
        <v>3218.8461538461538</v>
      </c>
      <c r="AN101" s="113"/>
      <c r="AO101" s="113"/>
      <c r="AP101" s="113">
        <f t="shared" si="45"/>
        <v>3653.8461538461538</v>
      </c>
      <c r="AQ101" s="113">
        <f t="shared" si="46"/>
        <v>3653.8461538461538</v>
      </c>
      <c r="AR101" s="113">
        <f t="shared" si="47"/>
        <v>211.03846153846155</v>
      </c>
      <c r="AS101" s="113">
        <f t="shared" si="48"/>
        <v>52.980769230769234</v>
      </c>
      <c r="AT101" s="113">
        <f t="shared" si="49"/>
        <v>432.86215384615389</v>
      </c>
      <c r="AU101" s="113">
        <f t="shared" si="50"/>
        <v>250</v>
      </c>
      <c r="AV101" s="113">
        <f t="shared" si="51"/>
        <v>8</v>
      </c>
      <c r="AW101" s="189"/>
      <c r="AX101" s="189"/>
      <c r="AY101" s="189"/>
      <c r="AZ101" s="191"/>
      <c r="BA101" s="118"/>
      <c r="BB101" s="189"/>
      <c r="BC101" s="189"/>
      <c r="BD101" s="189"/>
    </row>
    <row r="102" spans="1:56" s="106" customFormat="1" ht="15.75" hidden="1" thickBot="1" x14ac:dyDescent="0.3">
      <c r="A102" s="121"/>
      <c r="B102" s="121"/>
      <c r="C102" s="121"/>
      <c r="D102" s="122"/>
      <c r="E102" s="122"/>
      <c r="F102" s="123">
        <f>SUM(F100:F101)</f>
        <v>4333.8461538461543</v>
      </c>
      <c r="G102" s="122"/>
      <c r="H102" s="123">
        <f t="shared" ref="H102:Z102" si="60">SUM(H100:H101)</f>
        <v>25.5</v>
      </c>
      <c r="I102" s="123">
        <f t="shared" si="60"/>
        <v>76.5</v>
      </c>
      <c r="J102" s="124">
        <f t="shared" si="60"/>
        <v>4410.3461538461543</v>
      </c>
      <c r="K102" s="123">
        <f t="shared" si="60"/>
        <v>3690.3461538461538</v>
      </c>
      <c r="L102" s="123">
        <f t="shared" si="60"/>
        <v>3910.3461538461538</v>
      </c>
      <c r="M102" s="123">
        <f t="shared" si="60"/>
        <v>3910.3461538461538</v>
      </c>
      <c r="N102" s="123">
        <f t="shared" si="60"/>
        <v>0</v>
      </c>
      <c r="O102" s="123">
        <f t="shared" si="60"/>
        <v>4410.3461538461543</v>
      </c>
      <c r="P102" s="123">
        <f t="shared" si="60"/>
        <v>242.44146153846154</v>
      </c>
      <c r="Q102" s="123">
        <f t="shared" si="60"/>
        <v>63.950019230769236</v>
      </c>
      <c r="R102" s="123">
        <f t="shared" si="60"/>
        <v>35</v>
      </c>
      <c r="S102" s="123">
        <f t="shared" si="60"/>
        <v>500</v>
      </c>
      <c r="T102" s="123">
        <f t="shared" si="60"/>
        <v>16</v>
      </c>
      <c r="U102" s="123">
        <f t="shared" si="60"/>
        <v>220</v>
      </c>
      <c r="V102" s="123">
        <f t="shared" si="60"/>
        <v>3332.954673076923</v>
      </c>
      <c r="W102" s="123">
        <f t="shared" si="60"/>
        <v>242.44146153846154</v>
      </c>
      <c r="X102" s="123">
        <f t="shared" si="60"/>
        <v>63.950019230769236</v>
      </c>
      <c r="Y102" s="123">
        <f t="shared" si="60"/>
        <v>0</v>
      </c>
      <c r="Z102" s="123">
        <f t="shared" si="60"/>
        <v>238.15869230769229</v>
      </c>
      <c r="AB102" s="46"/>
      <c r="AC102" s="109" t="s">
        <v>180</v>
      </c>
      <c r="AD102" s="110" t="str">
        <f t="shared" si="35"/>
        <v>M</v>
      </c>
      <c r="AE102" s="111">
        <f t="shared" si="36"/>
        <v>4</v>
      </c>
      <c r="AF102" s="112" t="str">
        <f t="shared" si="37"/>
        <v>Sal</v>
      </c>
      <c r="AG102" s="113">
        <f t="shared" si="38"/>
        <v>0</v>
      </c>
      <c r="AH102" s="113">
        <f t="shared" si="39"/>
        <v>3653.8461538461538</v>
      </c>
      <c r="AI102" s="114">
        <f t="shared" si="40"/>
        <v>0</v>
      </c>
      <c r="AJ102" s="113">
        <f t="shared" si="41"/>
        <v>0</v>
      </c>
      <c r="AK102" s="113">
        <f t="shared" si="42"/>
        <v>0</v>
      </c>
      <c r="AL102" s="113">
        <f t="shared" si="43"/>
        <v>3653.8461538461538</v>
      </c>
      <c r="AM102" s="113">
        <f t="shared" si="44"/>
        <v>3218.8461538461538</v>
      </c>
      <c r="AN102" s="113"/>
      <c r="AO102" s="113"/>
      <c r="AP102" s="113">
        <f t="shared" si="45"/>
        <v>3653.8461538461538</v>
      </c>
      <c r="AQ102" s="113">
        <f t="shared" si="46"/>
        <v>3653.8461538461538</v>
      </c>
      <c r="AR102" s="113">
        <f t="shared" si="47"/>
        <v>211.03846153846155</v>
      </c>
      <c r="AS102" s="113">
        <f t="shared" si="48"/>
        <v>52.980769230769234</v>
      </c>
      <c r="AT102" s="113">
        <f t="shared" si="49"/>
        <v>432.86215384615389</v>
      </c>
      <c r="AU102" s="113">
        <f t="shared" si="50"/>
        <v>250</v>
      </c>
      <c r="AV102" s="113">
        <f t="shared" si="51"/>
        <v>8</v>
      </c>
      <c r="AW102" s="189"/>
      <c r="AX102" s="189"/>
      <c r="AY102" s="189"/>
      <c r="AZ102" s="191"/>
      <c r="BA102" s="118"/>
      <c r="BB102" s="189"/>
      <c r="BC102" s="189"/>
      <c r="BD102" s="189"/>
    </row>
    <row r="103" spans="1:56" s="46" customFormat="1" ht="16.5" hidden="1" thickTop="1" thickBot="1" x14ac:dyDescent="0.3">
      <c r="AC103" s="109" t="s">
        <v>181</v>
      </c>
      <c r="AD103" s="110" t="str">
        <f t="shared" si="35"/>
        <v>M</v>
      </c>
      <c r="AE103" s="111">
        <f t="shared" si="36"/>
        <v>4</v>
      </c>
      <c r="AF103" s="112" t="str">
        <f t="shared" si="37"/>
        <v>Sal</v>
      </c>
      <c r="AG103" s="113">
        <f t="shared" si="38"/>
        <v>0</v>
      </c>
      <c r="AH103" s="113">
        <f t="shared" si="39"/>
        <v>3653.8461538461538</v>
      </c>
      <c r="AI103" s="114">
        <f t="shared" si="40"/>
        <v>0</v>
      </c>
      <c r="AJ103" s="113">
        <f t="shared" si="41"/>
        <v>0</v>
      </c>
      <c r="AK103" s="113">
        <f t="shared" si="42"/>
        <v>0</v>
      </c>
      <c r="AL103" s="113">
        <f t="shared" si="43"/>
        <v>3653.8461538461538</v>
      </c>
      <c r="AM103" s="113">
        <f t="shared" si="44"/>
        <v>3218.8461538461538</v>
      </c>
      <c r="AN103" s="113"/>
      <c r="AO103" s="113"/>
      <c r="AP103" s="113">
        <f t="shared" si="45"/>
        <v>3653.8461538461538</v>
      </c>
      <c r="AQ103" s="113">
        <f t="shared" si="46"/>
        <v>3653.8461538461538</v>
      </c>
      <c r="AR103" s="113">
        <f t="shared" si="47"/>
        <v>211.03846153846155</v>
      </c>
      <c r="AS103" s="113">
        <f t="shared" si="48"/>
        <v>52.980769230769234</v>
      </c>
      <c r="AT103" s="113">
        <f t="shared" si="49"/>
        <v>432.86215384615389</v>
      </c>
      <c r="AU103" s="113">
        <f t="shared" si="50"/>
        <v>250</v>
      </c>
      <c r="AV103" s="113">
        <f t="shared" si="51"/>
        <v>8</v>
      </c>
      <c r="AW103" s="190"/>
      <c r="AX103" s="190"/>
      <c r="AY103" s="190"/>
      <c r="AZ103" s="198"/>
      <c r="BA103" s="199"/>
      <c r="BB103" s="190"/>
      <c r="BC103" s="190"/>
      <c r="BD103" s="190"/>
    </row>
    <row r="104" spans="1:56" s="106" customFormat="1" ht="20.25" hidden="1" thickBot="1" x14ac:dyDescent="0.35">
      <c r="A104" s="125" t="s">
        <v>157</v>
      </c>
      <c r="B104" s="103"/>
      <c r="C104" s="103"/>
      <c r="D104" s="104"/>
      <c r="E104" s="105"/>
      <c r="G104" s="107"/>
      <c r="W104" s="46"/>
      <c r="X104" s="46"/>
      <c r="Y104" s="46"/>
      <c r="Z104" s="46"/>
      <c r="AB104" s="46"/>
      <c r="AC104" s="109" t="s">
        <v>182</v>
      </c>
      <c r="AD104" s="110" t="str">
        <f t="shared" si="35"/>
        <v>M</v>
      </c>
      <c r="AE104" s="111">
        <f t="shared" si="36"/>
        <v>4</v>
      </c>
      <c r="AF104" s="112" t="str">
        <f t="shared" si="37"/>
        <v>Sal</v>
      </c>
      <c r="AG104" s="113">
        <f t="shared" si="38"/>
        <v>0</v>
      </c>
      <c r="AH104" s="113">
        <f t="shared" si="39"/>
        <v>3653.8461538461538</v>
      </c>
      <c r="AI104" s="114">
        <f t="shared" si="40"/>
        <v>0</v>
      </c>
      <c r="AJ104" s="113">
        <f t="shared" si="41"/>
        <v>0</v>
      </c>
      <c r="AK104" s="113">
        <f t="shared" si="42"/>
        <v>0</v>
      </c>
      <c r="AL104" s="113">
        <f t="shared" si="43"/>
        <v>3653.8461538461538</v>
      </c>
      <c r="AM104" s="113">
        <f t="shared" si="44"/>
        <v>3218.8461538461538</v>
      </c>
      <c r="AN104" s="113"/>
      <c r="AO104" s="113"/>
      <c r="AP104" s="113">
        <f t="shared" si="45"/>
        <v>3653.8461538461538</v>
      </c>
      <c r="AQ104" s="113">
        <f t="shared" si="46"/>
        <v>3653.8461538461538</v>
      </c>
      <c r="AR104" s="113">
        <f t="shared" si="47"/>
        <v>211.03846153846155</v>
      </c>
      <c r="AS104" s="113">
        <f t="shared" si="48"/>
        <v>52.980769230769234</v>
      </c>
      <c r="AT104" s="113">
        <f t="shared" si="49"/>
        <v>432.86215384615389</v>
      </c>
      <c r="AU104" s="113">
        <f t="shared" si="50"/>
        <v>250</v>
      </c>
      <c r="AV104" s="113">
        <f t="shared" si="51"/>
        <v>8</v>
      </c>
      <c r="AW104" s="189"/>
      <c r="AX104" s="189"/>
      <c r="AY104" s="189"/>
      <c r="AZ104" s="191"/>
      <c r="BA104" s="118"/>
      <c r="BB104" s="189"/>
      <c r="BC104" s="189"/>
      <c r="BD104" s="189"/>
    </row>
    <row r="105" spans="1:56" s="106" customFormat="1" hidden="1" x14ac:dyDescent="0.25">
      <c r="A105" s="115" t="s">
        <v>135</v>
      </c>
      <c r="B105" s="116" t="s">
        <v>37</v>
      </c>
      <c r="C105" s="111">
        <v>1</v>
      </c>
      <c r="D105" s="111">
        <v>40</v>
      </c>
      <c r="E105" s="117">
        <v>17</v>
      </c>
      <c r="F105" s="118">
        <f>D105*E105</f>
        <v>680</v>
      </c>
      <c r="G105" s="114">
        <v>3</v>
      </c>
      <c r="H105" s="118">
        <f>E105*1.5</f>
        <v>25.5</v>
      </c>
      <c r="I105" s="118">
        <f>G105*H105</f>
        <v>76.5</v>
      </c>
      <c r="J105" s="119">
        <f>F105+I105</f>
        <v>756.5</v>
      </c>
      <c r="K105" s="118">
        <f>J105-U105-S105</f>
        <v>471.5</v>
      </c>
      <c r="L105" s="118">
        <f>+J105-S105</f>
        <v>506.5</v>
      </c>
      <c r="M105" s="118">
        <f>+J105-S105</f>
        <v>506.5</v>
      </c>
      <c r="N105" s="118"/>
      <c r="O105" s="118">
        <f>J105</f>
        <v>756.5</v>
      </c>
      <c r="P105" s="118">
        <f>L105*0.062</f>
        <v>31.402999999999999</v>
      </c>
      <c r="Q105" s="118">
        <f>J105*0.0145</f>
        <v>10.969250000000001</v>
      </c>
      <c r="R105" s="118">
        <f>+R100</f>
        <v>35</v>
      </c>
      <c r="S105" s="118">
        <v>250</v>
      </c>
      <c r="T105" s="118">
        <v>8</v>
      </c>
      <c r="U105" s="118">
        <v>35</v>
      </c>
      <c r="V105" s="118">
        <f>J105-P105-Q105-R105-S105-T105-U105</f>
        <v>386.12774999999999</v>
      </c>
      <c r="W105" s="120">
        <f>L105*0.062</f>
        <v>31.402999999999999</v>
      </c>
      <c r="X105" s="120">
        <f>J105*0.0145</f>
        <v>10.969250000000001</v>
      </c>
      <c r="Y105" s="120">
        <f>N105*0.006</f>
        <v>0</v>
      </c>
      <c r="Z105" s="120">
        <f>O105*0.054</f>
        <v>40.850999999999999</v>
      </c>
      <c r="AB105" s="46"/>
      <c r="AC105" s="109" t="s">
        <v>183</v>
      </c>
      <c r="AD105" s="110" t="str">
        <f t="shared" si="35"/>
        <v>M</v>
      </c>
      <c r="AE105" s="111">
        <f t="shared" si="36"/>
        <v>4</v>
      </c>
      <c r="AF105" s="112" t="str">
        <f t="shared" si="37"/>
        <v>Sal</v>
      </c>
      <c r="AG105" s="113">
        <f t="shared" si="38"/>
        <v>0</v>
      </c>
      <c r="AH105" s="113">
        <f t="shared" si="39"/>
        <v>3653.8461538461538</v>
      </c>
      <c r="AI105" s="114">
        <f t="shared" si="40"/>
        <v>0</v>
      </c>
      <c r="AJ105" s="113">
        <f t="shared" si="41"/>
        <v>0</v>
      </c>
      <c r="AK105" s="113">
        <f t="shared" si="42"/>
        <v>0</v>
      </c>
      <c r="AL105" s="113">
        <f t="shared" si="43"/>
        <v>3653.8461538461538</v>
      </c>
      <c r="AM105" s="113">
        <f t="shared" si="44"/>
        <v>3218.8461538461538</v>
      </c>
      <c r="AN105" s="113"/>
      <c r="AO105" s="113"/>
      <c r="AP105" s="113">
        <f t="shared" si="45"/>
        <v>3653.8461538461538</v>
      </c>
      <c r="AQ105" s="113">
        <f t="shared" si="46"/>
        <v>3653.8461538461538</v>
      </c>
      <c r="AR105" s="113">
        <f t="shared" si="47"/>
        <v>211.03846153846155</v>
      </c>
      <c r="AS105" s="113">
        <f t="shared" si="48"/>
        <v>52.980769230769234</v>
      </c>
      <c r="AT105" s="113">
        <f t="shared" si="49"/>
        <v>432.86215384615389</v>
      </c>
      <c r="AU105" s="113">
        <f t="shared" si="50"/>
        <v>250</v>
      </c>
      <c r="AV105" s="113">
        <f t="shared" si="51"/>
        <v>8</v>
      </c>
      <c r="AW105" s="189"/>
      <c r="AX105" s="189"/>
      <c r="AY105" s="189"/>
      <c r="AZ105" s="191"/>
      <c r="BA105" s="118"/>
      <c r="BB105" s="189"/>
      <c r="BC105" s="189"/>
      <c r="BD105" s="189"/>
    </row>
    <row r="106" spans="1:56" s="106" customFormat="1" hidden="1" x14ac:dyDescent="0.25">
      <c r="A106" s="121" t="s">
        <v>136</v>
      </c>
      <c r="B106" s="110" t="s">
        <v>36</v>
      </c>
      <c r="C106" s="114">
        <v>4</v>
      </c>
      <c r="D106" s="114" t="s">
        <v>33</v>
      </c>
      <c r="E106" s="118"/>
      <c r="F106" s="118">
        <f>190000/52</f>
        <v>3653.8461538461538</v>
      </c>
      <c r="G106" s="114"/>
      <c r="H106" s="118"/>
      <c r="I106" s="118"/>
      <c r="J106" s="119">
        <f>F106+I106</f>
        <v>3653.8461538461538</v>
      </c>
      <c r="K106" s="118">
        <f>J106-U106-S106</f>
        <v>3218.8461538461538</v>
      </c>
      <c r="L106" s="118">
        <f>+J106-S106</f>
        <v>3403.8461538461538</v>
      </c>
      <c r="M106" s="118">
        <f>+J106-S106</f>
        <v>3403.8461538461538</v>
      </c>
      <c r="N106" s="118"/>
      <c r="O106" s="118">
        <f>J106</f>
        <v>3653.8461538461538</v>
      </c>
      <c r="P106" s="118">
        <f>L106*0.062</f>
        <v>211.03846153846155</v>
      </c>
      <c r="Q106" s="118">
        <f>J106*0.0145</f>
        <v>52.980769230769234</v>
      </c>
      <c r="R106" s="118">
        <f>+R101</f>
        <v>0</v>
      </c>
      <c r="S106" s="118">
        <v>250</v>
      </c>
      <c r="T106" s="118">
        <v>8</v>
      </c>
      <c r="U106" s="118">
        <v>185</v>
      </c>
      <c r="V106" s="118">
        <f>J106-SUM(P106:U106)</f>
        <v>2946.8269230769229</v>
      </c>
      <c r="W106" s="120">
        <f>L106*0.062</f>
        <v>211.03846153846155</v>
      </c>
      <c r="X106" s="120">
        <f>J106*0.0145</f>
        <v>52.980769230769234</v>
      </c>
      <c r="Y106" s="120">
        <f>N106*0.006</f>
        <v>0</v>
      </c>
      <c r="Z106" s="120">
        <f>O106*0.054</f>
        <v>197.30769230769229</v>
      </c>
      <c r="AB106" s="46"/>
      <c r="AC106" s="109" t="s">
        <v>184</v>
      </c>
      <c r="AD106" s="110" t="str">
        <f t="shared" si="35"/>
        <v>M</v>
      </c>
      <c r="AE106" s="111">
        <f t="shared" si="36"/>
        <v>4</v>
      </c>
      <c r="AF106" s="112" t="str">
        <f t="shared" si="37"/>
        <v>Sal</v>
      </c>
      <c r="AG106" s="113">
        <f t="shared" si="38"/>
        <v>0</v>
      </c>
      <c r="AH106" s="113">
        <f t="shared" si="39"/>
        <v>3653.8461538461538</v>
      </c>
      <c r="AI106" s="114">
        <f t="shared" si="40"/>
        <v>0</v>
      </c>
      <c r="AJ106" s="113">
        <f t="shared" si="41"/>
        <v>0</v>
      </c>
      <c r="AK106" s="113">
        <f t="shared" si="42"/>
        <v>0</v>
      </c>
      <c r="AL106" s="113">
        <f t="shared" si="43"/>
        <v>3653.8461538461538</v>
      </c>
      <c r="AM106" s="113">
        <f t="shared" si="44"/>
        <v>3218.8461538461538</v>
      </c>
      <c r="AN106" s="113"/>
      <c r="AO106" s="113"/>
      <c r="AP106" s="113">
        <f t="shared" si="45"/>
        <v>3653.8461538461538</v>
      </c>
      <c r="AQ106" s="113">
        <f t="shared" si="46"/>
        <v>3653.8461538461538</v>
      </c>
      <c r="AR106" s="113">
        <f t="shared" si="47"/>
        <v>211.03846153846155</v>
      </c>
      <c r="AS106" s="113">
        <f t="shared" si="48"/>
        <v>52.980769230769234</v>
      </c>
      <c r="AT106" s="113">
        <f t="shared" si="49"/>
        <v>432.86215384615389</v>
      </c>
      <c r="AU106" s="113">
        <f t="shared" si="50"/>
        <v>250</v>
      </c>
      <c r="AV106" s="113">
        <f t="shared" si="51"/>
        <v>8</v>
      </c>
      <c r="AW106" s="189"/>
      <c r="AX106" s="189"/>
      <c r="AY106" s="189"/>
      <c r="AZ106" s="191"/>
      <c r="BA106" s="118"/>
      <c r="BB106" s="189"/>
      <c r="BC106" s="189"/>
      <c r="BD106" s="189"/>
    </row>
    <row r="107" spans="1:56" s="106" customFormat="1" ht="15.75" hidden="1" thickBot="1" x14ac:dyDescent="0.3">
      <c r="A107" s="121"/>
      <c r="B107" s="121"/>
      <c r="C107" s="121"/>
      <c r="D107" s="122"/>
      <c r="E107" s="122"/>
      <c r="F107" s="123">
        <f>SUM(F105:F106)</f>
        <v>4333.8461538461543</v>
      </c>
      <c r="G107" s="122"/>
      <c r="H107" s="123">
        <f t="shared" ref="H107:Z107" si="61">SUM(H105:H106)</f>
        <v>25.5</v>
      </c>
      <c r="I107" s="123">
        <f t="shared" si="61"/>
        <v>76.5</v>
      </c>
      <c r="J107" s="124">
        <f t="shared" si="61"/>
        <v>4410.3461538461543</v>
      </c>
      <c r="K107" s="123">
        <f t="shared" si="61"/>
        <v>3690.3461538461538</v>
      </c>
      <c r="L107" s="123">
        <f t="shared" si="61"/>
        <v>3910.3461538461538</v>
      </c>
      <c r="M107" s="123">
        <f t="shared" si="61"/>
        <v>3910.3461538461538</v>
      </c>
      <c r="N107" s="123">
        <f t="shared" si="61"/>
        <v>0</v>
      </c>
      <c r="O107" s="123">
        <f t="shared" si="61"/>
        <v>4410.3461538461543</v>
      </c>
      <c r="P107" s="123">
        <f t="shared" si="61"/>
        <v>242.44146153846154</v>
      </c>
      <c r="Q107" s="123">
        <f t="shared" si="61"/>
        <v>63.950019230769236</v>
      </c>
      <c r="R107" s="123">
        <f t="shared" si="61"/>
        <v>35</v>
      </c>
      <c r="S107" s="123">
        <f t="shared" si="61"/>
        <v>500</v>
      </c>
      <c r="T107" s="123">
        <f t="shared" si="61"/>
        <v>16</v>
      </c>
      <c r="U107" s="123">
        <f t="shared" si="61"/>
        <v>220</v>
      </c>
      <c r="V107" s="123">
        <f t="shared" si="61"/>
        <v>3332.954673076923</v>
      </c>
      <c r="W107" s="123">
        <f t="shared" si="61"/>
        <v>242.44146153846154</v>
      </c>
      <c r="X107" s="123">
        <f t="shared" si="61"/>
        <v>63.950019230769236</v>
      </c>
      <c r="Y107" s="123">
        <f t="shared" si="61"/>
        <v>0</v>
      </c>
      <c r="Z107" s="123">
        <f t="shared" si="61"/>
        <v>238.15869230769229</v>
      </c>
      <c r="AB107" s="46"/>
      <c r="AC107" s="109" t="s">
        <v>185</v>
      </c>
      <c r="AD107" s="110" t="str">
        <f t="shared" si="35"/>
        <v>M</v>
      </c>
      <c r="AE107" s="111">
        <f t="shared" si="36"/>
        <v>4</v>
      </c>
      <c r="AF107" s="112" t="str">
        <f t="shared" si="37"/>
        <v>Sal</v>
      </c>
      <c r="AG107" s="113">
        <f t="shared" si="38"/>
        <v>0</v>
      </c>
      <c r="AH107" s="113">
        <f t="shared" si="39"/>
        <v>3653.8461538461538</v>
      </c>
      <c r="AI107" s="114">
        <f t="shared" si="40"/>
        <v>0</v>
      </c>
      <c r="AJ107" s="113">
        <f t="shared" si="41"/>
        <v>0</v>
      </c>
      <c r="AK107" s="113">
        <f t="shared" si="42"/>
        <v>0</v>
      </c>
      <c r="AL107" s="113">
        <f t="shared" si="43"/>
        <v>3653.8461538461538</v>
      </c>
      <c r="AM107" s="113">
        <f t="shared" si="44"/>
        <v>3218.8461538461538</v>
      </c>
      <c r="AN107" s="113"/>
      <c r="AO107" s="113"/>
      <c r="AP107" s="113">
        <f t="shared" si="45"/>
        <v>3653.8461538461538</v>
      </c>
      <c r="AQ107" s="113">
        <f t="shared" si="46"/>
        <v>3653.8461538461538</v>
      </c>
      <c r="AR107" s="113">
        <f t="shared" si="47"/>
        <v>211.03846153846155</v>
      </c>
      <c r="AS107" s="113">
        <f t="shared" si="48"/>
        <v>52.980769230769234</v>
      </c>
      <c r="AT107" s="113">
        <f t="shared" si="49"/>
        <v>432.86215384615389</v>
      </c>
      <c r="AU107" s="113">
        <f t="shared" si="50"/>
        <v>250</v>
      </c>
      <c r="AV107" s="113">
        <f t="shared" si="51"/>
        <v>8</v>
      </c>
      <c r="AW107" s="189"/>
      <c r="AX107" s="189"/>
      <c r="AY107" s="189"/>
      <c r="AZ107" s="191"/>
      <c r="BA107" s="118"/>
      <c r="BB107" s="189"/>
      <c r="BC107" s="189"/>
      <c r="BD107" s="189"/>
    </row>
    <row r="108" spans="1:56" s="46" customFormat="1" ht="16.5" hidden="1" thickTop="1" thickBot="1" x14ac:dyDescent="0.3">
      <c r="AC108" s="109" t="s">
        <v>186</v>
      </c>
      <c r="AD108" s="110" t="str">
        <f t="shared" si="35"/>
        <v>M</v>
      </c>
      <c r="AE108" s="111">
        <f t="shared" si="36"/>
        <v>4</v>
      </c>
      <c r="AF108" s="112" t="str">
        <f t="shared" si="37"/>
        <v>Sal</v>
      </c>
      <c r="AG108" s="113">
        <f t="shared" si="38"/>
        <v>0</v>
      </c>
      <c r="AH108" s="113">
        <f t="shared" si="39"/>
        <v>3653.8461538461538</v>
      </c>
      <c r="AI108" s="114">
        <f t="shared" si="40"/>
        <v>0</v>
      </c>
      <c r="AJ108" s="113">
        <f t="shared" si="41"/>
        <v>0</v>
      </c>
      <c r="AK108" s="113">
        <f t="shared" si="42"/>
        <v>0</v>
      </c>
      <c r="AL108" s="113">
        <f t="shared" si="43"/>
        <v>3653.8461538461538</v>
      </c>
      <c r="AM108" s="113">
        <f t="shared" si="44"/>
        <v>3218.8461538461538</v>
      </c>
      <c r="AN108" s="113"/>
      <c r="AO108" s="113"/>
      <c r="AP108" s="113">
        <f t="shared" si="45"/>
        <v>3653.8461538461538</v>
      </c>
      <c r="AQ108" s="113">
        <f t="shared" si="46"/>
        <v>3653.8461538461538</v>
      </c>
      <c r="AR108" s="113">
        <f t="shared" si="47"/>
        <v>211.03846153846155</v>
      </c>
      <c r="AS108" s="113">
        <f t="shared" si="48"/>
        <v>52.980769230769234</v>
      </c>
      <c r="AT108" s="113">
        <f t="shared" si="49"/>
        <v>432.86215384615389</v>
      </c>
      <c r="AU108" s="113">
        <f t="shared" si="50"/>
        <v>250</v>
      </c>
      <c r="AV108" s="113">
        <f t="shared" si="51"/>
        <v>8</v>
      </c>
      <c r="AW108" s="190"/>
      <c r="AX108" s="190"/>
      <c r="AY108" s="190"/>
      <c r="AZ108" s="198"/>
      <c r="BA108" s="199"/>
      <c r="BB108" s="190"/>
      <c r="BC108" s="190"/>
      <c r="BD108" s="190"/>
    </row>
    <row r="109" spans="1:56" s="106" customFormat="1" ht="20.25" hidden="1" thickBot="1" x14ac:dyDescent="0.35">
      <c r="A109" s="125" t="s">
        <v>158</v>
      </c>
      <c r="B109" s="103"/>
      <c r="C109" s="103"/>
      <c r="D109" s="104"/>
      <c r="E109" s="105"/>
      <c r="G109" s="107"/>
      <c r="W109" s="46"/>
      <c r="X109" s="46"/>
      <c r="Y109" s="46"/>
      <c r="Z109" s="46"/>
      <c r="AB109" s="46"/>
      <c r="AC109" s="109" t="s">
        <v>187</v>
      </c>
      <c r="AD109" s="110" t="str">
        <f t="shared" si="35"/>
        <v>M</v>
      </c>
      <c r="AE109" s="111">
        <f t="shared" si="36"/>
        <v>4</v>
      </c>
      <c r="AF109" s="112" t="str">
        <f t="shared" si="37"/>
        <v>Sal</v>
      </c>
      <c r="AG109" s="113">
        <f t="shared" si="38"/>
        <v>0</v>
      </c>
      <c r="AH109" s="113">
        <f t="shared" si="39"/>
        <v>3653.8461538461538</v>
      </c>
      <c r="AI109" s="114">
        <f t="shared" si="40"/>
        <v>0</v>
      </c>
      <c r="AJ109" s="113">
        <f t="shared" si="41"/>
        <v>0</v>
      </c>
      <c r="AK109" s="113">
        <f t="shared" si="42"/>
        <v>0</v>
      </c>
      <c r="AL109" s="113">
        <f t="shared" si="43"/>
        <v>3653.8461538461538</v>
      </c>
      <c r="AM109" s="113">
        <f t="shared" si="44"/>
        <v>3218.8461538461538</v>
      </c>
      <c r="AN109" s="113"/>
      <c r="AO109" s="113"/>
      <c r="AP109" s="113">
        <f t="shared" si="45"/>
        <v>3653.8461538461538</v>
      </c>
      <c r="AQ109" s="113">
        <f t="shared" si="46"/>
        <v>3653.8461538461538</v>
      </c>
      <c r="AR109" s="113">
        <f t="shared" si="47"/>
        <v>211.03846153846155</v>
      </c>
      <c r="AS109" s="113">
        <f t="shared" si="48"/>
        <v>52.980769230769234</v>
      </c>
      <c r="AT109" s="113">
        <f t="shared" si="49"/>
        <v>432.86215384615389</v>
      </c>
      <c r="AU109" s="113">
        <f t="shared" si="50"/>
        <v>250</v>
      </c>
      <c r="AV109" s="113">
        <f t="shared" si="51"/>
        <v>8</v>
      </c>
      <c r="AW109" s="189"/>
      <c r="AX109" s="189"/>
      <c r="AY109" s="189"/>
      <c r="AZ109" s="191"/>
      <c r="BA109" s="118"/>
      <c r="BB109" s="189"/>
      <c r="BC109" s="189"/>
      <c r="BD109" s="189"/>
    </row>
    <row r="110" spans="1:56" s="106" customFormat="1" hidden="1" x14ac:dyDescent="0.25">
      <c r="A110" s="115" t="s">
        <v>135</v>
      </c>
      <c r="B110" s="116" t="s">
        <v>37</v>
      </c>
      <c r="C110" s="111">
        <v>1</v>
      </c>
      <c r="D110" s="111">
        <v>40</v>
      </c>
      <c r="E110" s="117">
        <v>17</v>
      </c>
      <c r="F110" s="118">
        <f>D110*E110</f>
        <v>680</v>
      </c>
      <c r="G110" s="114">
        <v>3</v>
      </c>
      <c r="H110" s="118">
        <f>E110*1.5</f>
        <v>25.5</v>
      </c>
      <c r="I110" s="118">
        <f>G110*H110</f>
        <v>76.5</v>
      </c>
      <c r="J110" s="119">
        <f>F110+I110</f>
        <v>756.5</v>
      </c>
      <c r="K110" s="118">
        <f>J110-U110-S110</f>
        <v>471.5</v>
      </c>
      <c r="L110" s="118">
        <f>+J110-S110</f>
        <v>506.5</v>
      </c>
      <c r="M110" s="118">
        <f>+J110-S110</f>
        <v>506.5</v>
      </c>
      <c r="N110" s="118"/>
      <c r="O110" s="118">
        <f>J110</f>
        <v>756.5</v>
      </c>
      <c r="P110" s="118">
        <f>L110*0.062</f>
        <v>31.402999999999999</v>
      </c>
      <c r="Q110" s="118">
        <f>J110*0.0145</f>
        <v>10.969250000000001</v>
      </c>
      <c r="R110" s="118">
        <f>+R105</f>
        <v>35</v>
      </c>
      <c r="S110" s="118">
        <v>250</v>
      </c>
      <c r="T110" s="118">
        <v>8</v>
      </c>
      <c r="U110" s="118">
        <v>35</v>
      </c>
      <c r="V110" s="118">
        <f>J110-P110-Q110-R110-S110-T110-U110</f>
        <v>386.12774999999999</v>
      </c>
      <c r="W110" s="120">
        <f>L110*0.062</f>
        <v>31.402999999999999</v>
      </c>
      <c r="X110" s="120">
        <f>J110*0.0145</f>
        <v>10.969250000000001</v>
      </c>
      <c r="Y110" s="120">
        <f>N110*0.006</f>
        <v>0</v>
      </c>
      <c r="Z110" s="120">
        <f>O110*0.054</f>
        <v>40.850999999999999</v>
      </c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126">
        <f>SUM(AL58:AL109)</f>
        <v>190000.00000000009</v>
      </c>
      <c r="AM110" s="126">
        <f t="shared" ref="AM110" si="62">SUM(AM58:AM109)</f>
        <v>167380.00000000009</v>
      </c>
      <c r="AN110" s="126">
        <f t="shared" ref="AN110" si="63">SUM(AN58:AN109)</f>
        <v>7000</v>
      </c>
      <c r="AO110" s="126">
        <f t="shared" ref="AO110" si="64">SUM(AO58:AO109)</f>
        <v>7000</v>
      </c>
      <c r="AP110" s="126">
        <f t="shared" ref="AP110" si="65">SUM(AP58:AP109)</f>
        <v>190000.00000000009</v>
      </c>
      <c r="AQ110" s="126">
        <f t="shared" ref="AQ110" si="66">SUM(AQ58:AQ109)</f>
        <v>190000.00000000009</v>
      </c>
      <c r="AR110" s="126">
        <f t="shared" ref="AR110" si="67">SUM(AR58:AR109)</f>
        <v>10973.999999999998</v>
      </c>
      <c r="AS110" s="126">
        <f t="shared" ref="AS110" si="68">SUM(AS58:AS109)</f>
        <v>2754.9999999999991</v>
      </c>
      <c r="AT110" s="126">
        <f t="shared" ref="AT110" si="69">SUM(AT58:AT109)</f>
        <v>22508.83199999998</v>
      </c>
      <c r="AU110" s="126">
        <f t="shared" ref="AU110" si="70">SUM(AU58:AU109)</f>
        <v>13000</v>
      </c>
      <c r="AV110" s="126">
        <f t="shared" ref="AV110" si="71">SUM(AV58:AV109)</f>
        <v>416</v>
      </c>
      <c r="AW110" s="189"/>
      <c r="AX110" s="189"/>
      <c r="AY110" s="189"/>
      <c r="AZ110" s="191"/>
      <c r="BA110" s="118"/>
      <c r="BB110" s="189"/>
      <c r="BC110" s="189"/>
      <c r="BD110" s="189"/>
    </row>
    <row r="111" spans="1:56" s="106" customFormat="1" hidden="1" x14ac:dyDescent="0.25">
      <c r="A111" s="121" t="s">
        <v>136</v>
      </c>
      <c r="B111" s="110" t="s">
        <v>36</v>
      </c>
      <c r="C111" s="114">
        <v>4</v>
      </c>
      <c r="D111" s="114" t="s">
        <v>33</v>
      </c>
      <c r="E111" s="118"/>
      <c r="F111" s="118">
        <f>190000/52</f>
        <v>3653.8461538461538</v>
      </c>
      <c r="G111" s="114"/>
      <c r="H111" s="118"/>
      <c r="I111" s="118"/>
      <c r="J111" s="119">
        <f>F111+I111</f>
        <v>3653.8461538461538</v>
      </c>
      <c r="K111" s="118">
        <f>J111-U111-S111</f>
        <v>3218.8461538461538</v>
      </c>
      <c r="L111" s="118">
        <f>+J111-S111</f>
        <v>3403.8461538461538</v>
      </c>
      <c r="M111" s="118">
        <f>+J111-S111</f>
        <v>3403.8461538461538</v>
      </c>
      <c r="N111" s="118"/>
      <c r="O111" s="118">
        <f>J111</f>
        <v>3653.8461538461538</v>
      </c>
      <c r="P111" s="118">
        <f>L111*0.062</f>
        <v>211.03846153846155</v>
      </c>
      <c r="Q111" s="118">
        <f>J111*0.0145</f>
        <v>52.980769230769234</v>
      </c>
      <c r="R111" s="118">
        <f>+R106</f>
        <v>0</v>
      </c>
      <c r="S111" s="118">
        <v>250</v>
      </c>
      <c r="T111" s="118">
        <v>8</v>
      </c>
      <c r="U111" s="118">
        <v>185</v>
      </c>
      <c r="V111" s="118">
        <f>J111-SUM(P111:U111)</f>
        <v>2946.8269230769229</v>
      </c>
      <c r="W111" s="120">
        <f>L111*0.062</f>
        <v>211.03846153846155</v>
      </c>
      <c r="X111" s="120">
        <f>J111*0.0145</f>
        <v>52.980769230769234</v>
      </c>
      <c r="Y111" s="120">
        <f>N111*0.006</f>
        <v>0</v>
      </c>
      <c r="Z111" s="120">
        <f>O111*0.054</f>
        <v>197.30769230769229</v>
      </c>
      <c r="AC111" s="132"/>
      <c r="AD111" s="133"/>
      <c r="AE111" s="107"/>
      <c r="AF111" s="107"/>
      <c r="AI111" s="107"/>
      <c r="AW111" s="189"/>
      <c r="AX111" s="189"/>
      <c r="AY111" s="189"/>
      <c r="AZ111" s="191"/>
      <c r="BA111" s="118"/>
      <c r="BB111" s="189"/>
      <c r="BC111" s="189"/>
      <c r="BD111" s="189"/>
    </row>
    <row r="112" spans="1:56" s="106" customFormat="1" ht="15.75" hidden="1" thickBot="1" x14ac:dyDescent="0.3">
      <c r="A112" s="121"/>
      <c r="B112" s="121"/>
      <c r="C112" s="121"/>
      <c r="D112" s="122"/>
      <c r="E112" s="122"/>
      <c r="F112" s="123">
        <f>SUM(F110:F111)</f>
        <v>4333.8461538461543</v>
      </c>
      <c r="G112" s="122"/>
      <c r="H112" s="123">
        <f t="shared" ref="H112:Z112" si="72">SUM(H110:H111)</f>
        <v>25.5</v>
      </c>
      <c r="I112" s="123">
        <f t="shared" si="72"/>
        <v>76.5</v>
      </c>
      <c r="J112" s="124">
        <f t="shared" si="72"/>
        <v>4410.3461538461543</v>
      </c>
      <c r="K112" s="123">
        <f t="shared" si="72"/>
        <v>3690.3461538461538</v>
      </c>
      <c r="L112" s="123">
        <f t="shared" si="72"/>
        <v>3910.3461538461538</v>
      </c>
      <c r="M112" s="123">
        <f t="shared" si="72"/>
        <v>3910.3461538461538</v>
      </c>
      <c r="N112" s="123">
        <f t="shared" si="72"/>
        <v>0</v>
      </c>
      <c r="O112" s="123">
        <f t="shared" si="72"/>
        <v>4410.3461538461543</v>
      </c>
      <c r="P112" s="123">
        <f t="shared" si="72"/>
        <v>242.44146153846154</v>
      </c>
      <c r="Q112" s="123">
        <f t="shared" si="72"/>
        <v>63.950019230769236</v>
      </c>
      <c r="R112" s="123">
        <f t="shared" si="72"/>
        <v>35</v>
      </c>
      <c r="S112" s="123">
        <f t="shared" si="72"/>
        <v>500</v>
      </c>
      <c r="T112" s="123">
        <f t="shared" si="72"/>
        <v>16</v>
      </c>
      <c r="U112" s="123">
        <f t="shared" si="72"/>
        <v>220</v>
      </c>
      <c r="V112" s="123">
        <f t="shared" si="72"/>
        <v>3332.954673076923</v>
      </c>
      <c r="W112" s="123">
        <f t="shared" si="72"/>
        <v>242.44146153846154</v>
      </c>
      <c r="X112" s="123">
        <f t="shared" si="72"/>
        <v>63.950019230769236</v>
      </c>
      <c r="Y112" s="123">
        <f t="shared" si="72"/>
        <v>0</v>
      </c>
      <c r="Z112" s="123">
        <f t="shared" si="72"/>
        <v>238.15869230769229</v>
      </c>
      <c r="AC112" s="132"/>
      <c r="AD112" s="133"/>
      <c r="AE112" s="107"/>
      <c r="AF112" s="107"/>
      <c r="AI112" s="107"/>
      <c r="AW112" s="189"/>
      <c r="AX112" s="189"/>
      <c r="AY112" s="189"/>
      <c r="AZ112" s="191"/>
      <c r="BA112" s="118"/>
      <c r="BB112" s="189"/>
      <c r="BC112" s="189"/>
      <c r="BD112" s="189"/>
    </row>
    <row r="113" spans="1:56" s="46" customFormat="1" ht="16.5" hidden="1" thickTop="1" thickBot="1" x14ac:dyDescent="0.3">
      <c r="AB113" s="106"/>
      <c r="AC113" s="132"/>
      <c r="AD113" s="133"/>
      <c r="AE113" s="107"/>
      <c r="AF113" s="107"/>
      <c r="AG113" s="106"/>
      <c r="AH113" s="106"/>
      <c r="AI113" s="107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90"/>
      <c r="AX113" s="190"/>
      <c r="AY113" s="190"/>
      <c r="AZ113" s="198"/>
      <c r="BA113" s="199"/>
      <c r="BB113" s="190"/>
      <c r="BC113" s="190"/>
      <c r="BD113" s="190"/>
    </row>
    <row r="114" spans="1:56" s="106" customFormat="1" ht="20.25" hidden="1" thickBot="1" x14ac:dyDescent="0.35">
      <c r="A114" s="125" t="s">
        <v>159</v>
      </c>
      <c r="B114" s="103"/>
      <c r="C114" s="103"/>
      <c r="D114" s="104"/>
      <c r="E114" s="105"/>
      <c r="G114" s="107"/>
      <c r="W114" s="46"/>
      <c r="X114" s="46"/>
      <c r="Y114" s="46"/>
      <c r="Z114" s="46"/>
      <c r="AC114" s="132"/>
      <c r="AD114" s="133"/>
      <c r="AE114" s="107"/>
      <c r="AF114" s="107"/>
      <c r="AI114" s="107"/>
      <c r="AW114" s="189"/>
      <c r="AX114" s="189"/>
      <c r="AY114" s="189"/>
      <c r="AZ114" s="191"/>
      <c r="BA114" s="118"/>
      <c r="BB114" s="189"/>
      <c r="BC114" s="189"/>
      <c r="BD114" s="189"/>
    </row>
    <row r="115" spans="1:56" s="106" customFormat="1" hidden="1" x14ac:dyDescent="0.25">
      <c r="A115" s="115" t="s">
        <v>135</v>
      </c>
      <c r="B115" s="116" t="s">
        <v>37</v>
      </c>
      <c r="C115" s="111">
        <v>1</v>
      </c>
      <c r="D115" s="111">
        <v>40</v>
      </c>
      <c r="E115" s="117">
        <v>17</v>
      </c>
      <c r="F115" s="118">
        <f>D115*E115</f>
        <v>680</v>
      </c>
      <c r="G115" s="114">
        <v>3</v>
      </c>
      <c r="H115" s="118">
        <f>E115*1.5</f>
        <v>25.5</v>
      </c>
      <c r="I115" s="118">
        <f>G115*H115</f>
        <v>76.5</v>
      </c>
      <c r="J115" s="119">
        <f>F115+I115</f>
        <v>756.5</v>
      </c>
      <c r="K115" s="118">
        <f>J115-U115-S115</f>
        <v>471.5</v>
      </c>
      <c r="L115" s="118">
        <f>+J115-S115</f>
        <v>506.5</v>
      </c>
      <c r="M115" s="118">
        <f>+J115-S115</f>
        <v>506.5</v>
      </c>
      <c r="N115" s="118"/>
      <c r="O115" s="118">
        <f>J115</f>
        <v>756.5</v>
      </c>
      <c r="P115" s="118">
        <f>L115*0.062</f>
        <v>31.402999999999999</v>
      </c>
      <c r="Q115" s="118">
        <f>J115*0.0145</f>
        <v>10.969250000000001</v>
      </c>
      <c r="R115" s="118">
        <f>+R110</f>
        <v>35</v>
      </c>
      <c r="S115" s="118">
        <v>250</v>
      </c>
      <c r="T115" s="118">
        <v>8</v>
      </c>
      <c r="U115" s="118">
        <v>35</v>
      </c>
      <c r="V115" s="118">
        <f>J115-P115-Q115-R115-S115-T115-U115</f>
        <v>386.12774999999999</v>
      </c>
      <c r="W115" s="120">
        <f>L115*0.062</f>
        <v>31.402999999999999</v>
      </c>
      <c r="X115" s="120">
        <f>J115*0.0145</f>
        <v>10.969250000000001</v>
      </c>
      <c r="Y115" s="120">
        <f>N115*0.006</f>
        <v>0</v>
      </c>
      <c r="Z115" s="120">
        <f>O115*0.054</f>
        <v>40.850999999999999</v>
      </c>
      <c r="AC115" s="132"/>
      <c r="AD115" s="133"/>
      <c r="AE115" s="107"/>
      <c r="AF115" s="107"/>
      <c r="AI115" s="107"/>
      <c r="AW115" s="189"/>
      <c r="AX115" s="189"/>
      <c r="AY115" s="189"/>
      <c r="AZ115" s="191"/>
      <c r="BA115" s="118"/>
      <c r="BB115" s="189"/>
      <c r="BC115" s="189"/>
      <c r="BD115" s="189"/>
    </row>
    <row r="116" spans="1:56" s="106" customFormat="1" hidden="1" x14ac:dyDescent="0.25">
      <c r="A116" s="121" t="s">
        <v>136</v>
      </c>
      <c r="B116" s="110" t="s">
        <v>36</v>
      </c>
      <c r="C116" s="114">
        <v>4</v>
      </c>
      <c r="D116" s="114" t="s">
        <v>33</v>
      </c>
      <c r="E116" s="118"/>
      <c r="F116" s="118">
        <f>190000/52</f>
        <v>3653.8461538461538</v>
      </c>
      <c r="G116" s="114"/>
      <c r="H116" s="118"/>
      <c r="I116" s="118"/>
      <c r="J116" s="119">
        <f>F116+I116</f>
        <v>3653.8461538461538</v>
      </c>
      <c r="K116" s="118">
        <f>J116-U116-S116</f>
        <v>3218.8461538461538</v>
      </c>
      <c r="L116" s="118">
        <f>+J116-S116</f>
        <v>3403.8461538461538</v>
      </c>
      <c r="M116" s="118">
        <f>+J116-S116</f>
        <v>3403.8461538461538</v>
      </c>
      <c r="N116" s="118"/>
      <c r="O116" s="118">
        <f>J116</f>
        <v>3653.8461538461538</v>
      </c>
      <c r="P116" s="118">
        <f>L116*0.062</f>
        <v>211.03846153846155</v>
      </c>
      <c r="Q116" s="118">
        <f>J116*0.0145</f>
        <v>52.980769230769234</v>
      </c>
      <c r="R116" s="118">
        <f>+R111</f>
        <v>0</v>
      </c>
      <c r="S116" s="118">
        <v>250</v>
      </c>
      <c r="T116" s="118">
        <v>8</v>
      </c>
      <c r="U116" s="118">
        <v>185</v>
      </c>
      <c r="V116" s="118">
        <f>J116-SUM(P116:U116)</f>
        <v>2946.8269230769229</v>
      </c>
      <c r="W116" s="120">
        <f>L116*0.062</f>
        <v>211.03846153846155</v>
      </c>
      <c r="X116" s="120">
        <f>J116*0.0145</f>
        <v>52.980769230769234</v>
      </c>
      <c r="Y116" s="120">
        <f>N116*0.006</f>
        <v>0</v>
      </c>
      <c r="Z116" s="120">
        <f>O116*0.054</f>
        <v>197.30769230769229</v>
      </c>
      <c r="AC116" s="132"/>
      <c r="AD116" s="133"/>
      <c r="AE116" s="107"/>
      <c r="AF116" s="107"/>
      <c r="AI116" s="107"/>
      <c r="AW116" s="189"/>
      <c r="AX116" s="189"/>
      <c r="AY116" s="189"/>
      <c r="AZ116" s="191"/>
      <c r="BA116" s="118"/>
      <c r="BB116" s="189"/>
      <c r="BC116" s="189"/>
      <c r="BD116" s="189"/>
    </row>
    <row r="117" spans="1:56" s="106" customFormat="1" ht="15.75" hidden="1" thickBot="1" x14ac:dyDescent="0.3">
      <c r="A117" s="121"/>
      <c r="B117" s="121"/>
      <c r="C117" s="121"/>
      <c r="D117" s="122"/>
      <c r="E117" s="122"/>
      <c r="F117" s="123">
        <f>SUM(F115:F116)</f>
        <v>4333.8461538461543</v>
      </c>
      <c r="G117" s="122"/>
      <c r="H117" s="123">
        <f t="shared" ref="H117:Z117" si="73">SUM(H115:H116)</f>
        <v>25.5</v>
      </c>
      <c r="I117" s="123">
        <f t="shared" si="73"/>
        <v>76.5</v>
      </c>
      <c r="J117" s="124">
        <f t="shared" si="73"/>
        <v>4410.3461538461543</v>
      </c>
      <c r="K117" s="123">
        <f t="shared" si="73"/>
        <v>3690.3461538461538</v>
      </c>
      <c r="L117" s="123">
        <f t="shared" si="73"/>
        <v>3910.3461538461538</v>
      </c>
      <c r="M117" s="123">
        <f t="shared" si="73"/>
        <v>3910.3461538461538</v>
      </c>
      <c r="N117" s="123">
        <f t="shared" si="73"/>
        <v>0</v>
      </c>
      <c r="O117" s="123">
        <f t="shared" si="73"/>
        <v>4410.3461538461543</v>
      </c>
      <c r="P117" s="123">
        <f t="shared" si="73"/>
        <v>242.44146153846154</v>
      </c>
      <c r="Q117" s="123">
        <f t="shared" si="73"/>
        <v>63.950019230769236</v>
      </c>
      <c r="R117" s="123">
        <f t="shared" si="73"/>
        <v>35</v>
      </c>
      <c r="S117" s="123">
        <f t="shared" si="73"/>
        <v>500</v>
      </c>
      <c r="T117" s="123">
        <f t="shared" si="73"/>
        <v>16</v>
      </c>
      <c r="U117" s="123">
        <f t="shared" si="73"/>
        <v>220</v>
      </c>
      <c r="V117" s="123">
        <f t="shared" si="73"/>
        <v>3332.954673076923</v>
      </c>
      <c r="W117" s="123">
        <f t="shared" si="73"/>
        <v>242.44146153846154</v>
      </c>
      <c r="X117" s="123">
        <f t="shared" si="73"/>
        <v>63.950019230769236</v>
      </c>
      <c r="Y117" s="123">
        <f t="shared" si="73"/>
        <v>0</v>
      </c>
      <c r="Z117" s="123">
        <f t="shared" si="73"/>
        <v>238.15869230769229</v>
      </c>
      <c r="AC117" s="132"/>
      <c r="AD117" s="133"/>
      <c r="AE117" s="107"/>
      <c r="AF117" s="107"/>
      <c r="AI117" s="107"/>
      <c r="AW117" s="189"/>
      <c r="AX117" s="189"/>
      <c r="AY117" s="189"/>
      <c r="AZ117" s="191"/>
      <c r="BA117" s="118"/>
      <c r="BB117" s="189"/>
      <c r="BC117" s="189"/>
      <c r="BD117" s="189"/>
    </row>
    <row r="118" spans="1:56" s="46" customFormat="1" ht="16.5" hidden="1" thickTop="1" thickBot="1" x14ac:dyDescent="0.3">
      <c r="AB118" s="106"/>
      <c r="AC118" s="132"/>
      <c r="AD118" s="133"/>
      <c r="AE118" s="107"/>
      <c r="AF118" s="107"/>
      <c r="AG118" s="106"/>
      <c r="AH118" s="106"/>
      <c r="AI118" s="107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90"/>
      <c r="AX118" s="190"/>
      <c r="AY118" s="190"/>
      <c r="AZ118" s="198"/>
      <c r="BA118" s="199"/>
      <c r="BB118" s="190"/>
      <c r="BC118" s="190"/>
      <c r="BD118" s="190"/>
    </row>
    <row r="119" spans="1:56" s="106" customFormat="1" ht="20.25" hidden="1" thickBot="1" x14ac:dyDescent="0.35">
      <c r="A119" s="125" t="s">
        <v>160</v>
      </c>
      <c r="B119" s="103"/>
      <c r="C119" s="103"/>
      <c r="D119" s="104"/>
      <c r="E119" s="105"/>
      <c r="G119" s="107"/>
      <c r="W119" s="46"/>
      <c r="X119" s="46"/>
      <c r="Y119" s="46"/>
      <c r="Z119" s="46"/>
      <c r="AC119" s="132"/>
      <c r="AD119" s="133"/>
      <c r="AE119" s="107"/>
      <c r="AF119" s="107"/>
      <c r="AI119" s="107"/>
      <c r="AW119" s="189"/>
      <c r="AX119" s="189"/>
      <c r="AY119" s="189"/>
      <c r="AZ119" s="191"/>
      <c r="BA119" s="118"/>
      <c r="BB119" s="189"/>
      <c r="BC119" s="189"/>
      <c r="BD119" s="189"/>
    </row>
    <row r="120" spans="1:56" s="106" customFormat="1" hidden="1" x14ac:dyDescent="0.25">
      <c r="A120" s="115" t="s">
        <v>135</v>
      </c>
      <c r="B120" s="116" t="s">
        <v>37</v>
      </c>
      <c r="C120" s="111">
        <v>1</v>
      </c>
      <c r="D120" s="111">
        <v>40</v>
      </c>
      <c r="E120" s="117">
        <v>17</v>
      </c>
      <c r="F120" s="118">
        <f>D120*E120</f>
        <v>680</v>
      </c>
      <c r="G120" s="114">
        <v>3</v>
      </c>
      <c r="H120" s="118">
        <f>E120*1.5</f>
        <v>25.5</v>
      </c>
      <c r="I120" s="118">
        <f>G120*H120</f>
        <v>76.5</v>
      </c>
      <c r="J120" s="119">
        <f>F120+I120</f>
        <v>756.5</v>
      </c>
      <c r="K120" s="118">
        <f>J120-U120-S120</f>
        <v>471.5</v>
      </c>
      <c r="L120" s="118">
        <f>+J120-S120</f>
        <v>506.5</v>
      </c>
      <c r="M120" s="118">
        <f>+J120-S120</f>
        <v>506.5</v>
      </c>
      <c r="N120" s="118"/>
      <c r="O120" s="118">
        <f>J120</f>
        <v>756.5</v>
      </c>
      <c r="P120" s="118">
        <f>L120*0.062</f>
        <v>31.402999999999999</v>
      </c>
      <c r="Q120" s="118">
        <f>J120*0.0145</f>
        <v>10.969250000000001</v>
      </c>
      <c r="R120" s="118">
        <f>+R115</f>
        <v>35</v>
      </c>
      <c r="S120" s="118">
        <v>250</v>
      </c>
      <c r="T120" s="118">
        <v>8</v>
      </c>
      <c r="U120" s="118">
        <v>35</v>
      </c>
      <c r="V120" s="118">
        <f>J120-P120-Q120-R120-S120-T120-U120</f>
        <v>386.12774999999999</v>
      </c>
      <c r="W120" s="120">
        <f>L120*0.062</f>
        <v>31.402999999999999</v>
      </c>
      <c r="X120" s="120">
        <f>J120*0.0145</f>
        <v>10.969250000000001</v>
      </c>
      <c r="Y120" s="120">
        <f>N120*0.006</f>
        <v>0</v>
      </c>
      <c r="Z120" s="120">
        <f>O120*0.054</f>
        <v>40.850999999999999</v>
      </c>
      <c r="AC120" s="132"/>
      <c r="AD120" s="133"/>
      <c r="AE120" s="107"/>
      <c r="AF120" s="107"/>
      <c r="AI120" s="107"/>
      <c r="AW120" s="189"/>
      <c r="AX120" s="189"/>
      <c r="AY120" s="189"/>
      <c r="AZ120" s="191"/>
      <c r="BA120" s="118"/>
      <c r="BB120" s="189"/>
      <c r="BC120" s="189"/>
      <c r="BD120" s="189"/>
    </row>
    <row r="121" spans="1:56" s="106" customFormat="1" hidden="1" x14ac:dyDescent="0.25">
      <c r="A121" s="121" t="s">
        <v>136</v>
      </c>
      <c r="B121" s="110" t="s">
        <v>36</v>
      </c>
      <c r="C121" s="114">
        <v>4</v>
      </c>
      <c r="D121" s="114" t="s">
        <v>33</v>
      </c>
      <c r="E121" s="118"/>
      <c r="F121" s="118">
        <f>190000/52</f>
        <v>3653.8461538461538</v>
      </c>
      <c r="G121" s="114"/>
      <c r="H121" s="118"/>
      <c r="I121" s="118"/>
      <c r="J121" s="119">
        <f>F121+I121</f>
        <v>3653.8461538461538</v>
      </c>
      <c r="K121" s="118">
        <f>J121-U121-S121</f>
        <v>3218.8461538461538</v>
      </c>
      <c r="L121" s="118">
        <f>+J121-S121</f>
        <v>3403.8461538461538</v>
      </c>
      <c r="M121" s="118">
        <f>+J121-S121</f>
        <v>3403.8461538461538</v>
      </c>
      <c r="N121" s="118"/>
      <c r="O121" s="118">
        <f>J121</f>
        <v>3653.8461538461538</v>
      </c>
      <c r="P121" s="118">
        <f>L121*0.062</f>
        <v>211.03846153846155</v>
      </c>
      <c r="Q121" s="118">
        <f>J121*0.0145</f>
        <v>52.980769230769234</v>
      </c>
      <c r="R121" s="118">
        <f>+R116</f>
        <v>0</v>
      </c>
      <c r="S121" s="118">
        <v>250</v>
      </c>
      <c r="T121" s="118">
        <v>8</v>
      </c>
      <c r="U121" s="118">
        <v>185</v>
      </c>
      <c r="V121" s="118">
        <f>J121-SUM(P121:U121)</f>
        <v>2946.8269230769229</v>
      </c>
      <c r="W121" s="120">
        <f>L121*0.062</f>
        <v>211.03846153846155</v>
      </c>
      <c r="X121" s="120">
        <f>J121*0.0145</f>
        <v>52.980769230769234</v>
      </c>
      <c r="Y121" s="120">
        <f>N121*0.006</f>
        <v>0</v>
      </c>
      <c r="Z121" s="120">
        <f>O121*0.054</f>
        <v>197.30769230769229</v>
      </c>
      <c r="AC121" s="132"/>
      <c r="AD121" s="133"/>
      <c r="AE121" s="107"/>
      <c r="AF121" s="107"/>
      <c r="AI121" s="107"/>
      <c r="AW121" s="189"/>
      <c r="AX121" s="189"/>
      <c r="AY121" s="189"/>
      <c r="AZ121" s="191"/>
      <c r="BA121" s="118"/>
      <c r="BB121" s="189"/>
      <c r="BC121" s="189"/>
      <c r="BD121" s="189"/>
    </row>
    <row r="122" spans="1:56" s="106" customFormat="1" ht="15.75" hidden="1" thickBot="1" x14ac:dyDescent="0.3">
      <c r="A122" s="121"/>
      <c r="B122" s="121"/>
      <c r="C122" s="121"/>
      <c r="D122" s="122"/>
      <c r="E122" s="122"/>
      <c r="F122" s="123">
        <f>SUM(F120:F121)</f>
        <v>4333.8461538461543</v>
      </c>
      <c r="G122" s="122"/>
      <c r="H122" s="123">
        <f t="shared" ref="H122:Z122" si="74">SUM(H120:H121)</f>
        <v>25.5</v>
      </c>
      <c r="I122" s="123">
        <f t="shared" si="74"/>
        <v>76.5</v>
      </c>
      <c r="J122" s="124">
        <f t="shared" si="74"/>
        <v>4410.3461538461543</v>
      </c>
      <c r="K122" s="123">
        <f t="shared" si="74"/>
        <v>3690.3461538461538</v>
      </c>
      <c r="L122" s="123">
        <f t="shared" si="74"/>
        <v>3910.3461538461538</v>
      </c>
      <c r="M122" s="123">
        <f t="shared" si="74"/>
        <v>3910.3461538461538</v>
      </c>
      <c r="N122" s="123">
        <f t="shared" si="74"/>
        <v>0</v>
      </c>
      <c r="O122" s="123">
        <f t="shared" si="74"/>
        <v>4410.3461538461543</v>
      </c>
      <c r="P122" s="123">
        <f t="shared" si="74"/>
        <v>242.44146153846154</v>
      </c>
      <c r="Q122" s="123">
        <f t="shared" si="74"/>
        <v>63.950019230769236</v>
      </c>
      <c r="R122" s="123">
        <f t="shared" si="74"/>
        <v>35</v>
      </c>
      <c r="S122" s="123">
        <f t="shared" si="74"/>
        <v>500</v>
      </c>
      <c r="T122" s="123">
        <f t="shared" si="74"/>
        <v>16</v>
      </c>
      <c r="U122" s="123">
        <f t="shared" si="74"/>
        <v>220</v>
      </c>
      <c r="V122" s="123">
        <f t="shared" si="74"/>
        <v>3332.954673076923</v>
      </c>
      <c r="W122" s="123">
        <f t="shared" si="74"/>
        <v>242.44146153846154</v>
      </c>
      <c r="X122" s="123">
        <f t="shared" si="74"/>
        <v>63.950019230769236</v>
      </c>
      <c r="Y122" s="123">
        <f t="shared" si="74"/>
        <v>0</v>
      </c>
      <c r="Z122" s="123">
        <f t="shared" si="74"/>
        <v>238.15869230769229</v>
      </c>
      <c r="AC122" s="132"/>
      <c r="AD122" s="133"/>
      <c r="AE122" s="107"/>
      <c r="AF122" s="107"/>
      <c r="AI122" s="107"/>
      <c r="AW122" s="189"/>
      <c r="AX122" s="189"/>
      <c r="AY122" s="189"/>
      <c r="AZ122" s="191"/>
      <c r="BA122" s="118"/>
      <c r="BB122" s="189"/>
      <c r="BC122" s="189"/>
      <c r="BD122" s="189"/>
    </row>
    <row r="123" spans="1:56" s="46" customFormat="1" ht="16.5" hidden="1" thickTop="1" thickBot="1" x14ac:dyDescent="0.3">
      <c r="AB123" s="106"/>
      <c r="AC123" s="132"/>
      <c r="AD123" s="133"/>
      <c r="AE123" s="107"/>
      <c r="AF123" s="107"/>
      <c r="AG123" s="106"/>
      <c r="AH123" s="106"/>
      <c r="AI123" s="107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90"/>
      <c r="AX123" s="190"/>
      <c r="AY123" s="190"/>
      <c r="AZ123" s="198"/>
      <c r="BA123" s="199"/>
      <c r="BB123" s="190"/>
      <c r="BC123" s="190"/>
      <c r="BD123" s="190"/>
    </row>
    <row r="124" spans="1:56" s="106" customFormat="1" ht="20.25" hidden="1" thickBot="1" x14ac:dyDescent="0.35">
      <c r="A124" s="125" t="s">
        <v>161</v>
      </c>
      <c r="B124" s="103"/>
      <c r="C124" s="103"/>
      <c r="D124" s="104"/>
      <c r="E124" s="105"/>
      <c r="G124" s="107"/>
      <c r="W124" s="46"/>
      <c r="X124" s="46"/>
      <c r="Y124" s="46"/>
      <c r="Z124" s="46"/>
      <c r="AC124" s="132"/>
      <c r="AD124" s="133"/>
      <c r="AE124" s="107"/>
      <c r="AF124" s="107"/>
      <c r="AI124" s="107"/>
      <c r="AW124" s="189"/>
      <c r="AX124" s="189"/>
      <c r="AY124" s="189"/>
      <c r="AZ124" s="191"/>
      <c r="BA124" s="118"/>
      <c r="BB124" s="189"/>
      <c r="BC124" s="189"/>
      <c r="BD124" s="189"/>
    </row>
    <row r="125" spans="1:56" s="106" customFormat="1" hidden="1" x14ac:dyDescent="0.25">
      <c r="A125" s="115" t="s">
        <v>135</v>
      </c>
      <c r="B125" s="116" t="s">
        <v>37</v>
      </c>
      <c r="C125" s="111">
        <v>1</v>
      </c>
      <c r="D125" s="111">
        <v>40</v>
      </c>
      <c r="E125" s="117">
        <v>17</v>
      </c>
      <c r="F125" s="118">
        <f>D125*E125</f>
        <v>680</v>
      </c>
      <c r="G125" s="114">
        <v>3</v>
      </c>
      <c r="H125" s="118">
        <f>E125*1.5</f>
        <v>25.5</v>
      </c>
      <c r="I125" s="118">
        <f>G125*H125</f>
        <v>76.5</v>
      </c>
      <c r="J125" s="119">
        <f>F125+I125</f>
        <v>756.5</v>
      </c>
      <c r="K125" s="118">
        <f>J125-U125-S125</f>
        <v>471.5</v>
      </c>
      <c r="L125" s="118">
        <f>+J125-S125</f>
        <v>506.5</v>
      </c>
      <c r="M125" s="118">
        <f>+J125-S125</f>
        <v>506.5</v>
      </c>
      <c r="N125" s="118"/>
      <c r="O125" s="118">
        <f>J125</f>
        <v>756.5</v>
      </c>
      <c r="P125" s="118">
        <f>L125*0.062</f>
        <v>31.402999999999999</v>
      </c>
      <c r="Q125" s="118">
        <f>J125*0.0145</f>
        <v>10.969250000000001</v>
      </c>
      <c r="R125" s="118">
        <f>+R120</f>
        <v>35</v>
      </c>
      <c r="S125" s="118">
        <v>250</v>
      </c>
      <c r="T125" s="118">
        <v>8</v>
      </c>
      <c r="U125" s="118">
        <v>35</v>
      </c>
      <c r="V125" s="118">
        <f>J125-P125-Q125-R125-S125-T125-U125</f>
        <v>386.12774999999999</v>
      </c>
      <c r="W125" s="120">
        <f>L125*0.062</f>
        <v>31.402999999999999</v>
      </c>
      <c r="X125" s="120">
        <f>J125*0.0145</f>
        <v>10.969250000000001</v>
      </c>
      <c r="Y125" s="120">
        <f>N125*0.006</f>
        <v>0</v>
      </c>
      <c r="Z125" s="120">
        <f>O125*0.054</f>
        <v>40.850999999999999</v>
      </c>
      <c r="AC125" s="132"/>
      <c r="AD125" s="133"/>
      <c r="AE125" s="107"/>
      <c r="AF125" s="107"/>
      <c r="AI125" s="107"/>
      <c r="AW125" s="189"/>
      <c r="AX125" s="189"/>
      <c r="AY125" s="189"/>
      <c r="AZ125" s="191"/>
      <c r="BA125" s="118"/>
      <c r="BB125" s="189"/>
      <c r="BC125" s="189"/>
      <c r="BD125" s="189"/>
    </row>
    <row r="126" spans="1:56" s="106" customFormat="1" hidden="1" x14ac:dyDescent="0.25">
      <c r="A126" s="121" t="s">
        <v>136</v>
      </c>
      <c r="B126" s="110" t="s">
        <v>36</v>
      </c>
      <c r="C126" s="114">
        <v>4</v>
      </c>
      <c r="D126" s="114" t="s">
        <v>33</v>
      </c>
      <c r="E126" s="118"/>
      <c r="F126" s="118">
        <f>190000/52</f>
        <v>3653.8461538461538</v>
      </c>
      <c r="G126" s="114"/>
      <c r="H126" s="118"/>
      <c r="I126" s="118"/>
      <c r="J126" s="119">
        <f>F126+I126</f>
        <v>3653.8461538461538</v>
      </c>
      <c r="K126" s="118">
        <f>J126-U126-S126</f>
        <v>3218.8461538461538</v>
      </c>
      <c r="L126" s="118">
        <f>+J126-S126</f>
        <v>3403.8461538461538</v>
      </c>
      <c r="M126" s="118">
        <f>+J126-S126</f>
        <v>3403.8461538461538</v>
      </c>
      <c r="N126" s="118"/>
      <c r="O126" s="118">
        <f>J126</f>
        <v>3653.8461538461538</v>
      </c>
      <c r="P126" s="118">
        <f>L126*0.062</f>
        <v>211.03846153846155</v>
      </c>
      <c r="Q126" s="118">
        <f>J126*0.0145</f>
        <v>52.980769230769234</v>
      </c>
      <c r="R126" s="118">
        <f>+R121</f>
        <v>0</v>
      </c>
      <c r="S126" s="118">
        <v>250</v>
      </c>
      <c r="T126" s="118">
        <v>8</v>
      </c>
      <c r="U126" s="118">
        <v>185</v>
      </c>
      <c r="V126" s="118">
        <f>J126-SUM(P126:U126)</f>
        <v>2946.8269230769229</v>
      </c>
      <c r="W126" s="120">
        <f>L126*0.062</f>
        <v>211.03846153846155</v>
      </c>
      <c r="X126" s="120">
        <f>J126*0.0145</f>
        <v>52.980769230769234</v>
      </c>
      <c r="Y126" s="120">
        <f>N126*0.006</f>
        <v>0</v>
      </c>
      <c r="Z126" s="120">
        <f>O126*0.054</f>
        <v>197.30769230769229</v>
      </c>
      <c r="AC126" s="132"/>
      <c r="AD126" s="133"/>
      <c r="AE126" s="107"/>
      <c r="AF126" s="107"/>
      <c r="AI126" s="107"/>
      <c r="AW126" s="189"/>
      <c r="AX126" s="189"/>
      <c r="AY126" s="189"/>
      <c r="AZ126" s="191"/>
      <c r="BA126" s="118"/>
      <c r="BB126" s="189"/>
      <c r="BC126" s="189"/>
      <c r="BD126" s="189"/>
    </row>
    <row r="127" spans="1:56" s="106" customFormat="1" ht="15.75" hidden="1" thickBot="1" x14ac:dyDescent="0.3">
      <c r="A127" s="121"/>
      <c r="B127" s="121"/>
      <c r="C127" s="121"/>
      <c r="D127" s="122"/>
      <c r="E127" s="122"/>
      <c r="F127" s="123">
        <f>SUM(F125:F126)</f>
        <v>4333.8461538461543</v>
      </c>
      <c r="G127" s="122"/>
      <c r="H127" s="123">
        <f t="shared" ref="H127:Z127" si="75">SUM(H125:H126)</f>
        <v>25.5</v>
      </c>
      <c r="I127" s="123">
        <f t="shared" si="75"/>
        <v>76.5</v>
      </c>
      <c r="J127" s="124">
        <f t="shared" si="75"/>
        <v>4410.3461538461543</v>
      </c>
      <c r="K127" s="123">
        <f t="shared" si="75"/>
        <v>3690.3461538461538</v>
      </c>
      <c r="L127" s="123">
        <f t="shared" si="75"/>
        <v>3910.3461538461538</v>
      </c>
      <c r="M127" s="123">
        <f t="shared" si="75"/>
        <v>3910.3461538461538</v>
      </c>
      <c r="N127" s="123">
        <f t="shared" si="75"/>
        <v>0</v>
      </c>
      <c r="O127" s="123">
        <f t="shared" si="75"/>
        <v>4410.3461538461543</v>
      </c>
      <c r="P127" s="123">
        <f t="shared" si="75"/>
        <v>242.44146153846154</v>
      </c>
      <c r="Q127" s="123">
        <f t="shared" si="75"/>
        <v>63.950019230769236</v>
      </c>
      <c r="R127" s="123">
        <f t="shared" si="75"/>
        <v>35</v>
      </c>
      <c r="S127" s="123">
        <f t="shared" si="75"/>
        <v>500</v>
      </c>
      <c r="T127" s="123">
        <f t="shared" si="75"/>
        <v>16</v>
      </c>
      <c r="U127" s="123">
        <f t="shared" si="75"/>
        <v>220</v>
      </c>
      <c r="V127" s="123">
        <f t="shared" si="75"/>
        <v>3332.954673076923</v>
      </c>
      <c r="W127" s="123">
        <f t="shared" si="75"/>
        <v>242.44146153846154</v>
      </c>
      <c r="X127" s="123">
        <f t="shared" si="75"/>
        <v>63.950019230769236</v>
      </c>
      <c r="Y127" s="123">
        <f t="shared" si="75"/>
        <v>0</v>
      </c>
      <c r="Z127" s="123">
        <f t="shared" si="75"/>
        <v>238.15869230769229</v>
      </c>
      <c r="AC127" s="132"/>
      <c r="AD127" s="133"/>
      <c r="AE127" s="107"/>
      <c r="AF127" s="107"/>
      <c r="AI127" s="107"/>
      <c r="AW127" s="189"/>
      <c r="AX127" s="189"/>
      <c r="AY127" s="189"/>
      <c r="AZ127" s="191"/>
      <c r="BA127" s="118"/>
      <c r="BB127" s="189"/>
      <c r="BC127" s="189"/>
      <c r="BD127" s="189"/>
    </row>
    <row r="128" spans="1:56" s="46" customFormat="1" ht="16.5" hidden="1" thickTop="1" thickBot="1" x14ac:dyDescent="0.3">
      <c r="AB128" s="106"/>
      <c r="AC128" s="132"/>
      <c r="AD128" s="133"/>
      <c r="AE128" s="107"/>
      <c r="AF128" s="107"/>
      <c r="AG128" s="106"/>
      <c r="AH128" s="106"/>
      <c r="AI128" s="107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90"/>
      <c r="AX128" s="190"/>
      <c r="AY128" s="190"/>
      <c r="AZ128" s="198"/>
      <c r="BA128" s="199"/>
      <c r="BB128" s="190"/>
      <c r="BC128" s="190"/>
      <c r="BD128" s="190"/>
    </row>
    <row r="129" spans="1:56" s="106" customFormat="1" ht="20.25" hidden="1" thickBot="1" x14ac:dyDescent="0.35">
      <c r="A129" s="125" t="s">
        <v>162</v>
      </c>
      <c r="B129" s="103"/>
      <c r="C129" s="103"/>
      <c r="D129" s="104"/>
      <c r="E129" s="105"/>
      <c r="G129" s="107"/>
      <c r="W129" s="46"/>
      <c r="X129" s="46"/>
      <c r="Y129" s="46"/>
      <c r="Z129" s="46"/>
      <c r="AC129" s="132"/>
      <c r="AD129" s="133"/>
      <c r="AE129" s="107"/>
      <c r="AF129" s="107"/>
      <c r="AI129" s="107"/>
      <c r="AW129" s="189"/>
      <c r="AX129" s="189"/>
      <c r="AY129" s="189"/>
      <c r="AZ129" s="191"/>
      <c r="BA129" s="118"/>
      <c r="BB129" s="189"/>
      <c r="BC129" s="189"/>
      <c r="BD129" s="189"/>
    </row>
    <row r="130" spans="1:56" s="106" customFormat="1" hidden="1" x14ac:dyDescent="0.25">
      <c r="A130" s="115" t="s">
        <v>135</v>
      </c>
      <c r="B130" s="116" t="s">
        <v>37</v>
      </c>
      <c r="C130" s="111">
        <v>1</v>
      </c>
      <c r="D130" s="111">
        <v>40</v>
      </c>
      <c r="E130" s="117">
        <v>17</v>
      </c>
      <c r="F130" s="118">
        <f>D130*E130</f>
        <v>680</v>
      </c>
      <c r="G130" s="114">
        <v>3</v>
      </c>
      <c r="H130" s="118">
        <f>E130*1.5</f>
        <v>25.5</v>
      </c>
      <c r="I130" s="118">
        <f>G130*H130</f>
        <v>76.5</v>
      </c>
      <c r="J130" s="119">
        <f>F130+I130</f>
        <v>756.5</v>
      </c>
      <c r="K130" s="118">
        <f>J130-U130-S130</f>
        <v>471.5</v>
      </c>
      <c r="L130" s="118">
        <f>+J130-S130</f>
        <v>506.5</v>
      </c>
      <c r="M130" s="118">
        <f>+J130-S130</f>
        <v>506.5</v>
      </c>
      <c r="N130" s="118"/>
      <c r="O130" s="118">
        <f>J130</f>
        <v>756.5</v>
      </c>
      <c r="P130" s="118">
        <f>L130*0.062</f>
        <v>31.402999999999999</v>
      </c>
      <c r="Q130" s="118">
        <f>J130*0.0145</f>
        <v>10.969250000000001</v>
      </c>
      <c r="R130" s="118">
        <f>+R125</f>
        <v>35</v>
      </c>
      <c r="S130" s="118">
        <v>250</v>
      </c>
      <c r="T130" s="118">
        <v>8</v>
      </c>
      <c r="U130" s="118">
        <v>35</v>
      </c>
      <c r="V130" s="118">
        <f>J130-P130-Q130-R130-S130-T130-U130</f>
        <v>386.12774999999999</v>
      </c>
      <c r="W130" s="120">
        <f>L130*0.062</f>
        <v>31.402999999999999</v>
      </c>
      <c r="X130" s="120">
        <f>J130*0.0145</f>
        <v>10.969250000000001</v>
      </c>
      <c r="Y130" s="120">
        <f>N130*0.006</f>
        <v>0</v>
      </c>
      <c r="Z130" s="120">
        <f>O130*0.054</f>
        <v>40.850999999999999</v>
      </c>
      <c r="AC130" s="132"/>
      <c r="AD130" s="133"/>
      <c r="AE130" s="107"/>
      <c r="AF130" s="107"/>
      <c r="AI130" s="107"/>
      <c r="AW130" s="189"/>
      <c r="AX130" s="189"/>
      <c r="AY130" s="189"/>
      <c r="AZ130" s="191"/>
      <c r="BA130" s="118"/>
      <c r="BB130" s="189"/>
      <c r="BC130" s="189"/>
      <c r="BD130" s="189"/>
    </row>
    <row r="131" spans="1:56" s="106" customFormat="1" hidden="1" x14ac:dyDescent="0.25">
      <c r="A131" s="121" t="s">
        <v>136</v>
      </c>
      <c r="B131" s="110" t="s">
        <v>36</v>
      </c>
      <c r="C131" s="114">
        <v>4</v>
      </c>
      <c r="D131" s="114" t="s">
        <v>33</v>
      </c>
      <c r="E131" s="118"/>
      <c r="F131" s="118">
        <f>190000/52</f>
        <v>3653.8461538461538</v>
      </c>
      <c r="G131" s="114"/>
      <c r="H131" s="118"/>
      <c r="I131" s="118"/>
      <c r="J131" s="119">
        <f>F131+I131</f>
        <v>3653.8461538461538</v>
      </c>
      <c r="K131" s="118">
        <f>J131-U131-S131</f>
        <v>3218.8461538461538</v>
      </c>
      <c r="L131" s="118">
        <f>+J131-S131</f>
        <v>3403.8461538461538</v>
      </c>
      <c r="M131" s="118">
        <f>+J131-S131</f>
        <v>3403.8461538461538</v>
      </c>
      <c r="N131" s="118"/>
      <c r="O131" s="118">
        <f>J131</f>
        <v>3653.8461538461538</v>
      </c>
      <c r="P131" s="118">
        <f>L131*0.062</f>
        <v>211.03846153846155</v>
      </c>
      <c r="Q131" s="118">
        <f>J131*0.0145</f>
        <v>52.980769230769234</v>
      </c>
      <c r="R131" s="118">
        <f>+R126</f>
        <v>0</v>
      </c>
      <c r="S131" s="118">
        <v>250</v>
      </c>
      <c r="T131" s="118">
        <v>8</v>
      </c>
      <c r="U131" s="118">
        <v>185</v>
      </c>
      <c r="V131" s="118">
        <f>J131-SUM(P131:U131)</f>
        <v>2946.8269230769229</v>
      </c>
      <c r="W131" s="120">
        <f>L131*0.062</f>
        <v>211.03846153846155</v>
      </c>
      <c r="X131" s="120">
        <f>J131*0.0145</f>
        <v>52.980769230769234</v>
      </c>
      <c r="Y131" s="120">
        <f>N131*0.006</f>
        <v>0</v>
      </c>
      <c r="Z131" s="120">
        <f>O131*0.054</f>
        <v>197.30769230769229</v>
      </c>
      <c r="AC131" s="132"/>
      <c r="AD131" s="133"/>
      <c r="AE131" s="107"/>
      <c r="AF131" s="107"/>
      <c r="AI131" s="107"/>
      <c r="AW131" s="189"/>
      <c r="AX131" s="189"/>
      <c r="AY131" s="189"/>
      <c r="AZ131" s="191"/>
      <c r="BA131" s="118"/>
      <c r="BB131" s="189"/>
      <c r="BC131" s="189"/>
      <c r="BD131" s="189"/>
    </row>
    <row r="132" spans="1:56" s="106" customFormat="1" ht="15.75" hidden="1" thickBot="1" x14ac:dyDescent="0.3">
      <c r="A132" s="121"/>
      <c r="B132" s="121"/>
      <c r="C132" s="121"/>
      <c r="D132" s="122"/>
      <c r="E132" s="122"/>
      <c r="F132" s="123">
        <f>SUM(F130:F131)</f>
        <v>4333.8461538461543</v>
      </c>
      <c r="G132" s="122"/>
      <c r="H132" s="123">
        <f t="shared" ref="H132:Z132" si="76">SUM(H130:H131)</f>
        <v>25.5</v>
      </c>
      <c r="I132" s="123">
        <f t="shared" si="76"/>
        <v>76.5</v>
      </c>
      <c r="J132" s="124">
        <f t="shared" si="76"/>
        <v>4410.3461538461543</v>
      </c>
      <c r="K132" s="123">
        <f t="shared" si="76"/>
        <v>3690.3461538461538</v>
      </c>
      <c r="L132" s="123">
        <f t="shared" si="76"/>
        <v>3910.3461538461538</v>
      </c>
      <c r="M132" s="123">
        <f t="shared" si="76"/>
        <v>3910.3461538461538</v>
      </c>
      <c r="N132" s="123">
        <f t="shared" si="76"/>
        <v>0</v>
      </c>
      <c r="O132" s="123">
        <f t="shared" si="76"/>
        <v>4410.3461538461543</v>
      </c>
      <c r="P132" s="123">
        <f t="shared" si="76"/>
        <v>242.44146153846154</v>
      </c>
      <c r="Q132" s="123">
        <f t="shared" si="76"/>
        <v>63.950019230769236</v>
      </c>
      <c r="R132" s="123">
        <f t="shared" si="76"/>
        <v>35</v>
      </c>
      <c r="S132" s="123">
        <f t="shared" si="76"/>
        <v>500</v>
      </c>
      <c r="T132" s="123">
        <f t="shared" si="76"/>
        <v>16</v>
      </c>
      <c r="U132" s="123">
        <f t="shared" si="76"/>
        <v>220</v>
      </c>
      <c r="V132" s="123">
        <f t="shared" si="76"/>
        <v>3332.954673076923</v>
      </c>
      <c r="W132" s="123">
        <f t="shared" si="76"/>
        <v>242.44146153846154</v>
      </c>
      <c r="X132" s="123">
        <f t="shared" si="76"/>
        <v>63.950019230769236</v>
      </c>
      <c r="Y132" s="123">
        <f t="shared" si="76"/>
        <v>0</v>
      </c>
      <c r="Z132" s="123">
        <f t="shared" si="76"/>
        <v>238.15869230769229</v>
      </c>
      <c r="AC132" s="132"/>
      <c r="AD132" s="133"/>
      <c r="AE132" s="107"/>
      <c r="AF132" s="107"/>
      <c r="AI132" s="107"/>
      <c r="AW132" s="189"/>
      <c r="AX132" s="189"/>
      <c r="AY132" s="189"/>
      <c r="AZ132" s="191"/>
      <c r="BA132" s="118"/>
      <c r="BB132" s="189"/>
      <c r="BC132" s="189"/>
      <c r="BD132" s="189"/>
    </row>
    <row r="133" spans="1:56" s="46" customFormat="1" ht="16.5" hidden="1" thickTop="1" thickBot="1" x14ac:dyDescent="0.3">
      <c r="AB133" s="106"/>
      <c r="AC133" s="132"/>
      <c r="AD133" s="133"/>
      <c r="AE133" s="107"/>
      <c r="AF133" s="107"/>
      <c r="AG133" s="106"/>
      <c r="AH133" s="106"/>
      <c r="AI133" s="107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90"/>
      <c r="AX133" s="190"/>
      <c r="AY133" s="190"/>
      <c r="AZ133" s="198"/>
      <c r="BA133" s="199"/>
      <c r="BB133" s="190"/>
      <c r="BC133" s="190"/>
      <c r="BD133" s="190"/>
    </row>
    <row r="134" spans="1:56" s="106" customFormat="1" ht="20.25" hidden="1" thickBot="1" x14ac:dyDescent="0.35">
      <c r="A134" s="125" t="s">
        <v>163</v>
      </c>
      <c r="B134" s="103"/>
      <c r="C134" s="103"/>
      <c r="D134" s="104"/>
      <c r="E134" s="105"/>
      <c r="G134" s="107"/>
      <c r="W134" s="46"/>
      <c r="X134" s="46"/>
      <c r="Y134" s="46"/>
      <c r="Z134" s="46"/>
      <c r="AC134" s="132"/>
      <c r="AD134" s="133"/>
      <c r="AE134" s="107"/>
      <c r="AF134" s="107"/>
      <c r="AI134" s="107"/>
      <c r="AW134" s="189"/>
      <c r="AX134" s="189"/>
      <c r="AY134" s="189"/>
      <c r="AZ134" s="191"/>
      <c r="BA134" s="118"/>
      <c r="BB134" s="189"/>
      <c r="BC134" s="189"/>
      <c r="BD134" s="189"/>
    </row>
    <row r="135" spans="1:56" s="106" customFormat="1" hidden="1" x14ac:dyDescent="0.25">
      <c r="A135" s="115" t="s">
        <v>135</v>
      </c>
      <c r="B135" s="116" t="s">
        <v>37</v>
      </c>
      <c r="C135" s="111">
        <v>1</v>
      </c>
      <c r="D135" s="111">
        <v>40</v>
      </c>
      <c r="E135" s="117">
        <v>17</v>
      </c>
      <c r="F135" s="118">
        <f>D135*E135</f>
        <v>680</v>
      </c>
      <c r="G135" s="114">
        <v>3</v>
      </c>
      <c r="H135" s="118">
        <f>E135*1.5</f>
        <v>25.5</v>
      </c>
      <c r="I135" s="118">
        <f>G135*H135</f>
        <v>76.5</v>
      </c>
      <c r="J135" s="119">
        <f>F135+I135</f>
        <v>756.5</v>
      </c>
      <c r="K135" s="118">
        <f>J135-U135-S135</f>
        <v>471.5</v>
      </c>
      <c r="L135" s="118">
        <f>+J135-S135</f>
        <v>506.5</v>
      </c>
      <c r="M135" s="118">
        <f>+J135-S135</f>
        <v>506.5</v>
      </c>
      <c r="N135" s="118"/>
      <c r="O135" s="118">
        <f>J135</f>
        <v>756.5</v>
      </c>
      <c r="P135" s="118">
        <f>L135*0.062</f>
        <v>31.402999999999999</v>
      </c>
      <c r="Q135" s="118">
        <f>J135*0.0145</f>
        <v>10.969250000000001</v>
      </c>
      <c r="R135" s="118">
        <f>+R130</f>
        <v>35</v>
      </c>
      <c r="S135" s="118">
        <v>250</v>
      </c>
      <c r="T135" s="118">
        <v>8</v>
      </c>
      <c r="U135" s="118">
        <v>35</v>
      </c>
      <c r="V135" s="118">
        <f>J135-P135-Q135-R135-S135-T135-U135</f>
        <v>386.12774999999999</v>
      </c>
      <c r="W135" s="120">
        <f>L135*0.062</f>
        <v>31.402999999999999</v>
      </c>
      <c r="X135" s="120">
        <f>J135*0.0145</f>
        <v>10.969250000000001</v>
      </c>
      <c r="Y135" s="120">
        <f>N135*0.006</f>
        <v>0</v>
      </c>
      <c r="Z135" s="120">
        <f>O135*0.054</f>
        <v>40.850999999999999</v>
      </c>
      <c r="AC135" s="132"/>
      <c r="AD135" s="133"/>
      <c r="AE135" s="107"/>
      <c r="AF135" s="107"/>
      <c r="AI135" s="107"/>
      <c r="AW135" s="189"/>
      <c r="AX135" s="189"/>
      <c r="AY135" s="189"/>
      <c r="AZ135" s="191"/>
      <c r="BA135" s="118"/>
      <c r="BB135" s="189"/>
      <c r="BC135" s="189"/>
      <c r="BD135" s="189"/>
    </row>
    <row r="136" spans="1:56" s="106" customFormat="1" hidden="1" x14ac:dyDescent="0.25">
      <c r="A136" s="121" t="s">
        <v>136</v>
      </c>
      <c r="B136" s="110" t="s">
        <v>36</v>
      </c>
      <c r="C136" s="114">
        <v>4</v>
      </c>
      <c r="D136" s="114" t="s">
        <v>33</v>
      </c>
      <c r="E136" s="118"/>
      <c r="F136" s="118">
        <f>190000/52</f>
        <v>3653.8461538461538</v>
      </c>
      <c r="G136" s="114"/>
      <c r="H136" s="118"/>
      <c r="I136" s="118"/>
      <c r="J136" s="119">
        <f>F136+I136</f>
        <v>3653.8461538461538</v>
      </c>
      <c r="K136" s="118">
        <f>J136-U136-S136</f>
        <v>3218.8461538461538</v>
      </c>
      <c r="L136" s="118">
        <f>+J136-S136</f>
        <v>3403.8461538461538</v>
      </c>
      <c r="M136" s="118">
        <f>+J136-S136</f>
        <v>3403.8461538461538</v>
      </c>
      <c r="N136" s="118"/>
      <c r="O136" s="118">
        <f>J136</f>
        <v>3653.8461538461538</v>
      </c>
      <c r="P136" s="118">
        <f>L136*0.062</f>
        <v>211.03846153846155</v>
      </c>
      <c r="Q136" s="118">
        <f>J136*0.0145</f>
        <v>52.980769230769234</v>
      </c>
      <c r="R136" s="118">
        <f>+R131</f>
        <v>0</v>
      </c>
      <c r="S136" s="118">
        <v>250</v>
      </c>
      <c r="T136" s="118">
        <v>8</v>
      </c>
      <c r="U136" s="118">
        <v>185</v>
      </c>
      <c r="V136" s="118">
        <f>J136-SUM(P136:U136)</f>
        <v>2946.8269230769229</v>
      </c>
      <c r="W136" s="120">
        <f>L136*0.062</f>
        <v>211.03846153846155</v>
      </c>
      <c r="X136" s="120">
        <f>J136*0.0145</f>
        <v>52.980769230769234</v>
      </c>
      <c r="Y136" s="120">
        <f>N136*0.006</f>
        <v>0</v>
      </c>
      <c r="Z136" s="120">
        <f>O136*0.054</f>
        <v>197.30769230769229</v>
      </c>
      <c r="AC136" s="132"/>
      <c r="AD136" s="133"/>
      <c r="AE136" s="107"/>
      <c r="AF136" s="107"/>
      <c r="AI136" s="107"/>
      <c r="AW136" s="189"/>
      <c r="AX136" s="189"/>
      <c r="AY136" s="189"/>
      <c r="AZ136" s="191"/>
      <c r="BA136" s="118"/>
      <c r="BB136" s="189"/>
      <c r="BC136" s="189"/>
      <c r="BD136" s="189"/>
    </row>
    <row r="137" spans="1:56" s="106" customFormat="1" ht="15.75" hidden="1" thickBot="1" x14ac:dyDescent="0.3">
      <c r="A137" s="121"/>
      <c r="B137" s="121"/>
      <c r="C137" s="121"/>
      <c r="D137" s="122"/>
      <c r="E137" s="122"/>
      <c r="F137" s="123">
        <f>SUM(F135:F136)</f>
        <v>4333.8461538461543</v>
      </c>
      <c r="G137" s="122"/>
      <c r="H137" s="123">
        <f t="shared" ref="H137:Z137" si="77">SUM(H135:H136)</f>
        <v>25.5</v>
      </c>
      <c r="I137" s="123">
        <f t="shared" si="77"/>
        <v>76.5</v>
      </c>
      <c r="J137" s="124">
        <f t="shared" si="77"/>
        <v>4410.3461538461543</v>
      </c>
      <c r="K137" s="123">
        <f t="shared" si="77"/>
        <v>3690.3461538461538</v>
      </c>
      <c r="L137" s="123">
        <f t="shared" si="77"/>
        <v>3910.3461538461538</v>
      </c>
      <c r="M137" s="123">
        <f t="shared" si="77"/>
        <v>3910.3461538461538</v>
      </c>
      <c r="N137" s="123">
        <f t="shared" si="77"/>
        <v>0</v>
      </c>
      <c r="O137" s="123">
        <f t="shared" si="77"/>
        <v>4410.3461538461543</v>
      </c>
      <c r="P137" s="123">
        <f t="shared" si="77"/>
        <v>242.44146153846154</v>
      </c>
      <c r="Q137" s="123">
        <f t="shared" si="77"/>
        <v>63.950019230769236</v>
      </c>
      <c r="R137" s="123">
        <f t="shared" si="77"/>
        <v>35</v>
      </c>
      <c r="S137" s="123">
        <f t="shared" si="77"/>
        <v>500</v>
      </c>
      <c r="T137" s="123">
        <f t="shared" si="77"/>
        <v>16</v>
      </c>
      <c r="U137" s="123">
        <f t="shared" si="77"/>
        <v>220</v>
      </c>
      <c r="V137" s="123">
        <f t="shared" si="77"/>
        <v>3332.954673076923</v>
      </c>
      <c r="W137" s="123">
        <f t="shared" si="77"/>
        <v>242.44146153846154</v>
      </c>
      <c r="X137" s="123">
        <f t="shared" si="77"/>
        <v>63.950019230769236</v>
      </c>
      <c r="Y137" s="123">
        <f t="shared" si="77"/>
        <v>0</v>
      </c>
      <c r="Z137" s="123">
        <f t="shared" si="77"/>
        <v>238.15869230769229</v>
      </c>
      <c r="AC137" s="132"/>
      <c r="AD137" s="133"/>
      <c r="AE137" s="107"/>
      <c r="AF137" s="107"/>
      <c r="AI137" s="107"/>
      <c r="AW137" s="189"/>
      <c r="AX137" s="189"/>
      <c r="AY137" s="189"/>
      <c r="AZ137" s="191"/>
      <c r="BA137" s="118"/>
      <c r="BB137" s="189"/>
      <c r="BC137" s="189"/>
      <c r="BD137" s="189"/>
    </row>
    <row r="138" spans="1:56" s="46" customFormat="1" ht="16.5" hidden="1" thickTop="1" thickBot="1" x14ac:dyDescent="0.3">
      <c r="AB138" s="106"/>
      <c r="AC138" s="132"/>
      <c r="AD138" s="133"/>
      <c r="AE138" s="107"/>
      <c r="AF138" s="107"/>
      <c r="AG138" s="106"/>
      <c r="AH138" s="106"/>
      <c r="AI138" s="107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90"/>
      <c r="AX138" s="190"/>
      <c r="AY138" s="190"/>
      <c r="AZ138" s="198"/>
      <c r="BA138" s="199"/>
      <c r="BB138" s="190"/>
      <c r="BC138" s="190"/>
      <c r="BD138" s="190"/>
    </row>
    <row r="139" spans="1:56" s="106" customFormat="1" ht="20.25" hidden="1" thickBot="1" x14ac:dyDescent="0.35">
      <c r="A139" s="125" t="s">
        <v>164</v>
      </c>
      <c r="B139" s="103"/>
      <c r="C139" s="103"/>
      <c r="D139" s="104"/>
      <c r="E139" s="105"/>
      <c r="G139" s="107"/>
      <c r="W139" s="46"/>
      <c r="X139" s="46"/>
      <c r="Y139" s="46"/>
      <c r="Z139" s="46"/>
      <c r="AC139" s="132"/>
      <c r="AD139" s="133"/>
      <c r="AE139" s="107"/>
      <c r="AF139" s="107"/>
      <c r="AI139" s="107"/>
      <c r="AW139" s="189"/>
      <c r="AX139" s="189"/>
      <c r="AY139" s="189"/>
      <c r="AZ139" s="191"/>
      <c r="BA139" s="118"/>
      <c r="BB139" s="189"/>
      <c r="BC139" s="189"/>
      <c r="BD139" s="189"/>
    </row>
    <row r="140" spans="1:56" s="106" customFormat="1" hidden="1" x14ac:dyDescent="0.25">
      <c r="A140" s="115" t="s">
        <v>135</v>
      </c>
      <c r="B140" s="116" t="s">
        <v>37</v>
      </c>
      <c r="C140" s="111">
        <v>1</v>
      </c>
      <c r="D140" s="111">
        <v>40</v>
      </c>
      <c r="E140" s="117">
        <v>17</v>
      </c>
      <c r="F140" s="118">
        <f>D140*E140</f>
        <v>680</v>
      </c>
      <c r="G140" s="114">
        <v>3</v>
      </c>
      <c r="H140" s="118">
        <f>E140*1.5</f>
        <v>25.5</v>
      </c>
      <c r="I140" s="118">
        <f>G140*H140</f>
        <v>76.5</v>
      </c>
      <c r="J140" s="119">
        <f>F140+I140</f>
        <v>756.5</v>
      </c>
      <c r="K140" s="118">
        <f>J140-U140-S140</f>
        <v>471.5</v>
      </c>
      <c r="L140" s="118">
        <f>+J140-S140</f>
        <v>506.5</v>
      </c>
      <c r="M140" s="118">
        <f>+J140-S140</f>
        <v>506.5</v>
      </c>
      <c r="N140" s="118"/>
      <c r="O140" s="118">
        <f>J140</f>
        <v>756.5</v>
      </c>
      <c r="P140" s="118">
        <f>L140*0.062</f>
        <v>31.402999999999999</v>
      </c>
      <c r="Q140" s="118">
        <f>J140*0.0145</f>
        <v>10.969250000000001</v>
      </c>
      <c r="R140" s="118">
        <f>+R135</f>
        <v>35</v>
      </c>
      <c r="S140" s="118">
        <v>250</v>
      </c>
      <c r="T140" s="118">
        <v>8</v>
      </c>
      <c r="U140" s="118">
        <v>35</v>
      </c>
      <c r="V140" s="118">
        <f>J140-P140-Q140-R140-S140-T140-U140</f>
        <v>386.12774999999999</v>
      </c>
      <c r="W140" s="120">
        <f>L140*0.062</f>
        <v>31.402999999999999</v>
      </c>
      <c r="X140" s="120">
        <f>J140*0.0145</f>
        <v>10.969250000000001</v>
      </c>
      <c r="Y140" s="120">
        <f>N140*0.006</f>
        <v>0</v>
      </c>
      <c r="Z140" s="120">
        <f>O140*0.054</f>
        <v>40.850999999999999</v>
      </c>
      <c r="AC140" s="132"/>
      <c r="AD140" s="133"/>
      <c r="AE140" s="107"/>
      <c r="AF140" s="107"/>
      <c r="AI140" s="107"/>
      <c r="AW140" s="189"/>
      <c r="AX140" s="189"/>
      <c r="AY140" s="189"/>
      <c r="AZ140" s="191"/>
      <c r="BA140" s="118"/>
      <c r="BB140" s="189"/>
      <c r="BC140" s="189"/>
      <c r="BD140" s="189"/>
    </row>
    <row r="141" spans="1:56" s="106" customFormat="1" hidden="1" x14ac:dyDescent="0.25">
      <c r="A141" s="121" t="s">
        <v>136</v>
      </c>
      <c r="B141" s="110" t="s">
        <v>36</v>
      </c>
      <c r="C141" s="114">
        <v>4</v>
      </c>
      <c r="D141" s="114" t="s">
        <v>33</v>
      </c>
      <c r="E141" s="118"/>
      <c r="F141" s="118">
        <f>190000/52</f>
        <v>3653.8461538461538</v>
      </c>
      <c r="G141" s="114"/>
      <c r="H141" s="118"/>
      <c r="I141" s="118"/>
      <c r="J141" s="119">
        <f>F141+I141</f>
        <v>3653.8461538461538</v>
      </c>
      <c r="K141" s="118">
        <f>J141-U141-S141</f>
        <v>3218.8461538461538</v>
      </c>
      <c r="L141" s="118">
        <f>+J141-S141</f>
        <v>3403.8461538461538</v>
      </c>
      <c r="M141" s="118">
        <f>+J141-S141</f>
        <v>3403.8461538461538</v>
      </c>
      <c r="N141" s="118"/>
      <c r="O141" s="118">
        <f>J141</f>
        <v>3653.8461538461538</v>
      </c>
      <c r="P141" s="118">
        <f>L141*0.062</f>
        <v>211.03846153846155</v>
      </c>
      <c r="Q141" s="118">
        <f>J141*0.0145</f>
        <v>52.980769230769234</v>
      </c>
      <c r="R141" s="118">
        <f>+R136</f>
        <v>0</v>
      </c>
      <c r="S141" s="118">
        <v>250</v>
      </c>
      <c r="T141" s="118">
        <v>8</v>
      </c>
      <c r="U141" s="118">
        <v>185</v>
      </c>
      <c r="V141" s="118">
        <f>J141-SUM(P141:U141)</f>
        <v>2946.8269230769229</v>
      </c>
      <c r="W141" s="120">
        <f>L141*0.062</f>
        <v>211.03846153846155</v>
      </c>
      <c r="X141" s="120">
        <f>J141*0.0145</f>
        <v>52.980769230769234</v>
      </c>
      <c r="Y141" s="120">
        <f>N141*0.006</f>
        <v>0</v>
      </c>
      <c r="Z141" s="120">
        <f>O141*0.054</f>
        <v>197.30769230769229</v>
      </c>
      <c r="AC141" s="132"/>
      <c r="AD141" s="133"/>
      <c r="AE141" s="107"/>
      <c r="AF141" s="107"/>
      <c r="AI141" s="107"/>
      <c r="AW141" s="189"/>
      <c r="AX141" s="189"/>
      <c r="AY141" s="189"/>
      <c r="AZ141" s="191"/>
      <c r="BA141" s="118"/>
      <c r="BB141" s="189"/>
      <c r="BC141" s="189"/>
      <c r="BD141" s="189"/>
    </row>
    <row r="142" spans="1:56" s="106" customFormat="1" ht="15.75" hidden="1" thickBot="1" x14ac:dyDescent="0.3">
      <c r="A142" s="121"/>
      <c r="B142" s="121"/>
      <c r="C142" s="121"/>
      <c r="D142" s="122"/>
      <c r="E142" s="122"/>
      <c r="F142" s="123">
        <f>SUM(F140:F141)</f>
        <v>4333.8461538461543</v>
      </c>
      <c r="G142" s="122"/>
      <c r="H142" s="123">
        <f t="shared" ref="H142:Z142" si="78">SUM(H140:H141)</f>
        <v>25.5</v>
      </c>
      <c r="I142" s="123">
        <f t="shared" si="78"/>
        <v>76.5</v>
      </c>
      <c r="J142" s="124">
        <f t="shared" si="78"/>
        <v>4410.3461538461543</v>
      </c>
      <c r="K142" s="123">
        <f t="shared" si="78"/>
        <v>3690.3461538461538</v>
      </c>
      <c r="L142" s="123">
        <f t="shared" si="78"/>
        <v>3910.3461538461538</v>
      </c>
      <c r="M142" s="123">
        <f t="shared" si="78"/>
        <v>3910.3461538461538</v>
      </c>
      <c r="N142" s="123">
        <f t="shared" si="78"/>
        <v>0</v>
      </c>
      <c r="O142" s="123">
        <f t="shared" si="78"/>
        <v>4410.3461538461543</v>
      </c>
      <c r="P142" s="123">
        <f t="shared" si="78"/>
        <v>242.44146153846154</v>
      </c>
      <c r="Q142" s="123">
        <f t="shared" si="78"/>
        <v>63.950019230769236</v>
      </c>
      <c r="R142" s="123">
        <f t="shared" si="78"/>
        <v>35</v>
      </c>
      <c r="S142" s="123">
        <f t="shared" si="78"/>
        <v>500</v>
      </c>
      <c r="T142" s="123">
        <f t="shared" si="78"/>
        <v>16</v>
      </c>
      <c r="U142" s="123">
        <f t="shared" si="78"/>
        <v>220</v>
      </c>
      <c r="V142" s="123">
        <f t="shared" si="78"/>
        <v>3332.954673076923</v>
      </c>
      <c r="W142" s="123">
        <f t="shared" si="78"/>
        <v>242.44146153846154</v>
      </c>
      <c r="X142" s="123">
        <f t="shared" si="78"/>
        <v>63.950019230769236</v>
      </c>
      <c r="Y142" s="123">
        <f t="shared" si="78"/>
        <v>0</v>
      </c>
      <c r="Z142" s="123">
        <f t="shared" si="78"/>
        <v>238.15869230769229</v>
      </c>
      <c r="AC142" s="132"/>
      <c r="AD142" s="133"/>
      <c r="AE142" s="107"/>
      <c r="AF142" s="107"/>
      <c r="AI142" s="107"/>
      <c r="AW142" s="189"/>
      <c r="AX142" s="189"/>
      <c r="AY142" s="189"/>
      <c r="AZ142" s="191"/>
      <c r="BA142" s="118"/>
      <c r="BB142" s="189"/>
      <c r="BC142" s="189"/>
      <c r="BD142" s="189"/>
    </row>
    <row r="143" spans="1:56" s="46" customFormat="1" ht="16.5" hidden="1" thickTop="1" thickBot="1" x14ac:dyDescent="0.3">
      <c r="AB143" s="106"/>
      <c r="AC143" s="132"/>
      <c r="AD143" s="133"/>
      <c r="AE143" s="107"/>
      <c r="AF143" s="107"/>
      <c r="AG143" s="106"/>
      <c r="AH143" s="106"/>
      <c r="AI143" s="107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90"/>
      <c r="AX143" s="190"/>
      <c r="AY143" s="190"/>
      <c r="AZ143" s="198"/>
      <c r="BA143" s="199"/>
      <c r="BB143" s="190"/>
      <c r="BC143" s="190"/>
      <c r="BD143" s="190"/>
    </row>
    <row r="144" spans="1:56" s="106" customFormat="1" ht="20.25" hidden="1" thickBot="1" x14ac:dyDescent="0.35">
      <c r="A144" s="125" t="s">
        <v>165</v>
      </c>
      <c r="B144" s="103"/>
      <c r="C144" s="103"/>
      <c r="D144" s="104"/>
      <c r="E144" s="105"/>
      <c r="G144" s="107"/>
      <c r="W144" s="46"/>
      <c r="X144" s="46"/>
      <c r="Y144" s="46"/>
      <c r="Z144" s="46"/>
      <c r="AC144" s="132"/>
      <c r="AD144" s="133"/>
      <c r="AE144" s="107"/>
      <c r="AF144" s="107"/>
      <c r="AI144" s="107"/>
      <c r="AW144" s="189"/>
      <c r="AX144" s="189"/>
      <c r="AY144" s="189"/>
      <c r="AZ144" s="191"/>
      <c r="BA144" s="118"/>
      <c r="BB144" s="189"/>
      <c r="BC144" s="189"/>
      <c r="BD144" s="189"/>
    </row>
    <row r="145" spans="1:56" s="106" customFormat="1" hidden="1" x14ac:dyDescent="0.25">
      <c r="A145" s="115" t="s">
        <v>135</v>
      </c>
      <c r="B145" s="116" t="s">
        <v>37</v>
      </c>
      <c r="C145" s="111">
        <v>1</v>
      </c>
      <c r="D145" s="111">
        <v>40</v>
      </c>
      <c r="E145" s="117">
        <v>17</v>
      </c>
      <c r="F145" s="118">
        <f>D145*E145</f>
        <v>680</v>
      </c>
      <c r="G145" s="114">
        <v>3</v>
      </c>
      <c r="H145" s="118">
        <f>E145*1.5</f>
        <v>25.5</v>
      </c>
      <c r="I145" s="118">
        <f>G145*H145</f>
        <v>76.5</v>
      </c>
      <c r="J145" s="119">
        <f>F145+I145</f>
        <v>756.5</v>
      </c>
      <c r="K145" s="118">
        <f>J145-U145-S145</f>
        <v>471.5</v>
      </c>
      <c r="L145" s="118">
        <f>+J145-S145</f>
        <v>506.5</v>
      </c>
      <c r="M145" s="118">
        <f>+J145-S145</f>
        <v>506.5</v>
      </c>
      <c r="N145" s="118"/>
      <c r="O145" s="118">
        <f>J145</f>
        <v>756.5</v>
      </c>
      <c r="P145" s="118">
        <f>L145*0.062</f>
        <v>31.402999999999999</v>
      </c>
      <c r="Q145" s="118">
        <f>J145*0.0145</f>
        <v>10.969250000000001</v>
      </c>
      <c r="R145" s="118">
        <f>+R140</f>
        <v>35</v>
      </c>
      <c r="S145" s="118">
        <v>250</v>
      </c>
      <c r="T145" s="118">
        <v>8</v>
      </c>
      <c r="U145" s="118">
        <v>35</v>
      </c>
      <c r="V145" s="118">
        <f>J145-P145-Q145-R145-S145-T145-U145</f>
        <v>386.12774999999999</v>
      </c>
      <c r="W145" s="120">
        <f>L145*0.062</f>
        <v>31.402999999999999</v>
      </c>
      <c r="X145" s="120">
        <f>J145*0.0145</f>
        <v>10.969250000000001</v>
      </c>
      <c r="Y145" s="120">
        <f>N145*0.006</f>
        <v>0</v>
      </c>
      <c r="Z145" s="120">
        <f>O145*0.054</f>
        <v>40.850999999999999</v>
      </c>
      <c r="AC145" s="132"/>
      <c r="AD145" s="133"/>
      <c r="AE145" s="107"/>
      <c r="AF145" s="107"/>
      <c r="AI145" s="107"/>
      <c r="AW145" s="189"/>
      <c r="AX145" s="189"/>
      <c r="AY145" s="189"/>
      <c r="AZ145" s="191"/>
      <c r="BA145" s="118"/>
      <c r="BB145" s="189"/>
      <c r="BC145" s="189"/>
      <c r="BD145" s="189"/>
    </row>
    <row r="146" spans="1:56" s="106" customFormat="1" hidden="1" x14ac:dyDescent="0.25">
      <c r="A146" s="121" t="s">
        <v>136</v>
      </c>
      <c r="B146" s="110" t="s">
        <v>36</v>
      </c>
      <c r="C146" s="114">
        <v>4</v>
      </c>
      <c r="D146" s="114" t="s">
        <v>33</v>
      </c>
      <c r="E146" s="118"/>
      <c r="F146" s="118">
        <f>190000/52</f>
        <v>3653.8461538461538</v>
      </c>
      <c r="G146" s="114"/>
      <c r="H146" s="118"/>
      <c r="I146" s="118"/>
      <c r="J146" s="119">
        <f>F146+I146</f>
        <v>3653.8461538461538</v>
      </c>
      <c r="K146" s="118">
        <f>J146-U146-S146</f>
        <v>3218.8461538461538</v>
      </c>
      <c r="L146" s="118">
        <f>+J146-S146</f>
        <v>3403.8461538461538</v>
      </c>
      <c r="M146" s="118">
        <f>+J146-S146</f>
        <v>3403.8461538461538</v>
      </c>
      <c r="N146" s="118"/>
      <c r="O146" s="118">
        <f>J146</f>
        <v>3653.8461538461538</v>
      </c>
      <c r="P146" s="118">
        <f>L146*0.062</f>
        <v>211.03846153846155</v>
      </c>
      <c r="Q146" s="118">
        <f>J146*0.0145</f>
        <v>52.980769230769234</v>
      </c>
      <c r="R146" s="118">
        <f>+R141</f>
        <v>0</v>
      </c>
      <c r="S146" s="118">
        <v>250</v>
      </c>
      <c r="T146" s="118">
        <v>8</v>
      </c>
      <c r="U146" s="118">
        <v>185</v>
      </c>
      <c r="V146" s="118">
        <f>J146-SUM(P146:U146)</f>
        <v>2946.8269230769229</v>
      </c>
      <c r="W146" s="120">
        <f>L146*0.062</f>
        <v>211.03846153846155</v>
      </c>
      <c r="X146" s="120">
        <f>J146*0.0145</f>
        <v>52.980769230769234</v>
      </c>
      <c r="Y146" s="120">
        <f>N146*0.006</f>
        <v>0</v>
      </c>
      <c r="Z146" s="120">
        <f>O146*0.054</f>
        <v>197.30769230769229</v>
      </c>
      <c r="AC146" s="132"/>
      <c r="AD146" s="133"/>
      <c r="AE146" s="107"/>
      <c r="AF146" s="107"/>
      <c r="AI146" s="107"/>
      <c r="AW146" s="189"/>
      <c r="AX146" s="189"/>
      <c r="AY146" s="189"/>
      <c r="AZ146" s="191"/>
      <c r="BA146" s="118"/>
      <c r="BB146" s="189"/>
      <c r="BC146" s="189"/>
      <c r="BD146" s="189"/>
    </row>
    <row r="147" spans="1:56" s="106" customFormat="1" ht="15.75" hidden="1" thickBot="1" x14ac:dyDescent="0.3">
      <c r="A147" s="121"/>
      <c r="B147" s="121"/>
      <c r="C147" s="121"/>
      <c r="D147" s="122"/>
      <c r="E147" s="122"/>
      <c r="F147" s="123">
        <f>SUM(F145:F146)</f>
        <v>4333.8461538461543</v>
      </c>
      <c r="G147" s="122"/>
      <c r="H147" s="123">
        <f t="shared" ref="H147:Z147" si="79">SUM(H145:H146)</f>
        <v>25.5</v>
      </c>
      <c r="I147" s="123">
        <f t="shared" si="79"/>
        <v>76.5</v>
      </c>
      <c r="J147" s="124">
        <f t="shared" si="79"/>
        <v>4410.3461538461543</v>
      </c>
      <c r="K147" s="123">
        <f t="shared" si="79"/>
        <v>3690.3461538461538</v>
      </c>
      <c r="L147" s="123">
        <f t="shared" si="79"/>
        <v>3910.3461538461538</v>
      </c>
      <c r="M147" s="123">
        <f t="shared" si="79"/>
        <v>3910.3461538461538</v>
      </c>
      <c r="N147" s="123">
        <f t="shared" si="79"/>
        <v>0</v>
      </c>
      <c r="O147" s="123">
        <f t="shared" si="79"/>
        <v>4410.3461538461543</v>
      </c>
      <c r="P147" s="123">
        <f t="shared" si="79"/>
        <v>242.44146153846154</v>
      </c>
      <c r="Q147" s="123">
        <f t="shared" si="79"/>
        <v>63.950019230769236</v>
      </c>
      <c r="R147" s="123">
        <f t="shared" si="79"/>
        <v>35</v>
      </c>
      <c r="S147" s="123">
        <f t="shared" si="79"/>
        <v>500</v>
      </c>
      <c r="T147" s="123">
        <f t="shared" si="79"/>
        <v>16</v>
      </c>
      <c r="U147" s="123">
        <f t="shared" si="79"/>
        <v>220</v>
      </c>
      <c r="V147" s="123">
        <f t="shared" si="79"/>
        <v>3332.954673076923</v>
      </c>
      <c r="W147" s="123">
        <f t="shared" si="79"/>
        <v>242.44146153846154</v>
      </c>
      <c r="X147" s="123">
        <f t="shared" si="79"/>
        <v>63.950019230769236</v>
      </c>
      <c r="Y147" s="123">
        <f t="shared" si="79"/>
        <v>0</v>
      </c>
      <c r="Z147" s="123">
        <f t="shared" si="79"/>
        <v>238.15869230769229</v>
      </c>
      <c r="AC147" s="132"/>
      <c r="AD147" s="133"/>
      <c r="AE147" s="107"/>
      <c r="AF147" s="107"/>
      <c r="AI147" s="107"/>
      <c r="AW147" s="189"/>
      <c r="AX147" s="189"/>
      <c r="AY147" s="189"/>
      <c r="AZ147" s="191"/>
      <c r="BA147" s="118"/>
      <c r="BB147" s="189"/>
      <c r="BC147" s="189"/>
      <c r="BD147" s="189"/>
    </row>
    <row r="148" spans="1:56" s="46" customFormat="1" ht="16.5" hidden="1" thickTop="1" thickBot="1" x14ac:dyDescent="0.3">
      <c r="AB148" s="106"/>
      <c r="AC148" s="132"/>
      <c r="AD148" s="133"/>
      <c r="AE148" s="107"/>
      <c r="AF148" s="107"/>
      <c r="AG148" s="106"/>
      <c r="AH148" s="106"/>
      <c r="AI148" s="107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90"/>
      <c r="AX148" s="190"/>
      <c r="AY148" s="190"/>
      <c r="AZ148" s="198"/>
      <c r="BA148" s="199"/>
      <c r="BB148" s="190"/>
      <c r="BC148" s="190"/>
      <c r="BD148" s="190"/>
    </row>
    <row r="149" spans="1:56" s="106" customFormat="1" ht="20.25" hidden="1" thickBot="1" x14ac:dyDescent="0.35">
      <c r="A149" s="125" t="s">
        <v>166</v>
      </c>
      <c r="B149" s="103"/>
      <c r="C149" s="103"/>
      <c r="D149" s="104"/>
      <c r="E149" s="105"/>
      <c r="G149" s="107"/>
      <c r="W149" s="46"/>
      <c r="X149" s="46"/>
      <c r="Y149" s="46"/>
      <c r="Z149" s="46"/>
      <c r="AC149" s="132"/>
      <c r="AD149" s="133"/>
      <c r="AE149" s="107"/>
      <c r="AF149" s="107"/>
      <c r="AI149" s="107"/>
      <c r="AW149" s="189"/>
      <c r="AX149" s="189"/>
      <c r="AY149" s="189"/>
      <c r="AZ149" s="191"/>
      <c r="BA149" s="118"/>
      <c r="BB149" s="189"/>
      <c r="BC149" s="189"/>
      <c r="BD149" s="189"/>
    </row>
    <row r="150" spans="1:56" s="106" customFormat="1" hidden="1" x14ac:dyDescent="0.25">
      <c r="A150" s="115" t="s">
        <v>135</v>
      </c>
      <c r="B150" s="116" t="s">
        <v>37</v>
      </c>
      <c r="C150" s="111">
        <v>1</v>
      </c>
      <c r="D150" s="111">
        <v>40</v>
      </c>
      <c r="E150" s="117">
        <v>17</v>
      </c>
      <c r="F150" s="118">
        <f>D150*E150</f>
        <v>680</v>
      </c>
      <c r="G150" s="114">
        <v>3</v>
      </c>
      <c r="H150" s="118">
        <f>E150*1.5</f>
        <v>25.5</v>
      </c>
      <c r="I150" s="118">
        <f>G150*H150</f>
        <v>76.5</v>
      </c>
      <c r="J150" s="119">
        <f>F150+I150</f>
        <v>756.5</v>
      </c>
      <c r="K150" s="118">
        <f>J150-U150-S150</f>
        <v>471.5</v>
      </c>
      <c r="L150" s="118">
        <f>+J150-S150</f>
        <v>506.5</v>
      </c>
      <c r="M150" s="118">
        <f>+J150-S150</f>
        <v>506.5</v>
      </c>
      <c r="N150" s="118"/>
      <c r="O150" s="118">
        <f>J150</f>
        <v>756.5</v>
      </c>
      <c r="P150" s="118">
        <f>L150*0.062</f>
        <v>31.402999999999999</v>
      </c>
      <c r="Q150" s="118">
        <f>J150*0.0145</f>
        <v>10.969250000000001</v>
      </c>
      <c r="R150" s="118">
        <f>+R145</f>
        <v>35</v>
      </c>
      <c r="S150" s="118">
        <v>250</v>
      </c>
      <c r="T150" s="118">
        <v>8</v>
      </c>
      <c r="U150" s="118">
        <v>35</v>
      </c>
      <c r="V150" s="118">
        <f>J150-P150-Q150-R150-S150-T150-U150</f>
        <v>386.12774999999999</v>
      </c>
      <c r="W150" s="120">
        <f>L150*0.062</f>
        <v>31.402999999999999</v>
      </c>
      <c r="X150" s="120">
        <f>J150*0.0145</f>
        <v>10.969250000000001</v>
      </c>
      <c r="Y150" s="120">
        <f>N150*0.006</f>
        <v>0</v>
      </c>
      <c r="Z150" s="120">
        <f>O150*0.054</f>
        <v>40.850999999999999</v>
      </c>
      <c r="AC150" s="132"/>
      <c r="AD150" s="133"/>
      <c r="AE150" s="107"/>
      <c r="AF150" s="107"/>
      <c r="AI150" s="107"/>
      <c r="AW150" s="189"/>
      <c r="AX150" s="189"/>
      <c r="AY150" s="189"/>
      <c r="AZ150" s="191"/>
      <c r="BA150" s="118"/>
      <c r="BB150" s="189"/>
      <c r="BC150" s="189"/>
      <c r="BD150" s="189"/>
    </row>
    <row r="151" spans="1:56" s="106" customFormat="1" hidden="1" x14ac:dyDescent="0.25">
      <c r="A151" s="121" t="s">
        <v>136</v>
      </c>
      <c r="B151" s="110" t="s">
        <v>36</v>
      </c>
      <c r="C151" s="114">
        <v>4</v>
      </c>
      <c r="D151" s="114" t="s">
        <v>33</v>
      </c>
      <c r="E151" s="118"/>
      <c r="F151" s="118">
        <f>190000/52</f>
        <v>3653.8461538461538</v>
      </c>
      <c r="G151" s="114"/>
      <c r="H151" s="118"/>
      <c r="I151" s="118"/>
      <c r="J151" s="119">
        <f>F151+I151</f>
        <v>3653.8461538461538</v>
      </c>
      <c r="K151" s="118">
        <f>J151-U151-S151</f>
        <v>3218.8461538461538</v>
      </c>
      <c r="L151" s="118">
        <f>+J151-S151</f>
        <v>3403.8461538461538</v>
      </c>
      <c r="M151" s="118">
        <f>+J151-S151</f>
        <v>3403.8461538461538</v>
      </c>
      <c r="N151" s="118"/>
      <c r="O151" s="118">
        <f>J151</f>
        <v>3653.8461538461538</v>
      </c>
      <c r="P151" s="118">
        <f>L151*0.062</f>
        <v>211.03846153846155</v>
      </c>
      <c r="Q151" s="118">
        <f>J151*0.0145</f>
        <v>52.980769230769234</v>
      </c>
      <c r="R151" s="118">
        <f>+R146</f>
        <v>0</v>
      </c>
      <c r="S151" s="118">
        <v>250</v>
      </c>
      <c r="T151" s="118">
        <v>8</v>
      </c>
      <c r="U151" s="118">
        <v>185</v>
      </c>
      <c r="V151" s="118">
        <f>J151-SUM(P151:U151)</f>
        <v>2946.8269230769229</v>
      </c>
      <c r="W151" s="120">
        <f>L151*0.062</f>
        <v>211.03846153846155</v>
      </c>
      <c r="X151" s="120">
        <f>J151*0.0145</f>
        <v>52.980769230769234</v>
      </c>
      <c r="Y151" s="120">
        <f>N151*0.006</f>
        <v>0</v>
      </c>
      <c r="Z151" s="120">
        <f>O151*0.054</f>
        <v>197.30769230769229</v>
      </c>
      <c r="AC151" s="132"/>
      <c r="AD151" s="133"/>
      <c r="AE151" s="107"/>
      <c r="AF151" s="107"/>
      <c r="AI151" s="107"/>
      <c r="AW151" s="189"/>
      <c r="AX151" s="189"/>
      <c r="AY151" s="189"/>
      <c r="AZ151" s="191"/>
      <c r="BA151" s="118"/>
      <c r="BB151" s="189"/>
      <c r="BC151" s="189"/>
      <c r="BD151" s="189"/>
    </row>
    <row r="152" spans="1:56" s="106" customFormat="1" ht="15.75" hidden="1" thickBot="1" x14ac:dyDescent="0.3">
      <c r="A152" s="121"/>
      <c r="B152" s="121"/>
      <c r="C152" s="121"/>
      <c r="D152" s="122"/>
      <c r="E152" s="122"/>
      <c r="F152" s="123">
        <f>SUM(F150:F151)</f>
        <v>4333.8461538461543</v>
      </c>
      <c r="G152" s="122"/>
      <c r="H152" s="123">
        <f t="shared" ref="H152:Z152" si="80">SUM(H150:H151)</f>
        <v>25.5</v>
      </c>
      <c r="I152" s="123">
        <f t="shared" si="80"/>
        <v>76.5</v>
      </c>
      <c r="J152" s="124">
        <f t="shared" si="80"/>
        <v>4410.3461538461543</v>
      </c>
      <c r="K152" s="123">
        <f t="shared" si="80"/>
        <v>3690.3461538461538</v>
      </c>
      <c r="L152" s="123">
        <f t="shared" si="80"/>
        <v>3910.3461538461538</v>
      </c>
      <c r="M152" s="123">
        <f t="shared" si="80"/>
        <v>3910.3461538461538</v>
      </c>
      <c r="N152" s="123">
        <f t="shared" si="80"/>
        <v>0</v>
      </c>
      <c r="O152" s="123">
        <f t="shared" si="80"/>
        <v>4410.3461538461543</v>
      </c>
      <c r="P152" s="123">
        <f t="shared" si="80"/>
        <v>242.44146153846154</v>
      </c>
      <c r="Q152" s="123">
        <f t="shared" si="80"/>
        <v>63.950019230769236</v>
      </c>
      <c r="R152" s="123">
        <f t="shared" si="80"/>
        <v>35</v>
      </c>
      <c r="S152" s="123">
        <f t="shared" si="80"/>
        <v>500</v>
      </c>
      <c r="T152" s="123">
        <f t="shared" si="80"/>
        <v>16</v>
      </c>
      <c r="U152" s="123">
        <f t="shared" si="80"/>
        <v>220</v>
      </c>
      <c r="V152" s="123">
        <f t="shared" si="80"/>
        <v>3332.954673076923</v>
      </c>
      <c r="W152" s="123">
        <f t="shared" si="80"/>
        <v>242.44146153846154</v>
      </c>
      <c r="X152" s="123">
        <f t="shared" si="80"/>
        <v>63.950019230769236</v>
      </c>
      <c r="Y152" s="123">
        <f t="shared" si="80"/>
        <v>0</v>
      </c>
      <c r="Z152" s="123">
        <f t="shared" si="80"/>
        <v>238.15869230769229</v>
      </c>
      <c r="AC152" s="132"/>
      <c r="AD152" s="133"/>
      <c r="AE152" s="107"/>
      <c r="AF152" s="107"/>
      <c r="AI152" s="107"/>
      <c r="AW152" s="189"/>
      <c r="AX152" s="189"/>
      <c r="AY152" s="189"/>
      <c r="AZ152" s="191"/>
      <c r="BA152" s="118"/>
      <c r="BB152" s="189"/>
      <c r="BC152" s="189"/>
      <c r="BD152" s="189"/>
    </row>
    <row r="153" spans="1:56" s="46" customFormat="1" ht="16.5" hidden="1" thickTop="1" thickBot="1" x14ac:dyDescent="0.3">
      <c r="AB153" s="106"/>
      <c r="AC153" s="132"/>
      <c r="AD153" s="133"/>
      <c r="AE153" s="107"/>
      <c r="AF153" s="107"/>
      <c r="AG153" s="106"/>
      <c r="AH153" s="106"/>
      <c r="AI153" s="107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90"/>
      <c r="AX153" s="190"/>
      <c r="AY153" s="190"/>
      <c r="AZ153" s="198"/>
      <c r="BA153" s="199"/>
      <c r="BB153" s="190"/>
      <c r="BC153" s="190"/>
      <c r="BD153" s="190"/>
    </row>
    <row r="154" spans="1:56" s="106" customFormat="1" ht="20.25" hidden="1" thickBot="1" x14ac:dyDescent="0.35">
      <c r="A154" s="125" t="s">
        <v>167</v>
      </c>
      <c r="B154" s="103"/>
      <c r="C154" s="103"/>
      <c r="D154" s="104"/>
      <c r="E154" s="105"/>
      <c r="G154" s="107"/>
      <c r="W154" s="46"/>
      <c r="X154" s="46"/>
      <c r="Y154" s="46"/>
      <c r="Z154" s="46"/>
      <c r="AC154" s="132"/>
      <c r="AD154" s="133"/>
      <c r="AE154" s="107"/>
      <c r="AF154" s="107"/>
      <c r="AI154" s="107"/>
      <c r="AW154" s="189"/>
      <c r="AX154" s="189"/>
      <c r="AY154" s="189"/>
      <c r="AZ154" s="191"/>
      <c r="BA154" s="118"/>
      <c r="BB154" s="189"/>
      <c r="BC154" s="189"/>
      <c r="BD154" s="189"/>
    </row>
    <row r="155" spans="1:56" s="106" customFormat="1" hidden="1" x14ac:dyDescent="0.25">
      <c r="A155" s="115" t="s">
        <v>135</v>
      </c>
      <c r="B155" s="116" t="s">
        <v>37</v>
      </c>
      <c r="C155" s="111">
        <v>1</v>
      </c>
      <c r="D155" s="111">
        <v>40</v>
      </c>
      <c r="E155" s="117">
        <v>17</v>
      </c>
      <c r="F155" s="118">
        <f>D155*E155</f>
        <v>680</v>
      </c>
      <c r="G155" s="114">
        <v>3</v>
      </c>
      <c r="H155" s="118">
        <f>E155*1.5</f>
        <v>25.5</v>
      </c>
      <c r="I155" s="118">
        <f>G155*H155</f>
        <v>76.5</v>
      </c>
      <c r="J155" s="119">
        <f>F155+I155</f>
        <v>756.5</v>
      </c>
      <c r="K155" s="118">
        <f>J155-U155-S155</f>
        <v>471.5</v>
      </c>
      <c r="L155" s="118">
        <f>+J155-S155</f>
        <v>506.5</v>
      </c>
      <c r="M155" s="118">
        <f>+J155-S155</f>
        <v>506.5</v>
      </c>
      <c r="N155" s="118"/>
      <c r="O155" s="118">
        <f>J155</f>
        <v>756.5</v>
      </c>
      <c r="P155" s="118">
        <f>L155*0.062</f>
        <v>31.402999999999999</v>
      </c>
      <c r="Q155" s="118">
        <f>J155*0.0145</f>
        <v>10.969250000000001</v>
      </c>
      <c r="R155" s="118">
        <f>+R150</f>
        <v>35</v>
      </c>
      <c r="S155" s="118">
        <v>250</v>
      </c>
      <c r="T155" s="118">
        <v>8</v>
      </c>
      <c r="U155" s="118">
        <v>35</v>
      </c>
      <c r="V155" s="118">
        <f>J155-P155-Q155-R155-S155-T155-U155</f>
        <v>386.12774999999999</v>
      </c>
      <c r="W155" s="120">
        <f>L155*0.062</f>
        <v>31.402999999999999</v>
      </c>
      <c r="X155" s="120">
        <f>J155*0.0145</f>
        <v>10.969250000000001</v>
      </c>
      <c r="Y155" s="120">
        <f>N155*0.006</f>
        <v>0</v>
      </c>
      <c r="Z155" s="120">
        <f>O155*0.054</f>
        <v>40.850999999999999</v>
      </c>
      <c r="AC155" s="132"/>
      <c r="AD155" s="133"/>
      <c r="AE155" s="107"/>
      <c r="AF155" s="107"/>
      <c r="AI155" s="107"/>
      <c r="AW155" s="189"/>
      <c r="AX155" s="189"/>
      <c r="AY155" s="189"/>
      <c r="AZ155" s="191"/>
      <c r="BA155" s="118"/>
      <c r="BB155" s="189"/>
      <c r="BC155" s="189"/>
      <c r="BD155" s="189"/>
    </row>
    <row r="156" spans="1:56" s="106" customFormat="1" hidden="1" x14ac:dyDescent="0.25">
      <c r="A156" s="121" t="s">
        <v>136</v>
      </c>
      <c r="B156" s="110" t="s">
        <v>36</v>
      </c>
      <c r="C156" s="114">
        <v>4</v>
      </c>
      <c r="D156" s="114" t="s">
        <v>33</v>
      </c>
      <c r="E156" s="118"/>
      <c r="F156" s="118">
        <f>190000/52</f>
        <v>3653.8461538461538</v>
      </c>
      <c r="G156" s="114"/>
      <c r="H156" s="118"/>
      <c r="I156" s="118"/>
      <c r="J156" s="119">
        <f>F156+I156</f>
        <v>3653.8461538461538</v>
      </c>
      <c r="K156" s="118">
        <f>J156-U156-S156</f>
        <v>3218.8461538461538</v>
      </c>
      <c r="L156" s="118">
        <f>+J156-S156</f>
        <v>3403.8461538461538</v>
      </c>
      <c r="M156" s="118">
        <f>+J156-S156</f>
        <v>3403.8461538461538</v>
      </c>
      <c r="N156" s="118"/>
      <c r="O156" s="118">
        <f>J156</f>
        <v>3653.8461538461538</v>
      </c>
      <c r="P156" s="118">
        <f>L156*0.062</f>
        <v>211.03846153846155</v>
      </c>
      <c r="Q156" s="118">
        <f>J156*0.0145</f>
        <v>52.980769230769234</v>
      </c>
      <c r="R156" s="118">
        <f>+R151</f>
        <v>0</v>
      </c>
      <c r="S156" s="118">
        <v>250</v>
      </c>
      <c r="T156" s="118">
        <v>8</v>
      </c>
      <c r="U156" s="118">
        <v>185</v>
      </c>
      <c r="V156" s="118">
        <f>J156-SUM(P156:U156)</f>
        <v>2946.8269230769229</v>
      </c>
      <c r="W156" s="120">
        <f>L156*0.062</f>
        <v>211.03846153846155</v>
      </c>
      <c r="X156" s="120">
        <f>J156*0.0145</f>
        <v>52.980769230769234</v>
      </c>
      <c r="Y156" s="120">
        <f>N156*0.006</f>
        <v>0</v>
      </c>
      <c r="Z156" s="120">
        <f>O156*0.054</f>
        <v>197.30769230769229</v>
      </c>
      <c r="AC156" s="132"/>
      <c r="AD156" s="133"/>
      <c r="AE156" s="107"/>
      <c r="AF156" s="107"/>
      <c r="AI156" s="107"/>
      <c r="AW156" s="189"/>
      <c r="AX156" s="189"/>
      <c r="AY156" s="189"/>
      <c r="AZ156" s="191"/>
      <c r="BA156" s="118"/>
      <c r="BB156" s="189"/>
      <c r="BC156" s="189"/>
      <c r="BD156" s="189"/>
    </row>
    <row r="157" spans="1:56" s="106" customFormat="1" ht="15.75" hidden="1" thickBot="1" x14ac:dyDescent="0.3">
      <c r="A157" s="121"/>
      <c r="B157" s="121"/>
      <c r="C157" s="121"/>
      <c r="D157" s="122"/>
      <c r="E157" s="122"/>
      <c r="F157" s="123">
        <f>SUM(F155:F156)</f>
        <v>4333.8461538461543</v>
      </c>
      <c r="G157" s="122"/>
      <c r="H157" s="123">
        <f t="shared" ref="H157:Z157" si="81">SUM(H155:H156)</f>
        <v>25.5</v>
      </c>
      <c r="I157" s="123">
        <f t="shared" si="81"/>
        <v>76.5</v>
      </c>
      <c r="J157" s="124">
        <f t="shared" si="81"/>
        <v>4410.3461538461543</v>
      </c>
      <c r="K157" s="123">
        <f t="shared" si="81"/>
        <v>3690.3461538461538</v>
      </c>
      <c r="L157" s="123">
        <f t="shared" si="81"/>
        <v>3910.3461538461538</v>
      </c>
      <c r="M157" s="123">
        <f t="shared" si="81"/>
        <v>3910.3461538461538</v>
      </c>
      <c r="N157" s="123">
        <f t="shared" si="81"/>
        <v>0</v>
      </c>
      <c r="O157" s="123">
        <f t="shared" si="81"/>
        <v>4410.3461538461543</v>
      </c>
      <c r="P157" s="123">
        <f t="shared" si="81"/>
        <v>242.44146153846154</v>
      </c>
      <c r="Q157" s="123">
        <f t="shared" si="81"/>
        <v>63.950019230769236</v>
      </c>
      <c r="R157" s="123">
        <f t="shared" si="81"/>
        <v>35</v>
      </c>
      <c r="S157" s="123">
        <f t="shared" si="81"/>
        <v>500</v>
      </c>
      <c r="T157" s="123">
        <f t="shared" si="81"/>
        <v>16</v>
      </c>
      <c r="U157" s="123">
        <f t="shared" si="81"/>
        <v>220</v>
      </c>
      <c r="V157" s="123">
        <f t="shared" si="81"/>
        <v>3332.954673076923</v>
      </c>
      <c r="W157" s="123">
        <f t="shared" si="81"/>
        <v>242.44146153846154</v>
      </c>
      <c r="X157" s="123">
        <f t="shared" si="81"/>
        <v>63.950019230769236</v>
      </c>
      <c r="Y157" s="123">
        <f t="shared" si="81"/>
        <v>0</v>
      </c>
      <c r="Z157" s="123">
        <f t="shared" si="81"/>
        <v>238.15869230769229</v>
      </c>
      <c r="AC157" s="132"/>
      <c r="AD157" s="133"/>
      <c r="AE157" s="107"/>
      <c r="AF157" s="107"/>
      <c r="AI157" s="107"/>
      <c r="AW157" s="189"/>
      <c r="AX157" s="189"/>
      <c r="AY157" s="189"/>
      <c r="AZ157" s="191"/>
      <c r="BA157" s="118"/>
      <c r="BB157" s="189"/>
      <c r="BC157" s="189"/>
      <c r="BD157" s="189"/>
    </row>
    <row r="158" spans="1:56" s="46" customFormat="1" ht="16.5" hidden="1" thickTop="1" thickBot="1" x14ac:dyDescent="0.3">
      <c r="AB158" s="106"/>
      <c r="AC158" s="132"/>
      <c r="AD158" s="133"/>
      <c r="AE158" s="107"/>
      <c r="AF158" s="107"/>
      <c r="AG158" s="106"/>
      <c r="AH158" s="106"/>
      <c r="AI158" s="107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90"/>
      <c r="AX158" s="190"/>
      <c r="AY158" s="190"/>
      <c r="AZ158" s="198"/>
      <c r="BA158" s="199"/>
      <c r="BB158" s="190"/>
      <c r="BC158" s="190"/>
      <c r="BD158" s="190"/>
    </row>
    <row r="159" spans="1:56" s="106" customFormat="1" ht="20.25" hidden="1" thickBot="1" x14ac:dyDescent="0.35">
      <c r="A159" s="125" t="s">
        <v>168</v>
      </c>
      <c r="B159" s="103"/>
      <c r="C159" s="103"/>
      <c r="D159" s="104"/>
      <c r="E159" s="105"/>
      <c r="G159" s="107"/>
      <c r="W159" s="46"/>
      <c r="X159" s="46"/>
      <c r="Y159" s="46"/>
      <c r="Z159" s="46"/>
      <c r="AC159" s="132"/>
      <c r="AD159" s="133"/>
      <c r="AE159" s="107"/>
      <c r="AF159" s="107"/>
      <c r="AI159" s="107"/>
      <c r="AW159" s="189"/>
      <c r="AX159" s="189"/>
      <c r="AY159" s="189"/>
      <c r="AZ159" s="191"/>
      <c r="BA159" s="118"/>
      <c r="BB159" s="189"/>
      <c r="BC159" s="189"/>
      <c r="BD159" s="189"/>
    </row>
    <row r="160" spans="1:56" s="106" customFormat="1" hidden="1" x14ac:dyDescent="0.25">
      <c r="A160" s="115" t="s">
        <v>135</v>
      </c>
      <c r="B160" s="116" t="s">
        <v>37</v>
      </c>
      <c r="C160" s="111">
        <v>1</v>
      </c>
      <c r="D160" s="111">
        <v>40</v>
      </c>
      <c r="E160" s="117">
        <v>17</v>
      </c>
      <c r="F160" s="118">
        <f>D160*E160</f>
        <v>680</v>
      </c>
      <c r="G160" s="114">
        <v>3</v>
      </c>
      <c r="H160" s="118">
        <f>E160*1.5</f>
        <v>25.5</v>
      </c>
      <c r="I160" s="118">
        <f>G160*H160</f>
        <v>76.5</v>
      </c>
      <c r="J160" s="119">
        <f>F160+I160</f>
        <v>756.5</v>
      </c>
      <c r="K160" s="118">
        <f>J160-U160-S160</f>
        <v>471.5</v>
      </c>
      <c r="L160" s="118">
        <f>+J160-S160</f>
        <v>506.5</v>
      </c>
      <c r="M160" s="118">
        <f>+J160-S160</f>
        <v>506.5</v>
      </c>
      <c r="N160" s="118"/>
      <c r="O160" s="118">
        <f>J160</f>
        <v>756.5</v>
      </c>
      <c r="P160" s="118">
        <f>L160*0.062</f>
        <v>31.402999999999999</v>
      </c>
      <c r="Q160" s="118">
        <f>J160*0.0145</f>
        <v>10.969250000000001</v>
      </c>
      <c r="R160" s="118">
        <f>+R155</f>
        <v>35</v>
      </c>
      <c r="S160" s="118">
        <v>250</v>
      </c>
      <c r="T160" s="118">
        <v>8</v>
      </c>
      <c r="U160" s="118">
        <v>35</v>
      </c>
      <c r="V160" s="118">
        <f>J160-P160-Q160-R160-S160-T160-U160</f>
        <v>386.12774999999999</v>
      </c>
      <c r="W160" s="120">
        <f>L160*0.062</f>
        <v>31.402999999999999</v>
      </c>
      <c r="X160" s="120">
        <f>J160*0.0145</f>
        <v>10.969250000000001</v>
      </c>
      <c r="Y160" s="120">
        <f>N160*0.006</f>
        <v>0</v>
      </c>
      <c r="Z160" s="120">
        <f>O160*0.054</f>
        <v>40.850999999999999</v>
      </c>
      <c r="AC160" s="132"/>
      <c r="AD160" s="133"/>
      <c r="AE160" s="107"/>
      <c r="AF160" s="107"/>
      <c r="AI160" s="107"/>
      <c r="AW160" s="189"/>
      <c r="AX160" s="189"/>
      <c r="AY160" s="189"/>
      <c r="AZ160" s="191"/>
      <c r="BA160" s="118"/>
      <c r="BB160" s="189"/>
      <c r="BC160" s="189"/>
      <c r="BD160" s="189"/>
    </row>
    <row r="161" spans="1:56" s="106" customFormat="1" hidden="1" x14ac:dyDescent="0.25">
      <c r="A161" s="121" t="s">
        <v>136</v>
      </c>
      <c r="B161" s="110" t="s">
        <v>36</v>
      </c>
      <c r="C161" s="114">
        <v>4</v>
      </c>
      <c r="D161" s="114" t="s">
        <v>33</v>
      </c>
      <c r="E161" s="118"/>
      <c r="F161" s="118">
        <f>190000/52</f>
        <v>3653.8461538461538</v>
      </c>
      <c r="G161" s="114"/>
      <c r="H161" s="118"/>
      <c r="I161" s="118"/>
      <c r="J161" s="119">
        <f>F161+I161</f>
        <v>3653.8461538461538</v>
      </c>
      <c r="K161" s="118">
        <f>J161-U161-S161</f>
        <v>3218.8461538461538</v>
      </c>
      <c r="L161" s="118">
        <f>+J161-S161</f>
        <v>3403.8461538461538</v>
      </c>
      <c r="M161" s="118">
        <f>+J161-S161</f>
        <v>3403.8461538461538</v>
      </c>
      <c r="N161" s="118"/>
      <c r="O161" s="118">
        <f>J161</f>
        <v>3653.8461538461538</v>
      </c>
      <c r="P161" s="118">
        <f>L161*0.062</f>
        <v>211.03846153846155</v>
      </c>
      <c r="Q161" s="118">
        <f>J161*0.0145</f>
        <v>52.980769230769234</v>
      </c>
      <c r="R161" s="118">
        <f>+R156</f>
        <v>0</v>
      </c>
      <c r="S161" s="118">
        <v>250</v>
      </c>
      <c r="T161" s="118">
        <v>8</v>
      </c>
      <c r="U161" s="118">
        <v>185</v>
      </c>
      <c r="V161" s="118">
        <f>J161-SUM(P161:U161)</f>
        <v>2946.8269230769229</v>
      </c>
      <c r="W161" s="120">
        <f>L161*0.062</f>
        <v>211.03846153846155</v>
      </c>
      <c r="X161" s="120">
        <f>J161*0.0145</f>
        <v>52.980769230769234</v>
      </c>
      <c r="Y161" s="120">
        <f>N161*0.006</f>
        <v>0</v>
      </c>
      <c r="Z161" s="120">
        <f>O161*0.054</f>
        <v>197.30769230769229</v>
      </c>
      <c r="AC161" s="132"/>
      <c r="AD161" s="133"/>
      <c r="AE161" s="107"/>
      <c r="AF161" s="107"/>
      <c r="AI161" s="107"/>
      <c r="AW161" s="189"/>
      <c r="AX161" s="189"/>
      <c r="AY161" s="189"/>
      <c r="AZ161" s="191"/>
      <c r="BA161" s="118"/>
      <c r="BB161" s="189"/>
      <c r="BC161" s="189"/>
      <c r="BD161" s="189"/>
    </row>
    <row r="162" spans="1:56" s="106" customFormat="1" ht="15.75" hidden="1" thickBot="1" x14ac:dyDescent="0.3">
      <c r="A162" s="121"/>
      <c r="B162" s="121"/>
      <c r="C162" s="121"/>
      <c r="D162" s="122"/>
      <c r="E162" s="122"/>
      <c r="F162" s="123">
        <f>SUM(F160:F161)</f>
        <v>4333.8461538461543</v>
      </c>
      <c r="G162" s="122"/>
      <c r="H162" s="123">
        <f t="shared" ref="H162:Z162" si="82">SUM(H160:H161)</f>
        <v>25.5</v>
      </c>
      <c r="I162" s="123">
        <f t="shared" si="82"/>
        <v>76.5</v>
      </c>
      <c r="J162" s="124">
        <f t="shared" si="82"/>
        <v>4410.3461538461543</v>
      </c>
      <c r="K162" s="123">
        <f t="shared" si="82"/>
        <v>3690.3461538461538</v>
      </c>
      <c r="L162" s="123">
        <f t="shared" si="82"/>
        <v>3910.3461538461538</v>
      </c>
      <c r="M162" s="123">
        <f t="shared" si="82"/>
        <v>3910.3461538461538</v>
      </c>
      <c r="N162" s="123">
        <f t="shared" si="82"/>
        <v>0</v>
      </c>
      <c r="O162" s="123">
        <f t="shared" si="82"/>
        <v>4410.3461538461543</v>
      </c>
      <c r="P162" s="123">
        <f t="shared" si="82"/>
        <v>242.44146153846154</v>
      </c>
      <c r="Q162" s="123">
        <f t="shared" si="82"/>
        <v>63.950019230769236</v>
      </c>
      <c r="R162" s="123">
        <f t="shared" si="82"/>
        <v>35</v>
      </c>
      <c r="S162" s="123">
        <f t="shared" si="82"/>
        <v>500</v>
      </c>
      <c r="T162" s="123">
        <f t="shared" si="82"/>
        <v>16</v>
      </c>
      <c r="U162" s="123">
        <f t="shared" si="82"/>
        <v>220</v>
      </c>
      <c r="V162" s="123">
        <f t="shared" si="82"/>
        <v>3332.954673076923</v>
      </c>
      <c r="W162" s="123">
        <f t="shared" si="82"/>
        <v>242.44146153846154</v>
      </c>
      <c r="X162" s="123">
        <f t="shared" si="82"/>
        <v>63.950019230769236</v>
      </c>
      <c r="Y162" s="123">
        <f t="shared" si="82"/>
        <v>0</v>
      </c>
      <c r="Z162" s="123">
        <f t="shared" si="82"/>
        <v>238.15869230769229</v>
      </c>
      <c r="AC162" s="132"/>
      <c r="AD162" s="133"/>
      <c r="AE162" s="107"/>
      <c r="AF162" s="107"/>
      <c r="AI162" s="107"/>
      <c r="AW162" s="189"/>
      <c r="AX162" s="189"/>
      <c r="AY162" s="189"/>
      <c r="AZ162" s="191"/>
      <c r="BA162" s="118"/>
      <c r="BB162" s="189"/>
      <c r="BC162" s="189"/>
      <c r="BD162" s="189"/>
    </row>
    <row r="163" spans="1:56" s="46" customFormat="1" ht="16.5" hidden="1" thickTop="1" thickBot="1" x14ac:dyDescent="0.3">
      <c r="AB163" s="106"/>
      <c r="AC163" s="132"/>
      <c r="AD163" s="133"/>
      <c r="AE163" s="107"/>
      <c r="AF163" s="107"/>
      <c r="AG163" s="106"/>
      <c r="AH163" s="106"/>
      <c r="AI163" s="107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90"/>
      <c r="AX163" s="190"/>
      <c r="AY163" s="190"/>
      <c r="AZ163" s="198"/>
      <c r="BA163" s="199"/>
      <c r="BB163" s="190"/>
      <c r="BC163" s="190"/>
      <c r="BD163" s="190"/>
    </row>
    <row r="164" spans="1:56" s="106" customFormat="1" ht="20.25" hidden="1" thickBot="1" x14ac:dyDescent="0.35">
      <c r="A164" s="125" t="s">
        <v>169</v>
      </c>
      <c r="B164" s="103"/>
      <c r="C164" s="103"/>
      <c r="D164" s="104"/>
      <c r="E164" s="105"/>
      <c r="G164" s="107"/>
      <c r="W164" s="46"/>
      <c r="X164" s="46"/>
      <c r="Y164" s="46"/>
      <c r="Z164" s="46"/>
      <c r="AC164" s="132"/>
      <c r="AD164" s="133"/>
      <c r="AE164" s="107"/>
      <c r="AF164" s="107"/>
      <c r="AI164" s="107"/>
      <c r="AW164" s="189"/>
      <c r="AX164" s="189"/>
      <c r="AY164" s="189"/>
      <c r="AZ164" s="191"/>
      <c r="BA164" s="118"/>
      <c r="BB164" s="189"/>
      <c r="BC164" s="189"/>
      <c r="BD164" s="189"/>
    </row>
    <row r="165" spans="1:56" s="106" customFormat="1" hidden="1" x14ac:dyDescent="0.25">
      <c r="A165" s="115" t="s">
        <v>135</v>
      </c>
      <c r="B165" s="116" t="s">
        <v>37</v>
      </c>
      <c r="C165" s="111">
        <v>1</v>
      </c>
      <c r="D165" s="111">
        <v>40</v>
      </c>
      <c r="E165" s="117">
        <v>17</v>
      </c>
      <c r="F165" s="118">
        <f>D165*E165</f>
        <v>680</v>
      </c>
      <c r="G165" s="114">
        <v>3</v>
      </c>
      <c r="H165" s="118">
        <f>E165*1.5</f>
        <v>25.5</v>
      </c>
      <c r="I165" s="118">
        <f>G165*H165</f>
        <v>76.5</v>
      </c>
      <c r="J165" s="119">
        <f>F165+I165</f>
        <v>756.5</v>
      </c>
      <c r="K165" s="118">
        <f>J165-U165-S165</f>
        <v>471.5</v>
      </c>
      <c r="L165" s="118">
        <f>+J165-S165</f>
        <v>506.5</v>
      </c>
      <c r="M165" s="118">
        <f>+J165-S165</f>
        <v>506.5</v>
      </c>
      <c r="N165" s="118"/>
      <c r="O165" s="118">
        <f>J165</f>
        <v>756.5</v>
      </c>
      <c r="P165" s="118">
        <f>L165*0.062</f>
        <v>31.402999999999999</v>
      </c>
      <c r="Q165" s="118">
        <f>J165*0.0145</f>
        <v>10.969250000000001</v>
      </c>
      <c r="R165" s="118">
        <f>+R160</f>
        <v>35</v>
      </c>
      <c r="S165" s="118">
        <v>250</v>
      </c>
      <c r="T165" s="118">
        <v>8</v>
      </c>
      <c r="U165" s="118">
        <v>35</v>
      </c>
      <c r="V165" s="118">
        <f>J165-P165-Q165-R165-S165-T165-U165</f>
        <v>386.12774999999999</v>
      </c>
      <c r="W165" s="120">
        <f>L165*0.062</f>
        <v>31.402999999999999</v>
      </c>
      <c r="X165" s="120">
        <f>J165*0.0145</f>
        <v>10.969250000000001</v>
      </c>
      <c r="Y165" s="120">
        <f>N165*0.006</f>
        <v>0</v>
      </c>
      <c r="Z165" s="120">
        <f>O165*0.054</f>
        <v>40.850999999999999</v>
      </c>
      <c r="AC165" s="132"/>
      <c r="AD165" s="133"/>
      <c r="AE165" s="107"/>
      <c r="AF165" s="107"/>
      <c r="AI165" s="107"/>
      <c r="AW165" s="189"/>
      <c r="AX165" s="189"/>
      <c r="AY165" s="189"/>
      <c r="AZ165" s="191"/>
      <c r="BA165" s="118"/>
      <c r="BB165" s="189"/>
      <c r="BC165" s="189"/>
      <c r="BD165" s="189"/>
    </row>
    <row r="166" spans="1:56" s="106" customFormat="1" hidden="1" x14ac:dyDescent="0.25">
      <c r="A166" s="121" t="s">
        <v>136</v>
      </c>
      <c r="B166" s="110" t="s">
        <v>36</v>
      </c>
      <c r="C166" s="114">
        <v>4</v>
      </c>
      <c r="D166" s="114" t="s">
        <v>33</v>
      </c>
      <c r="E166" s="118"/>
      <c r="F166" s="118">
        <f>190000/52</f>
        <v>3653.8461538461538</v>
      </c>
      <c r="G166" s="114"/>
      <c r="H166" s="118"/>
      <c r="I166" s="118"/>
      <c r="J166" s="119">
        <f>F166+I166</f>
        <v>3653.8461538461538</v>
      </c>
      <c r="K166" s="118">
        <f>J166-U166-S166</f>
        <v>3218.8461538461538</v>
      </c>
      <c r="L166" s="118">
        <f>+J166-S166</f>
        <v>3403.8461538461538</v>
      </c>
      <c r="M166" s="118">
        <f>+J166-S166</f>
        <v>3403.8461538461538</v>
      </c>
      <c r="N166" s="118"/>
      <c r="O166" s="118">
        <f>J166</f>
        <v>3653.8461538461538</v>
      </c>
      <c r="P166" s="118">
        <f>L166*0.062</f>
        <v>211.03846153846155</v>
      </c>
      <c r="Q166" s="118">
        <f>J166*0.0145</f>
        <v>52.980769230769234</v>
      </c>
      <c r="R166" s="118">
        <f>+R161</f>
        <v>0</v>
      </c>
      <c r="S166" s="118">
        <v>250</v>
      </c>
      <c r="T166" s="118">
        <v>8</v>
      </c>
      <c r="U166" s="118">
        <v>185</v>
      </c>
      <c r="V166" s="118">
        <f>J166-SUM(P166:U166)</f>
        <v>2946.8269230769229</v>
      </c>
      <c r="W166" s="120">
        <f>L166*0.062</f>
        <v>211.03846153846155</v>
      </c>
      <c r="X166" s="120">
        <f>J166*0.0145</f>
        <v>52.980769230769234</v>
      </c>
      <c r="Y166" s="120">
        <f>N166*0.006</f>
        <v>0</v>
      </c>
      <c r="Z166" s="120">
        <f>O166*0.054</f>
        <v>197.30769230769229</v>
      </c>
      <c r="AC166" s="132"/>
      <c r="AD166" s="133"/>
      <c r="AE166" s="107"/>
      <c r="AF166" s="107"/>
      <c r="AI166" s="107"/>
      <c r="AW166" s="189"/>
      <c r="AX166" s="189"/>
      <c r="AY166" s="189"/>
      <c r="AZ166" s="191"/>
      <c r="BA166" s="118"/>
      <c r="BB166" s="189"/>
      <c r="BC166" s="189"/>
      <c r="BD166" s="189"/>
    </row>
    <row r="167" spans="1:56" s="106" customFormat="1" ht="15.75" hidden="1" thickBot="1" x14ac:dyDescent="0.3">
      <c r="A167" s="121"/>
      <c r="B167" s="121"/>
      <c r="C167" s="121"/>
      <c r="D167" s="122"/>
      <c r="E167" s="122"/>
      <c r="F167" s="123">
        <f>SUM(F165:F166)</f>
        <v>4333.8461538461543</v>
      </c>
      <c r="G167" s="122"/>
      <c r="H167" s="123">
        <f t="shared" ref="H167:Z167" si="83">SUM(H165:H166)</f>
        <v>25.5</v>
      </c>
      <c r="I167" s="123">
        <f t="shared" si="83"/>
        <v>76.5</v>
      </c>
      <c r="J167" s="124">
        <f t="shared" si="83"/>
        <v>4410.3461538461543</v>
      </c>
      <c r="K167" s="123">
        <f t="shared" si="83"/>
        <v>3690.3461538461538</v>
      </c>
      <c r="L167" s="123">
        <f t="shared" si="83"/>
        <v>3910.3461538461538</v>
      </c>
      <c r="M167" s="123">
        <f t="shared" si="83"/>
        <v>3910.3461538461538</v>
      </c>
      <c r="N167" s="123">
        <f t="shared" si="83"/>
        <v>0</v>
      </c>
      <c r="O167" s="123">
        <f t="shared" si="83"/>
        <v>4410.3461538461543</v>
      </c>
      <c r="P167" s="123">
        <f t="shared" si="83"/>
        <v>242.44146153846154</v>
      </c>
      <c r="Q167" s="123">
        <f t="shared" si="83"/>
        <v>63.950019230769236</v>
      </c>
      <c r="R167" s="123">
        <f t="shared" si="83"/>
        <v>35</v>
      </c>
      <c r="S167" s="123">
        <f t="shared" si="83"/>
        <v>500</v>
      </c>
      <c r="T167" s="123">
        <f t="shared" si="83"/>
        <v>16</v>
      </c>
      <c r="U167" s="123">
        <f t="shared" si="83"/>
        <v>220</v>
      </c>
      <c r="V167" s="123">
        <f t="shared" si="83"/>
        <v>3332.954673076923</v>
      </c>
      <c r="W167" s="123">
        <f t="shared" si="83"/>
        <v>242.44146153846154</v>
      </c>
      <c r="X167" s="123">
        <f t="shared" si="83"/>
        <v>63.950019230769236</v>
      </c>
      <c r="Y167" s="123">
        <f t="shared" si="83"/>
        <v>0</v>
      </c>
      <c r="Z167" s="123">
        <f t="shared" si="83"/>
        <v>238.15869230769229</v>
      </c>
      <c r="AC167" s="132"/>
      <c r="AD167" s="133"/>
      <c r="AE167" s="107"/>
      <c r="AF167" s="107"/>
      <c r="AI167" s="107"/>
      <c r="AW167" s="189"/>
      <c r="AX167" s="189"/>
      <c r="AY167" s="189"/>
      <c r="AZ167" s="191"/>
      <c r="BA167" s="118"/>
      <c r="BB167" s="189"/>
      <c r="BC167" s="189"/>
      <c r="BD167" s="189"/>
    </row>
    <row r="168" spans="1:56" s="46" customFormat="1" ht="16.5" hidden="1" thickTop="1" thickBot="1" x14ac:dyDescent="0.3">
      <c r="AB168" s="106"/>
      <c r="AC168" s="132"/>
      <c r="AD168" s="133"/>
      <c r="AE168" s="107"/>
      <c r="AF168" s="107"/>
      <c r="AG168" s="106"/>
      <c r="AH168" s="106"/>
      <c r="AI168" s="107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90"/>
      <c r="AX168" s="190"/>
      <c r="AY168" s="190"/>
      <c r="AZ168" s="198"/>
      <c r="BA168" s="199"/>
      <c r="BB168" s="190"/>
      <c r="BC168" s="190"/>
      <c r="BD168" s="190"/>
    </row>
    <row r="169" spans="1:56" s="106" customFormat="1" ht="20.25" hidden="1" thickBot="1" x14ac:dyDescent="0.35">
      <c r="A169" s="125" t="s">
        <v>170</v>
      </c>
      <c r="B169" s="103"/>
      <c r="C169" s="103"/>
      <c r="D169" s="104"/>
      <c r="E169" s="105"/>
      <c r="G169" s="107"/>
      <c r="W169" s="46"/>
      <c r="X169" s="46"/>
      <c r="Y169" s="46"/>
      <c r="Z169" s="46"/>
      <c r="AC169" s="132"/>
      <c r="AD169" s="133"/>
      <c r="AE169" s="107"/>
      <c r="AF169" s="107"/>
      <c r="AI169" s="107"/>
      <c r="AW169" s="189"/>
      <c r="AX169" s="189"/>
      <c r="AY169" s="189"/>
      <c r="AZ169" s="191"/>
      <c r="BA169" s="118"/>
      <c r="BB169" s="189"/>
      <c r="BC169" s="189"/>
      <c r="BD169" s="189"/>
    </row>
    <row r="170" spans="1:56" s="106" customFormat="1" hidden="1" x14ac:dyDescent="0.25">
      <c r="A170" s="115" t="s">
        <v>135</v>
      </c>
      <c r="B170" s="116" t="s">
        <v>37</v>
      </c>
      <c r="C170" s="111">
        <v>1</v>
      </c>
      <c r="D170" s="111">
        <v>40</v>
      </c>
      <c r="E170" s="117">
        <v>17</v>
      </c>
      <c r="F170" s="118">
        <f>D170*E170</f>
        <v>680</v>
      </c>
      <c r="G170" s="114">
        <v>3</v>
      </c>
      <c r="H170" s="118">
        <f>E170*1.5</f>
        <v>25.5</v>
      </c>
      <c r="I170" s="118">
        <f>G170*H170</f>
        <v>76.5</v>
      </c>
      <c r="J170" s="119">
        <f>F170+I170</f>
        <v>756.5</v>
      </c>
      <c r="K170" s="118">
        <f>J170-U170-S170</f>
        <v>471.5</v>
      </c>
      <c r="L170" s="118">
        <f>+J170-S170</f>
        <v>506.5</v>
      </c>
      <c r="M170" s="118">
        <f>+J170-S170</f>
        <v>506.5</v>
      </c>
      <c r="N170" s="118"/>
      <c r="O170" s="118">
        <f>J170</f>
        <v>756.5</v>
      </c>
      <c r="P170" s="118">
        <f>L170*0.062</f>
        <v>31.402999999999999</v>
      </c>
      <c r="Q170" s="118">
        <f>J170*0.0145</f>
        <v>10.969250000000001</v>
      </c>
      <c r="R170" s="118">
        <f>+R165</f>
        <v>35</v>
      </c>
      <c r="S170" s="118">
        <v>250</v>
      </c>
      <c r="T170" s="118">
        <v>8</v>
      </c>
      <c r="U170" s="118">
        <v>35</v>
      </c>
      <c r="V170" s="118">
        <f>J170-P170-Q170-R170-S170-T170-U170</f>
        <v>386.12774999999999</v>
      </c>
      <c r="W170" s="120">
        <f>L170*0.062</f>
        <v>31.402999999999999</v>
      </c>
      <c r="X170" s="120">
        <f>J170*0.0145</f>
        <v>10.969250000000001</v>
      </c>
      <c r="Y170" s="120">
        <f>N170*0.006</f>
        <v>0</v>
      </c>
      <c r="Z170" s="120">
        <f>O170*0.054</f>
        <v>40.850999999999999</v>
      </c>
      <c r="AC170" s="132"/>
      <c r="AD170" s="133"/>
      <c r="AE170" s="107"/>
      <c r="AF170" s="107"/>
      <c r="AI170" s="107"/>
      <c r="AW170" s="189"/>
      <c r="AX170" s="189"/>
      <c r="AY170" s="189"/>
      <c r="AZ170" s="191"/>
      <c r="BA170" s="118"/>
      <c r="BB170" s="189"/>
      <c r="BC170" s="189"/>
      <c r="BD170" s="189"/>
    </row>
    <row r="171" spans="1:56" s="106" customFormat="1" hidden="1" x14ac:dyDescent="0.25">
      <c r="A171" s="121" t="s">
        <v>136</v>
      </c>
      <c r="B171" s="110" t="s">
        <v>36</v>
      </c>
      <c r="C171" s="114">
        <v>4</v>
      </c>
      <c r="D171" s="114" t="s">
        <v>33</v>
      </c>
      <c r="E171" s="118"/>
      <c r="F171" s="118">
        <f>190000/52</f>
        <v>3653.8461538461538</v>
      </c>
      <c r="G171" s="114"/>
      <c r="H171" s="118"/>
      <c r="I171" s="118"/>
      <c r="J171" s="119">
        <f>F171+I171</f>
        <v>3653.8461538461538</v>
      </c>
      <c r="K171" s="118">
        <f>J171-U171-S171</f>
        <v>3218.8461538461538</v>
      </c>
      <c r="L171" s="118">
        <f>+J171-S171</f>
        <v>3403.8461538461538</v>
      </c>
      <c r="M171" s="118">
        <f>+J171-S171</f>
        <v>3403.8461538461538</v>
      </c>
      <c r="N171" s="118"/>
      <c r="O171" s="118">
        <f>J171</f>
        <v>3653.8461538461538</v>
      </c>
      <c r="P171" s="118">
        <f>L171*0.062</f>
        <v>211.03846153846155</v>
      </c>
      <c r="Q171" s="118">
        <f>J171*0.0145</f>
        <v>52.980769230769234</v>
      </c>
      <c r="R171" s="118">
        <f>+R166</f>
        <v>0</v>
      </c>
      <c r="S171" s="118">
        <v>250</v>
      </c>
      <c r="T171" s="118">
        <v>8</v>
      </c>
      <c r="U171" s="118">
        <v>185</v>
      </c>
      <c r="V171" s="118">
        <f>J171-SUM(P171:U171)</f>
        <v>2946.8269230769229</v>
      </c>
      <c r="W171" s="120">
        <f>L171*0.062</f>
        <v>211.03846153846155</v>
      </c>
      <c r="X171" s="120">
        <f>J171*0.0145</f>
        <v>52.980769230769234</v>
      </c>
      <c r="Y171" s="120">
        <f>N171*0.006</f>
        <v>0</v>
      </c>
      <c r="Z171" s="120">
        <f>O171*0.054</f>
        <v>197.30769230769229</v>
      </c>
      <c r="AC171" s="132"/>
      <c r="AD171" s="133"/>
      <c r="AE171" s="107"/>
      <c r="AF171" s="107"/>
      <c r="AI171" s="107"/>
      <c r="AW171" s="189"/>
      <c r="AX171" s="189"/>
      <c r="AY171" s="189"/>
      <c r="AZ171" s="191"/>
      <c r="BA171" s="118"/>
      <c r="BB171" s="189"/>
      <c r="BC171" s="189"/>
      <c r="BD171" s="189"/>
    </row>
    <row r="172" spans="1:56" s="106" customFormat="1" ht="15.75" hidden="1" thickBot="1" x14ac:dyDescent="0.3">
      <c r="A172" s="121"/>
      <c r="B172" s="121"/>
      <c r="C172" s="121"/>
      <c r="D172" s="122"/>
      <c r="E172" s="122"/>
      <c r="F172" s="123">
        <f>SUM(F170:F171)</f>
        <v>4333.8461538461543</v>
      </c>
      <c r="G172" s="122"/>
      <c r="H172" s="123">
        <f t="shared" ref="H172:Z172" si="84">SUM(H170:H171)</f>
        <v>25.5</v>
      </c>
      <c r="I172" s="123">
        <f t="shared" si="84"/>
        <v>76.5</v>
      </c>
      <c r="J172" s="124">
        <f t="shared" si="84"/>
        <v>4410.3461538461543</v>
      </c>
      <c r="K172" s="123">
        <f t="shared" si="84"/>
        <v>3690.3461538461538</v>
      </c>
      <c r="L172" s="123">
        <f t="shared" si="84"/>
        <v>3910.3461538461538</v>
      </c>
      <c r="M172" s="123">
        <f t="shared" si="84"/>
        <v>3910.3461538461538</v>
      </c>
      <c r="N172" s="123">
        <f t="shared" si="84"/>
        <v>0</v>
      </c>
      <c r="O172" s="123">
        <f t="shared" si="84"/>
        <v>4410.3461538461543</v>
      </c>
      <c r="P172" s="123">
        <f t="shared" si="84"/>
        <v>242.44146153846154</v>
      </c>
      <c r="Q172" s="123">
        <f t="shared" si="84"/>
        <v>63.950019230769236</v>
      </c>
      <c r="R172" s="123">
        <f t="shared" si="84"/>
        <v>35</v>
      </c>
      <c r="S172" s="123">
        <f t="shared" si="84"/>
        <v>500</v>
      </c>
      <c r="T172" s="123">
        <f t="shared" si="84"/>
        <v>16</v>
      </c>
      <c r="U172" s="123">
        <f t="shared" si="84"/>
        <v>220</v>
      </c>
      <c r="V172" s="123">
        <f t="shared" si="84"/>
        <v>3332.954673076923</v>
      </c>
      <c r="W172" s="123">
        <f t="shared" si="84"/>
        <v>242.44146153846154</v>
      </c>
      <c r="X172" s="123">
        <f t="shared" si="84"/>
        <v>63.950019230769236</v>
      </c>
      <c r="Y172" s="123">
        <f t="shared" si="84"/>
        <v>0</v>
      </c>
      <c r="Z172" s="123">
        <f t="shared" si="84"/>
        <v>238.15869230769229</v>
      </c>
      <c r="AC172" s="132"/>
      <c r="AD172" s="133"/>
      <c r="AE172" s="107"/>
      <c r="AF172" s="107"/>
      <c r="AI172" s="107"/>
      <c r="AW172" s="189"/>
      <c r="AX172" s="189"/>
      <c r="AY172" s="189"/>
      <c r="AZ172" s="191"/>
      <c r="BA172" s="118"/>
      <c r="BB172" s="189"/>
      <c r="BC172" s="189"/>
      <c r="BD172" s="189"/>
    </row>
    <row r="173" spans="1:56" s="46" customFormat="1" ht="16.5" hidden="1" thickTop="1" thickBot="1" x14ac:dyDescent="0.3">
      <c r="AB173" s="106"/>
      <c r="AC173" s="132"/>
      <c r="AD173" s="133"/>
      <c r="AE173" s="107"/>
      <c r="AF173" s="107"/>
      <c r="AG173" s="106"/>
      <c r="AH173" s="106"/>
      <c r="AI173" s="107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90"/>
      <c r="AX173" s="190"/>
      <c r="AY173" s="190"/>
      <c r="AZ173" s="198"/>
      <c r="BA173" s="199"/>
      <c r="BB173" s="190"/>
      <c r="BC173" s="190"/>
      <c r="BD173" s="190"/>
    </row>
    <row r="174" spans="1:56" s="106" customFormat="1" ht="20.25" hidden="1" thickBot="1" x14ac:dyDescent="0.35">
      <c r="A174" s="125" t="s">
        <v>171</v>
      </c>
      <c r="B174" s="103"/>
      <c r="C174" s="103"/>
      <c r="D174" s="104"/>
      <c r="E174" s="105"/>
      <c r="G174" s="107"/>
      <c r="W174" s="46"/>
      <c r="X174" s="46"/>
      <c r="Y174" s="46"/>
      <c r="Z174" s="46"/>
      <c r="AC174" s="132"/>
      <c r="AD174" s="133"/>
      <c r="AE174" s="107"/>
      <c r="AF174" s="107"/>
      <c r="AI174" s="107"/>
      <c r="AW174" s="189"/>
      <c r="AX174" s="189"/>
      <c r="AY174" s="189"/>
      <c r="AZ174" s="191"/>
      <c r="BA174" s="118"/>
      <c r="BB174" s="189"/>
      <c r="BC174" s="189"/>
      <c r="BD174" s="189"/>
    </row>
    <row r="175" spans="1:56" s="106" customFormat="1" hidden="1" x14ac:dyDescent="0.25">
      <c r="A175" s="115" t="s">
        <v>135</v>
      </c>
      <c r="B175" s="116" t="s">
        <v>37</v>
      </c>
      <c r="C175" s="111">
        <v>1</v>
      </c>
      <c r="D175" s="111">
        <v>40</v>
      </c>
      <c r="E175" s="117">
        <v>17</v>
      </c>
      <c r="F175" s="118">
        <f>D175*E175</f>
        <v>680</v>
      </c>
      <c r="G175" s="114">
        <v>3</v>
      </c>
      <c r="H175" s="118">
        <f>E175*1.5</f>
        <v>25.5</v>
      </c>
      <c r="I175" s="118">
        <f>G175*H175</f>
        <v>76.5</v>
      </c>
      <c r="J175" s="119">
        <f>F175+I175</f>
        <v>756.5</v>
      </c>
      <c r="K175" s="118">
        <f>J175-U175-S175</f>
        <v>471.5</v>
      </c>
      <c r="L175" s="118">
        <f>+J175-S175</f>
        <v>506.5</v>
      </c>
      <c r="M175" s="118">
        <f>+J175-S175</f>
        <v>506.5</v>
      </c>
      <c r="N175" s="118"/>
      <c r="O175" s="118">
        <f>J175</f>
        <v>756.5</v>
      </c>
      <c r="P175" s="118">
        <f>L175*0.062</f>
        <v>31.402999999999999</v>
      </c>
      <c r="Q175" s="118">
        <f>J175*0.0145</f>
        <v>10.969250000000001</v>
      </c>
      <c r="R175" s="118">
        <f>+R170</f>
        <v>35</v>
      </c>
      <c r="S175" s="118">
        <v>250</v>
      </c>
      <c r="T175" s="118">
        <v>8</v>
      </c>
      <c r="U175" s="118">
        <v>35</v>
      </c>
      <c r="V175" s="118">
        <f>J175-P175-Q175-R175-S175-T175-U175</f>
        <v>386.12774999999999</v>
      </c>
      <c r="W175" s="120">
        <f>L175*0.062</f>
        <v>31.402999999999999</v>
      </c>
      <c r="X175" s="120">
        <f>J175*0.0145</f>
        <v>10.969250000000001</v>
      </c>
      <c r="Y175" s="120">
        <f>N175*0.006</f>
        <v>0</v>
      </c>
      <c r="Z175" s="120">
        <f>O175*0.054</f>
        <v>40.850999999999999</v>
      </c>
      <c r="AC175" s="132"/>
      <c r="AD175" s="133"/>
      <c r="AE175" s="107"/>
      <c r="AF175" s="107"/>
      <c r="AI175" s="107"/>
      <c r="AW175" s="189"/>
      <c r="AX175" s="189"/>
      <c r="AY175" s="189"/>
      <c r="AZ175" s="191"/>
      <c r="BA175" s="118"/>
      <c r="BB175" s="189"/>
      <c r="BC175" s="189"/>
      <c r="BD175" s="189"/>
    </row>
    <row r="176" spans="1:56" s="106" customFormat="1" hidden="1" x14ac:dyDescent="0.25">
      <c r="A176" s="121" t="s">
        <v>136</v>
      </c>
      <c r="B176" s="110" t="s">
        <v>36</v>
      </c>
      <c r="C176" s="114">
        <v>4</v>
      </c>
      <c r="D176" s="114" t="s">
        <v>33</v>
      </c>
      <c r="E176" s="118"/>
      <c r="F176" s="118">
        <f>190000/52</f>
        <v>3653.8461538461538</v>
      </c>
      <c r="G176" s="114"/>
      <c r="H176" s="118"/>
      <c r="I176" s="118"/>
      <c r="J176" s="119">
        <f>F176+I176</f>
        <v>3653.8461538461538</v>
      </c>
      <c r="K176" s="118">
        <f>J176-U176-S176</f>
        <v>3218.8461538461538</v>
      </c>
      <c r="L176" s="118">
        <f>+J176-S176</f>
        <v>3403.8461538461538</v>
      </c>
      <c r="M176" s="118">
        <f>+J176-S176</f>
        <v>3403.8461538461538</v>
      </c>
      <c r="N176" s="118"/>
      <c r="O176" s="118">
        <f>J176</f>
        <v>3653.8461538461538</v>
      </c>
      <c r="P176" s="118">
        <f>L176*0.062</f>
        <v>211.03846153846155</v>
      </c>
      <c r="Q176" s="118">
        <f>J176*0.0145</f>
        <v>52.980769230769234</v>
      </c>
      <c r="R176" s="118">
        <f>+R171</f>
        <v>0</v>
      </c>
      <c r="S176" s="118">
        <v>250</v>
      </c>
      <c r="T176" s="118">
        <v>8</v>
      </c>
      <c r="U176" s="118">
        <v>185</v>
      </c>
      <c r="V176" s="118">
        <f>J176-SUM(P176:U176)</f>
        <v>2946.8269230769229</v>
      </c>
      <c r="W176" s="120">
        <f>L176*0.062</f>
        <v>211.03846153846155</v>
      </c>
      <c r="X176" s="120">
        <f>J176*0.0145</f>
        <v>52.980769230769234</v>
      </c>
      <c r="Y176" s="120">
        <f>N176*0.006</f>
        <v>0</v>
      </c>
      <c r="Z176" s="120">
        <f>O176*0.054</f>
        <v>197.30769230769229</v>
      </c>
      <c r="AC176" s="132"/>
      <c r="AD176" s="133"/>
      <c r="AE176" s="107"/>
      <c r="AF176" s="107"/>
      <c r="AI176" s="107"/>
      <c r="AW176" s="189"/>
      <c r="AX176" s="189"/>
      <c r="AY176" s="189"/>
      <c r="AZ176" s="191"/>
      <c r="BA176" s="118"/>
      <c r="BB176" s="189"/>
      <c r="BC176" s="189"/>
      <c r="BD176" s="189"/>
    </row>
    <row r="177" spans="1:56" s="106" customFormat="1" ht="15.75" hidden="1" thickBot="1" x14ac:dyDescent="0.3">
      <c r="A177" s="121"/>
      <c r="B177" s="121"/>
      <c r="C177" s="121"/>
      <c r="D177" s="122"/>
      <c r="E177" s="122"/>
      <c r="F177" s="123">
        <f>SUM(F175:F176)</f>
        <v>4333.8461538461543</v>
      </c>
      <c r="G177" s="122"/>
      <c r="H177" s="123">
        <f t="shared" ref="H177:Z177" si="85">SUM(H175:H176)</f>
        <v>25.5</v>
      </c>
      <c r="I177" s="123">
        <f t="shared" si="85"/>
        <v>76.5</v>
      </c>
      <c r="J177" s="124">
        <f t="shared" si="85"/>
        <v>4410.3461538461543</v>
      </c>
      <c r="K177" s="123">
        <f t="shared" si="85"/>
        <v>3690.3461538461538</v>
      </c>
      <c r="L177" s="123">
        <f t="shared" si="85"/>
        <v>3910.3461538461538</v>
      </c>
      <c r="M177" s="123">
        <f t="shared" si="85"/>
        <v>3910.3461538461538</v>
      </c>
      <c r="N177" s="123">
        <f t="shared" si="85"/>
        <v>0</v>
      </c>
      <c r="O177" s="123">
        <f t="shared" si="85"/>
        <v>4410.3461538461543</v>
      </c>
      <c r="P177" s="123">
        <f t="shared" si="85"/>
        <v>242.44146153846154</v>
      </c>
      <c r="Q177" s="123">
        <f t="shared" si="85"/>
        <v>63.950019230769236</v>
      </c>
      <c r="R177" s="123">
        <f t="shared" si="85"/>
        <v>35</v>
      </c>
      <c r="S177" s="123">
        <f t="shared" si="85"/>
        <v>500</v>
      </c>
      <c r="T177" s="123">
        <f t="shared" si="85"/>
        <v>16</v>
      </c>
      <c r="U177" s="123">
        <f t="shared" si="85"/>
        <v>220</v>
      </c>
      <c r="V177" s="123">
        <f t="shared" si="85"/>
        <v>3332.954673076923</v>
      </c>
      <c r="W177" s="123">
        <f t="shared" si="85"/>
        <v>242.44146153846154</v>
      </c>
      <c r="X177" s="123">
        <f t="shared" si="85"/>
        <v>63.950019230769236</v>
      </c>
      <c r="Y177" s="123">
        <f t="shared" si="85"/>
        <v>0</v>
      </c>
      <c r="Z177" s="123">
        <f t="shared" si="85"/>
        <v>238.15869230769229</v>
      </c>
      <c r="AC177" s="132"/>
      <c r="AD177" s="133"/>
      <c r="AE177" s="107"/>
      <c r="AF177" s="107"/>
      <c r="AI177" s="107"/>
      <c r="AW177" s="189"/>
      <c r="AX177" s="189"/>
      <c r="AY177" s="189"/>
      <c r="AZ177" s="191"/>
      <c r="BA177" s="118"/>
      <c r="BB177" s="189"/>
      <c r="BC177" s="189"/>
      <c r="BD177" s="189"/>
    </row>
    <row r="178" spans="1:56" s="46" customFormat="1" ht="16.5" hidden="1" thickTop="1" thickBot="1" x14ac:dyDescent="0.3">
      <c r="AB178" s="106"/>
      <c r="AC178" s="132"/>
      <c r="AD178" s="133"/>
      <c r="AE178" s="107"/>
      <c r="AF178" s="107"/>
      <c r="AG178" s="106"/>
      <c r="AH178" s="106"/>
      <c r="AI178" s="107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90"/>
      <c r="AX178" s="190"/>
      <c r="AY178" s="190"/>
      <c r="AZ178" s="198"/>
      <c r="BA178" s="199"/>
      <c r="BB178" s="190"/>
      <c r="BC178" s="190"/>
      <c r="BD178" s="190"/>
    </row>
    <row r="179" spans="1:56" s="106" customFormat="1" ht="20.25" hidden="1" thickBot="1" x14ac:dyDescent="0.35">
      <c r="A179" s="125" t="s">
        <v>172</v>
      </c>
      <c r="B179" s="103"/>
      <c r="C179" s="103"/>
      <c r="D179" s="104"/>
      <c r="E179" s="105"/>
      <c r="G179" s="107"/>
      <c r="W179" s="46"/>
      <c r="X179" s="46"/>
      <c r="Y179" s="46"/>
      <c r="Z179" s="46"/>
      <c r="AC179" s="132"/>
      <c r="AD179" s="133"/>
      <c r="AE179" s="107"/>
      <c r="AF179" s="107"/>
      <c r="AI179" s="107"/>
      <c r="AW179" s="189"/>
      <c r="AX179" s="189"/>
      <c r="AY179" s="189"/>
      <c r="AZ179" s="191"/>
      <c r="BA179" s="118"/>
      <c r="BB179" s="189"/>
      <c r="BC179" s="189"/>
      <c r="BD179" s="189"/>
    </row>
    <row r="180" spans="1:56" s="106" customFormat="1" hidden="1" x14ac:dyDescent="0.25">
      <c r="A180" s="115" t="s">
        <v>135</v>
      </c>
      <c r="B180" s="116" t="s">
        <v>37</v>
      </c>
      <c r="C180" s="111">
        <v>1</v>
      </c>
      <c r="D180" s="111">
        <v>40</v>
      </c>
      <c r="E180" s="117">
        <v>17</v>
      </c>
      <c r="F180" s="118">
        <f>D180*E180</f>
        <v>680</v>
      </c>
      <c r="G180" s="114">
        <v>3</v>
      </c>
      <c r="H180" s="118">
        <f>E180*1.5</f>
        <v>25.5</v>
      </c>
      <c r="I180" s="118">
        <f>G180*H180</f>
        <v>76.5</v>
      </c>
      <c r="J180" s="119">
        <f>F180+I180</f>
        <v>756.5</v>
      </c>
      <c r="K180" s="118">
        <f>J180-U180-S180</f>
        <v>471.5</v>
      </c>
      <c r="L180" s="118">
        <f>+J180-S180</f>
        <v>506.5</v>
      </c>
      <c r="M180" s="118">
        <f>+J180-S180</f>
        <v>506.5</v>
      </c>
      <c r="N180" s="118"/>
      <c r="O180" s="118">
        <f>J180</f>
        <v>756.5</v>
      </c>
      <c r="P180" s="118">
        <f>L180*0.062</f>
        <v>31.402999999999999</v>
      </c>
      <c r="Q180" s="118">
        <f>J180*0.0145</f>
        <v>10.969250000000001</v>
      </c>
      <c r="R180" s="118">
        <f>+R175</f>
        <v>35</v>
      </c>
      <c r="S180" s="118">
        <v>250</v>
      </c>
      <c r="T180" s="118">
        <v>8</v>
      </c>
      <c r="U180" s="118">
        <v>35</v>
      </c>
      <c r="V180" s="118">
        <f>J180-P180-Q180-R180-S180-T180-U180</f>
        <v>386.12774999999999</v>
      </c>
      <c r="W180" s="120">
        <f>L180*0.062</f>
        <v>31.402999999999999</v>
      </c>
      <c r="X180" s="120">
        <f>J180*0.0145</f>
        <v>10.969250000000001</v>
      </c>
      <c r="Y180" s="120">
        <f>N180*0.006</f>
        <v>0</v>
      </c>
      <c r="Z180" s="120">
        <f>O180*0.054</f>
        <v>40.850999999999999</v>
      </c>
      <c r="AC180" s="132"/>
      <c r="AD180" s="133"/>
      <c r="AE180" s="107"/>
      <c r="AF180" s="107"/>
      <c r="AI180" s="107"/>
      <c r="AW180" s="189"/>
      <c r="AX180" s="189"/>
      <c r="AY180" s="189"/>
      <c r="AZ180" s="191"/>
      <c r="BA180" s="118"/>
      <c r="BB180" s="189"/>
      <c r="BC180" s="189"/>
      <c r="BD180" s="189"/>
    </row>
    <row r="181" spans="1:56" s="106" customFormat="1" hidden="1" x14ac:dyDescent="0.25">
      <c r="A181" s="121" t="s">
        <v>136</v>
      </c>
      <c r="B181" s="110" t="s">
        <v>36</v>
      </c>
      <c r="C181" s="114">
        <v>4</v>
      </c>
      <c r="D181" s="114" t="s">
        <v>33</v>
      </c>
      <c r="E181" s="118"/>
      <c r="F181" s="118">
        <f>190000/52</f>
        <v>3653.8461538461538</v>
      </c>
      <c r="G181" s="114"/>
      <c r="H181" s="118"/>
      <c r="I181" s="118"/>
      <c r="J181" s="119">
        <f>F181+I181</f>
        <v>3653.8461538461538</v>
      </c>
      <c r="K181" s="118">
        <f>J181-U181-S181</f>
        <v>3218.8461538461538</v>
      </c>
      <c r="L181" s="118">
        <f>+J181-S181</f>
        <v>3403.8461538461538</v>
      </c>
      <c r="M181" s="118">
        <f>+J181-S181</f>
        <v>3403.8461538461538</v>
      </c>
      <c r="N181" s="118"/>
      <c r="O181" s="118">
        <f>J181</f>
        <v>3653.8461538461538</v>
      </c>
      <c r="P181" s="118">
        <f>L181*0.062</f>
        <v>211.03846153846155</v>
      </c>
      <c r="Q181" s="118">
        <f>J181*0.0145</f>
        <v>52.980769230769234</v>
      </c>
      <c r="R181" s="118">
        <f>+R176</f>
        <v>0</v>
      </c>
      <c r="S181" s="118">
        <v>250</v>
      </c>
      <c r="T181" s="118">
        <v>8</v>
      </c>
      <c r="U181" s="118">
        <v>185</v>
      </c>
      <c r="V181" s="118">
        <f>J181-SUM(P181:U181)</f>
        <v>2946.8269230769229</v>
      </c>
      <c r="W181" s="120">
        <f>L181*0.062</f>
        <v>211.03846153846155</v>
      </c>
      <c r="X181" s="120">
        <f>J181*0.0145</f>
        <v>52.980769230769234</v>
      </c>
      <c r="Y181" s="120">
        <f>N181*0.006</f>
        <v>0</v>
      </c>
      <c r="Z181" s="120">
        <f>O181*0.054</f>
        <v>197.30769230769229</v>
      </c>
      <c r="AC181" s="132"/>
      <c r="AD181" s="133"/>
      <c r="AE181" s="107"/>
      <c r="AF181" s="107"/>
      <c r="AI181" s="107"/>
      <c r="AW181" s="189"/>
      <c r="AX181" s="189"/>
      <c r="AY181" s="189"/>
      <c r="AZ181" s="191"/>
      <c r="BA181" s="118"/>
      <c r="BB181" s="189"/>
      <c r="BC181" s="189"/>
      <c r="BD181" s="189"/>
    </row>
    <row r="182" spans="1:56" s="106" customFormat="1" ht="15.75" hidden="1" thickBot="1" x14ac:dyDescent="0.3">
      <c r="A182" s="121"/>
      <c r="B182" s="121"/>
      <c r="C182" s="121"/>
      <c r="D182" s="122"/>
      <c r="E182" s="122"/>
      <c r="F182" s="123">
        <f>SUM(F180:F181)</f>
        <v>4333.8461538461543</v>
      </c>
      <c r="G182" s="122"/>
      <c r="H182" s="123">
        <f t="shared" ref="H182:Z182" si="86">SUM(H180:H181)</f>
        <v>25.5</v>
      </c>
      <c r="I182" s="123">
        <f t="shared" si="86"/>
        <v>76.5</v>
      </c>
      <c r="J182" s="124">
        <f t="shared" si="86"/>
        <v>4410.3461538461543</v>
      </c>
      <c r="K182" s="123">
        <f t="shared" si="86"/>
        <v>3690.3461538461538</v>
      </c>
      <c r="L182" s="123">
        <f t="shared" si="86"/>
        <v>3910.3461538461538</v>
      </c>
      <c r="M182" s="123">
        <f t="shared" si="86"/>
        <v>3910.3461538461538</v>
      </c>
      <c r="N182" s="123">
        <f t="shared" si="86"/>
        <v>0</v>
      </c>
      <c r="O182" s="123">
        <f t="shared" si="86"/>
        <v>4410.3461538461543</v>
      </c>
      <c r="P182" s="123">
        <f t="shared" si="86"/>
        <v>242.44146153846154</v>
      </c>
      <c r="Q182" s="123">
        <f t="shared" si="86"/>
        <v>63.950019230769236</v>
      </c>
      <c r="R182" s="123">
        <f t="shared" si="86"/>
        <v>35</v>
      </c>
      <c r="S182" s="123">
        <f t="shared" si="86"/>
        <v>500</v>
      </c>
      <c r="T182" s="123">
        <f t="shared" si="86"/>
        <v>16</v>
      </c>
      <c r="U182" s="123">
        <f t="shared" si="86"/>
        <v>220</v>
      </c>
      <c r="V182" s="123">
        <f t="shared" si="86"/>
        <v>3332.954673076923</v>
      </c>
      <c r="W182" s="123">
        <f t="shared" si="86"/>
        <v>242.44146153846154</v>
      </c>
      <c r="X182" s="123">
        <f t="shared" si="86"/>
        <v>63.950019230769236</v>
      </c>
      <c r="Y182" s="123">
        <f t="shared" si="86"/>
        <v>0</v>
      </c>
      <c r="Z182" s="123">
        <f t="shared" si="86"/>
        <v>238.15869230769229</v>
      </c>
      <c r="AC182" s="132"/>
      <c r="AD182" s="133"/>
      <c r="AE182" s="107"/>
      <c r="AF182" s="107"/>
      <c r="AI182" s="107"/>
      <c r="AW182" s="189"/>
      <c r="AX182" s="189"/>
      <c r="AY182" s="189"/>
      <c r="AZ182" s="191"/>
      <c r="BA182" s="118"/>
      <c r="BB182" s="189"/>
      <c r="BC182" s="189"/>
      <c r="BD182" s="189"/>
    </row>
    <row r="183" spans="1:56" s="46" customFormat="1" ht="16.5" hidden="1" thickTop="1" thickBot="1" x14ac:dyDescent="0.3">
      <c r="AB183" s="106"/>
      <c r="AC183" s="132"/>
      <c r="AD183" s="133"/>
      <c r="AE183" s="107"/>
      <c r="AF183" s="107"/>
      <c r="AG183" s="106"/>
      <c r="AH183" s="106"/>
      <c r="AI183" s="107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  <c r="AV183" s="106"/>
      <c r="AW183" s="190"/>
      <c r="AX183" s="190"/>
      <c r="AY183" s="190"/>
      <c r="AZ183" s="198"/>
      <c r="BA183" s="199"/>
      <c r="BB183" s="190"/>
      <c r="BC183" s="190"/>
      <c r="BD183" s="190"/>
    </row>
    <row r="184" spans="1:56" s="106" customFormat="1" ht="20.25" hidden="1" thickBot="1" x14ac:dyDescent="0.35">
      <c r="A184" s="125" t="s">
        <v>173</v>
      </c>
      <c r="B184" s="103"/>
      <c r="C184" s="103"/>
      <c r="D184" s="104"/>
      <c r="E184" s="105"/>
      <c r="G184" s="107"/>
      <c r="W184" s="46"/>
      <c r="X184" s="46"/>
      <c r="Y184" s="46"/>
      <c r="Z184" s="46"/>
      <c r="AC184" s="132"/>
      <c r="AD184" s="133"/>
      <c r="AE184" s="107"/>
      <c r="AF184" s="107"/>
      <c r="AI184" s="107"/>
      <c r="AW184" s="189"/>
      <c r="AX184" s="189"/>
      <c r="AY184" s="189"/>
      <c r="AZ184" s="191"/>
      <c r="BA184" s="118"/>
      <c r="BB184" s="189"/>
      <c r="BC184" s="189"/>
      <c r="BD184" s="189"/>
    </row>
    <row r="185" spans="1:56" s="106" customFormat="1" hidden="1" x14ac:dyDescent="0.25">
      <c r="A185" s="115" t="s">
        <v>135</v>
      </c>
      <c r="B185" s="116" t="s">
        <v>37</v>
      </c>
      <c r="C185" s="111">
        <v>1</v>
      </c>
      <c r="D185" s="111">
        <v>40</v>
      </c>
      <c r="E185" s="117">
        <v>17</v>
      </c>
      <c r="F185" s="118">
        <f>D185*E185</f>
        <v>680</v>
      </c>
      <c r="G185" s="114">
        <v>3</v>
      </c>
      <c r="H185" s="118">
        <f>E185*1.5</f>
        <v>25.5</v>
      </c>
      <c r="I185" s="118">
        <f>G185*H185</f>
        <v>76.5</v>
      </c>
      <c r="J185" s="119">
        <f>F185+I185</f>
        <v>756.5</v>
      </c>
      <c r="K185" s="118">
        <f>J185-U185-S185</f>
        <v>471.5</v>
      </c>
      <c r="L185" s="118">
        <f>+J185-S185</f>
        <v>506.5</v>
      </c>
      <c r="M185" s="118">
        <f>+J185-S185</f>
        <v>506.5</v>
      </c>
      <c r="N185" s="118"/>
      <c r="O185" s="118">
        <f>J185</f>
        <v>756.5</v>
      </c>
      <c r="P185" s="118">
        <f>L185*0.062</f>
        <v>31.402999999999999</v>
      </c>
      <c r="Q185" s="118">
        <f>J185*0.0145</f>
        <v>10.969250000000001</v>
      </c>
      <c r="R185" s="118">
        <f>+R180</f>
        <v>35</v>
      </c>
      <c r="S185" s="118">
        <v>250</v>
      </c>
      <c r="T185" s="118">
        <v>8</v>
      </c>
      <c r="U185" s="118">
        <v>35</v>
      </c>
      <c r="V185" s="118">
        <f>J185-P185-Q185-R185-S185-T185-U185</f>
        <v>386.12774999999999</v>
      </c>
      <c r="W185" s="120">
        <f>L185*0.062</f>
        <v>31.402999999999999</v>
      </c>
      <c r="X185" s="120">
        <f>J185*0.0145</f>
        <v>10.969250000000001</v>
      </c>
      <c r="Y185" s="120">
        <f>N185*0.006</f>
        <v>0</v>
      </c>
      <c r="Z185" s="120">
        <f>O185*0.054</f>
        <v>40.850999999999999</v>
      </c>
      <c r="AC185" s="132"/>
      <c r="AD185" s="133"/>
      <c r="AE185" s="107"/>
      <c r="AF185" s="107"/>
      <c r="AI185" s="107"/>
      <c r="AW185" s="189"/>
      <c r="AX185" s="189"/>
      <c r="AY185" s="189"/>
      <c r="AZ185" s="191"/>
      <c r="BA185" s="118"/>
      <c r="BB185" s="189"/>
      <c r="BC185" s="189"/>
      <c r="BD185" s="189"/>
    </row>
    <row r="186" spans="1:56" s="106" customFormat="1" hidden="1" x14ac:dyDescent="0.25">
      <c r="A186" s="121" t="s">
        <v>136</v>
      </c>
      <c r="B186" s="110" t="s">
        <v>36</v>
      </c>
      <c r="C186" s="114">
        <v>4</v>
      </c>
      <c r="D186" s="114" t="s">
        <v>33</v>
      </c>
      <c r="E186" s="118"/>
      <c r="F186" s="118">
        <f>190000/52</f>
        <v>3653.8461538461538</v>
      </c>
      <c r="G186" s="114"/>
      <c r="H186" s="118"/>
      <c r="I186" s="118"/>
      <c r="J186" s="119">
        <f>F186+I186</f>
        <v>3653.8461538461538</v>
      </c>
      <c r="K186" s="118">
        <f>J186-U186-S186</f>
        <v>3218.8461538461538</v>
      </c>
      <c r="L186" s="118">
        <f>+J186-S186</f>
        <v>3403.8461538461538</v>
      </c>
      <c r="M186" s="118">
        <f>+J186-S186</f>
        <v>3403.8461538461538</v>
      </c>
      <c r="N186" s="118"/>
      <c r="O186" s="118">
        <f>J186</f>
        <v>3653.8461538461538</v>
      </c>
      <c r="P186" s="118">
        <f>L186*0.062</f>
        <v>211.03846153846155</v>
      </c>
      <c r="Q186" s="118">
        <f>J186*0.0145</f>
        <v>52.980769230769234</v>
      </c>
      <c r="R186" s="118">
        <f>+R181</f>
        <v>0</v>
      </c>
      <c r="S186" s="118">
        <v>250</v>
      </c>
      <c r="T186" s="118">
        <v>8</v>
      </c>
      <c r="U186" s="118">
        <v>185</v>
      </c>
      <c r="V186" s="118">
        <f>J186-SUM(P186:U186)</f>
        <v>2946.8269230769229</v>
      </c>
      <c r="W186" s="120">
        <f>L186*0.062</f>
        <v>211.03846153846155</v>
      </c>
      <c r="X186" s="120">
        <f>J186*0.0145</f>
        <v>52.980769230769234</v>
      </c>
      <c r="Y186" s="120">
        <f>N186*0.006</f>
        <v>0</v>
      </c>
      <c r="Z186" s="120">
        <f>O186*0.054</f>
        <v>197.30769230769229</v>
      </c>
      <c r="AC186" s="132"/>
      <c r="AD186" s="133"/>
      <c r="AE186" s="107"/>
      <c r="AF186" s="107"/>
      <c r="AI186" s="107"/>
      <c r="AW186" s="189"/>
      <c r="AX186" s="189"/>
      <c r="AY186" s="189"/>
      <c r="AZ186" s="191"/>
      <c r="BA186" s="118"/>
      <c r="BB186" s="189"/>
      <c r="BC186" s="189"/>
      <c r="BD186" s="189"/>
    </row>
    <row r="187" spans="1:56" s="106" customFormat="1" ht="15.75" hidden="1" thickBot="1" x14ac:dyDescent="0.3">
      <c r="A187" s="121"/>
      <c r="B187" s="121"/>
      <c r="C187" s="121"/>
      <c r="D187" s="122"/>
      <c r="E187" s="122"/>
      <c r="F187" s="123">
        <f>SUM(F185:F186)</f>
        <v>4333.8461538461543</v>
      </c>
      <c r="G187" s="122"/>
      <c r="H187" s="123">
        <f t="shared" ref="H187:Z187" si="87">SUM(H185:H186)</f>
        <v>25.5</v>
      </c>
      <c r="I187" s="123">
        <f t="shared" si="87"/>
        <v>76.5</v>
      </c>
      <c r="J187" s="124">
        <f t="shared" si="87"/>
        <v>4410.3461538461543</v>
      </c>
      <c r="K187" s="123">
        <f t="shared" si="87"/>
        <v>3690.3461538461538</v>
      </c>
      <c r="L187" s="123">
        <f t="shared" si="87"/>
        <v>3910.3461538461538</v>
      </c>
      <c r="M187" s="123">
        <f t="shared" si="87"/>
        <v>3910.3461538461538</v>
      </c>
      <c r="N187" s="123">
        <f t="shared" si="87"/>
        <v>0</v>
      </c>
      <c r="O187" s="123">
        <f t="shared" si="87"/>
        <v>4410.3461538461543</v>
      </c>
      <c r="P187" s="123">
        <f t="shared" si="87"/>
        <v>242.44146153846154</v>
      </c>
      <c r="Q187" s="123">
        <f t="shared" si="87"/>
        <v>63.950019230769236</v>
      </c>
      <c r="R187" s="123">
        <f t="shared" si="87"/>
        <v>35</v>
      </c>
      <c r="S187" s="123">
        <f t="shared" si="87"/>
        <v>500</v>
      </c>
      <c r="T187" s="123">
        <f t="shared" si="87"/>
        <v>16</v>
      </c>
      <c r="U187" s="123">
        <f t="shared" si="87"/>
        <v>220</v>
      </c>
      <c r="V187" s="123">
        <f t="shared" si="87"/>
        <v>3332.954673076923</v>
      </c>
      <c r="W187" s="123">
        <f t="shared" si="87"/>
        <v>242.44146153846154</v>
      </c>
      <c r="X187" s="123">
        <f t="shared" si="87"/>
        <v>63.950019230769236</v>
      </c>
      <c r="Y187" s="123">
        <f t="shared" si="87"/>
        <v>0</v>
      </c>
      <c r="Z187" s="123">
        <f t="shared" si="87"/>
        <v>238.15869230769229</v>
      </c>
      <c r="AC187" s="132"/>
      <c r="AD187" s="133"/>
      <c r="AE187" s="107"/>
      <c r="AF187" s="107"/>
      <c r="AI187" s="107"/>
      <c r="AW187" s="189"/>
      <c r="AX187" s="189"/>
      <c r="AY187" s="189"/>
      <c r="AZ187" s="191"/>
      <c r="BA187" s="118"/>
      <c r="BB187" s="189"/>
      <c r="BC187" s="189"/>
      <c r="BD187" s="189"/>
    </row>
    <row r="188" spans="1:56" s="46" customFormat="1" ht="16.5" hidden="1" thickTop="1" thickBot="1" x14ac:dyDescent="0.3">
      <c r="AB188" s="106"/>
      <c r="AC188" s="132"/>
      <c r="AD188" s="133"/>
      <c r="AE188" s="107"/>
      <c r="AF188" s="107"/>
      <c r="AG188" s="106"/>
      <c r="AH188" s="106"/>
      <c r="AI188" s="107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6"/>
      <c r="AT188" s="106"/>
      <c r="AU188" s="106"/>
      <c r="AV188" s="106"/>
      <c r="AW188" s="190"/>
      <c r="AX188" s="190"/>
      <c r="AY188" s="190"/>
      <c r="AZ188" s="198"/>
      <c r="BA188" s="199"/>
      <c r="BB188" s="190"/>
      <c r="BC188" s="190"/>
      <c r="BD188" s="190"/>
    </row>
    <row r="189" spans="1:56" s="106" customFormat="1" ht="20.25" hidden="1" thickBot="1" x14ac:dyDescent="0.35">
      <c r="A189" s="125" t="s">
        <v>199</v>
      </c>
      <c r="B189" s="103"/>
      <c r="C189" s="103"/>
      <c r="D189" s="104"/>
      <c r="E189" s="105"/>
      <c r="G189" s="107"/>
      <c r="W189" s="46"/>
      <c r="X189" s="46"/>
      <c r="Y189" s="46"/>
      <c r="Z189" s="46"/>
      <c r="AC189" s="132"/>
      <c r="AD189" s="133"/>
      <c r="AE189" s="107"/>
      <c r="AF189" s="107"/>
      <c r="AI189" s="107"/>
      <c r="AW189" s="189"/>
      <c r="AX189" s="189"/>
      <c r="AY189" s="189"/>
      <c r="AZ189" s="191"/>
      <c r="BA189" s="118"/>
      <c r="BB189" s="189"/>
      <c r="BC189" s="189"/>
      <c r="BD189" s="189"/>
    </row>
    <row r="190" spans="1:56" s="106" customFormat="1" hidden="1" x14ac:dyDescent="0.25">
      <c r="A190" s="115" t="s">
        <v>135</v>
      </c>
      <c r="B190" s="116" t="s">
        <v>37</v>
      </c>
      <c r="C190" s="111">
        <v>1</v>
      </c>
      <c r="D190" s="111">
        <v>40</v>
      </c>
      <c r="E190" s="117">
        <v>17</v>
      </c>
      <c r="F190" s="118">
        <f>D190*E190</f>
        <v>680</v>
      </c>
      <c r="G190" s="114">
        <v>3</v>
      </c>
      <c r="H190" s="118">
        <f>E190*1.5</f>
        <v>25.5</v>
      </c>
      <c r="I190" s="118">
        <f>G190*H190</f>
        <v>76.5</v>
      </c>
      <c r="J190" s="119">
        <f>F190+I190</f>
        <v>756.5</v>
      </c>
      <c r="K190" s="118">
        <f>J190-U190-S190</f>
        <v>471.5</v>
      </c>
      <c r="L190" s="118">
        <f>+J190-S190</f>
        <v>506.5</v>
      </c>
      <c r="M190" s="118">
        <f>+J190-S190</f>
        <v>506.5</v>
      </c>
      <c r="N190" s="118"/>
      <c r="O190" s="118">
        <f>J190</f>
        <v>756.5</v>
      </c>
      <c r="P190" s="118">
        <f>L190*0.062</f>
        <v>31.402999999999999</v>
      </c>
      <c r="Q190" s="118">
        <f>J190*0.0145</f>
        <v>10.969250000000001</v>
      </c>
      <c r="R190" s="118">
        <f>+R185</f>
        <v>35</v>
      </c>
      <c r="S190" s="118">
        <v>250</v>
      </c>
      <c r="T190" s="118">
        <v>8</v>
      </c>
      <c r="U190" s="118">
        <v>35</v>
      </c>
      <c r="V190" s="118">
        <f>J190-P190-Q190-R190-S190-T190-U190</f>
        <v>386.12774999999999</v>
      </c>
      <c r="W190" s="120">
        <f>L190*0.062</f>
        <v>31.402999999999999</v>
      </c>
      <c r="X190" s="120">
        <f>J190*0.0145</f>
        <v>10.969250000000001</v>
      </c>
      <c r="Y190" s="120">
        <f>N190*0.006</f>
        <v>0</v>
      </c>
      <c r="Z190" s="120">
        <f>O190*0.054</f>
        <v>40.850999999999999</v>
      </c>
      <c r="AC190" s="132"/>
      <c r="AD190" s="133"/>
      <c r="AE190" s="107"/>
      <c r="AF190" s="107"/>
      <c r="AI190" s="107"/>
      <c r="AW190" s="189"/>
      <c r="AX190" s="189"/>
      <c r="AY190" s="189"/>
      <c r="AZ190" s="191"/>
      <c r="BA190" s="118"/>
      <c r="BB190" s="189"/>
      <c r="BC190" s="189"/>
      <c r="BD190" s="189"/>
    </row>
    <row r="191" spans="1:56" s="106" customFormat="1" hidden="1" x14ac:dyDescent="0.25">
      <c r="A191" s="121" t="s">
        <v>136</v>
      </c>
      <c r="B191" s="110" t="s">
        <v>36</v>
      </c>
      <c r="C191" s="114">
        <v>4</v>
      </c>
      <c r="D191" s="114" t="s">
        <v>33</v>
      </c>
      <c r="E191" s="118"/>
      <c r="F191" s="118">
        <f>190000/52</f>
        <v>3653.8461538461538</v>
      </c>
      <c r="G191" s="114"/>
      <c r="H191" s="118"/>
      <c r="I191" s="118"/>
      <c r="J191" s="119">
        <f>F191+I191</f>
        <v>3653.8461538461538</v>
      </c>
      <c r="K191" s="118">
        <f>J191-U191-S191</f>
        <v>3218.8461538461538</v>
      </c>
      <c r="L191" s="118">
        <f>+J191-S191</f>
        <v>3403.8461538461538</v>
      </c>
      <c r="M191" s="118">
        <f>+J191-S191</f>
        <v>3403.8461538461538</v>
      </c>
      <c r="N191" s="118"/>
      <c r="O191" s="118">
        <f>J191</f>
        <v>3653.8461538461538</v>
      </c>
      <c r="P191" s="118">
        <f>L191*0.062</f>
        <v>211.03846153846155</v>
      </c>
      <c r="Q191" s="118">
        <f>J191*0.0145</f>
        <v>52.980769230769234</v>
      </c>
      <c r="R191" s="118">
        <f>+R186</f>
        <v>0</v>
      </c>
      <c r="S191" s="118">
        <v>250</v>
      </c>
      <c r="T191" s="118">
        <v>8</v>
      </c>
      <c r="U191" s="118">
        <v>185</v>
      </c>
      <c r="V191" s="118">
        <f>J191-SUM(P191:U191)</f>
        <v>2946.8269230769229</v>
      </c>
      <c r="W191" s="120">
        <f>L191*0.062</f>
        <v>211.03846153846155</v>
      </c>
      <c r="X191" s="120">
        <f>J191*0.0145</f>
        <v>52.980769230769234</v>
      </c>
      <c r="Y191" s="120">
        <f>N191*0.006</f>
        <v>0</v>
      </c>
      <c r="Z191" s="120">
        <f>O191*0.054</f>
        <v>197.30769230769229</v>
      </c>
      <c r="AC191" s="132"/>
      <c r="AD191" s="133"/>
      <c r="AE191" s="107"/>
      <c r="AF191" s="107"/>
      <c r="AI191" s="107"/>
      <c r="AW191" s="189"/>
      <c r="AX191" s="189"/>
      <c r="AY191" s="189"/>
      <c r="AZ191" s="191"/>
      <c r="BA191" s="118"/>
      <c r="BB191" s="189"/>
      <c r="BC191" s="189"/>
      <c r="BD191" s="189"/>
    </row>
    <row r="192" spans="1:56" s="106" customFormat="1" ht="15.75" hidden="1" thickBot="1" x14ac:dyDescent="0.3">
      <c r="A192" s="121"/>
      <c r="B192" s="121"/>
      <c r="C192" s="121"/>
      <c r="D192" s="122"/>
      <c r="E192" s="122"/>
      <c r="F192" s="123">
        <f>SUM(F190:F191)</f>
        <v>4333.8461538461543</v>
      </c>
      <c r="G192" s="122"/>
      <c r="H192" s="123">
        <f t="shared" ref="H192:Z192" si="88">SUM(H190:H191)</f>
        <v>25.5</v>
      </c>
      <c r="I192" s="123">
        <f t="shared" si="88"/>
        <v>76.5</v>
      </c>
      <c r="J192" s="124">
        <f t="shared" si="88"/>
        <v>4410.3461538461543</v>
      </c>
      <c r="K192" s="123">
        <f t="shared" si="88"/>
        <v>3690.3461538461538</v>
      </c>
      <c r="L192" s="123">
        <f t="shared" si="88"/>
        <v>3910.3461538461538</v>
      </c>
      <c r="M192" s="123">
        <f t="shared" si="88"/>
        <v>3910.3461538461538</v>
      </c>
      <c r="N192" s="123">
        <f t="shared" si="88"/>
        <v>0</v>
      </c>
      <c r="O192" s="123">
        <f t="shared" si="88"/>
        <v>4410.3461538461543</v>
      </c>
      <c r="P192" s="123">
        <f t="shared" si="88"/>
        <v>242.44146153846154</v>
      </c>
      <c r="Q192" s="123">
        <f t="shared" si="88"/>
        <v>63.950019230769236</v>
      </c>
      <c r="R192" s="123">
        <f t="shared" si="88"/>
        <v>35</v>
      </c>
      <c r="S192" s="123">
        <f t="shared" si="88"/>
        <v>500</v>
      </c>
      <c r="T192" s="123">
        <f t="shared" si="88"/>
        <v>16</v>
      </c>
      <c r="U192" s="123">
        <f t="shared" si="88"/>
        <v>220</v>
      </c>
      <c r="V192" s="123">
        <f t="shared" si="88"/>
        <v>3332.954673076923</v>
      </c>
      <c r="W192" s="123">
        <f t="shared" si="88"/>
        <v>242.44146153846154</v>
      </c>
      <c r="X192" s="123">
        <f t="shared" si="88"/>
        <v>63.950019230769236</v>
      </c>
      <c r="Y192" s="123">
        <f t="shared" si="88"/>
        <v>0</v>
      </c>
      <c r="Z192" s="123">
        <f t="shared" si="88"/>
        <v>238.15869230769229</v>
      </c>
      <c r="AC192" s="132"/>
      <c r="AD192" s="133"/>
      <c r="AE192" s="107"/>
      <c r="AF192" s="107"/>
      <c r="AI192" s="107"/>
      <c r="AW192" s="189"/>
      <c r="AX192" s="189"/>
      <c r="AY192" s="189"/>
      <c r="AZ192" s="191"/>
      <c r="BA192" s="118"/>
      <c r="BB192" s="189"/>
      <c r="BC192" s="189"/>
      <c r="BD192" s="189"/>
    </row>
    <row r="193" spans="1:56" s="46" customFormat="1" ht="16.5" hidden="1" thickTop="1" thickBot="1" x14ac:dyDescent="0.3">
      <c r="AB193" s="106"/>
      <c r="AC193" s="132"/>
      <c r="AD193" s="133"/>
      <c r="AE193" s="107"/>
      <c r="AF193" s="107"/>
      <c r="AG193" s="106"/>
      <c r="AH193" s="106"/>
      <c r="AI193" s="107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90"/>
      <c r="AX193" s="190"/>
      <c r="AY193" s="190"/>
      <c r="AZ193" s="198"/>
      <c r="BA193" s="199"/>
      <c r="BB193" s="190"/>
      <c r="BC193" s="190"/>
      <c r="BD193" s="190"/>
    </row>
    <row r="194" spans="1:56" s="106" customFormat="1" ht="20.25" hidden="1" thickBot="1" x14ac:dyDescent="0.35">
      <c r="A194" s="125" t="s">
        <v>201</v>
      </c>
      <c r="B194" s="103"/>
      <c r="C194" s="103"/>
      <c r="D194" s="104"/>
      <c r="E194" s="105"/>
      <c r="G194" s="107"/>
      <c r="W194" s="46"/>
      <c r="X194" s="46"/>
      <c r="Y194" s="46"/>
      <c r="Z194" s="46"/>
      <c r="AC194" s="132"/>
      <c r="AD194" s="133"/>
      <c r="AE194" s="107"/>
      <c r="AF194" s="107"/>
      <c r="AI194" s="107"/>
      <c r="AW194" s="189"/>
      <c r="AX194" s="189"/>
      <c r="AY194" s="189"/>
      <c r="AZ194" s="191"/>
      <c r="BA194" s="118"/>
      <c r="BB194" s="189"/>
      <c r="BC194" s="189"/>
      <c r="BD194" s="189"/>
    </row>
    <row r="195" spans="1:56" s="106" customFormat="1" hidden="1" x14ac:dyDescent="0.25">
      <c r="A195" s="115" t="s">
        <v>135</v>
      </c>
      <c r="B195" s="116" t="s">
        <v>37</v>
      </c>
      <c r="C195" s="111">
        <v>1</v>
      </c>
      <c r="D195" s="111">
        <v>40</v>
      </c>
      <c r="E195" s="117">
        <v>17</v>
      </c>
      <c r="F195" s="118">
        <f>D195*E195</f>
        <v>680</v>
      </c>
      <c r="G195" s="114">
        <v>3</v>
      </c>
      <c r="H195" s="118">
        <f>E195*1.5</f>
        <v>25.5</v>
      </c>
      <c r="I195" s="118">
        <f>G195*H195</f>
        <v>76.5</v>
      </c>
      <c r="J195" s="119">
        <f>F195+I195</f>
        <v>756.5</v>
      </c>
      <c r="K195" s="118">
        <f>J195-U195-S195</f>
        <v>471.5</v>
      </c>
      <c r="L195" s="118">
        <f>+J195-S195</f>
        <v>506.5</v>
      </c>
      <c r="M195" s="118">
        <f>+J195-S195</f>
        <v>506.5</v>
      </c>
      <c r="N195" s="118"/>
      <c r="O195" s="118">
        <f>J195</f>
        <v>756.5</v>
      </c>
      <c r="P195" s="118">
        <f>L195*0.062</f>
        <v>31.402999999999999</v>
      </c>
      <c r="Q195" s="118">
        <f>J195*0.0145</f>
        <v>10.969250000000001</v>
      </c>
      <c r="R195" s="118">
        <f>+R190</f>
        <v>35</v>
      </c>
      <c r="S195" s="118">
        <v>250</v>
      </c>
      <c r="T195" s="118">
        <v>8</v>
      </c>
      <c r="U195" s="118">
        <v>35</v>
      </c>
      <c r="V195" s="118">
        <f>J195-P195-Q195-R195-S195-T195-U195</f>
        <v>386.12774999999999</v>
      </c>
      <c r="W195" s="120">
        <f>L195*0.062</f>
        <v>31.402999999999999</v>
      </c>
      <c r="X195" s="120">
        <f>J195*0.0145</f>
        <v>10.969250000000001</v>
      </c>
      <c r="Y195" s="120">
        <f>N195*0.006</f>
        <v>0</v>
      </c>
      <c r="Z195" s="120">
        <f>O195*0.054</f>
        <v>40.850999999999999</v>
      </c>
      <c r="AC195" s="132"/>
      <c r="AD195" s="133"/>
      <c r="AE195" s="107"/>
      <c r="AF195" s="107"/>
      <c r="AI195" s="107"/>
      <c r="AW195" s="189"/>
      <c r="AX195" s="189"/>
      <c r="AY195" s="189"/>
      <c r="AZ195" s="191"/>
      <c r="BA195" s="118"/>
      <c r="BB195" s="189"/>
      <c r="BC195" s="189"/>
      <c r="BD195" s="189"/>
    </row>
    <row r="196" spans="1:56" s="106" customFormat="1" hidden="1" x14ac:dyDescent="0.25">
      <c r="A196" s="121" t="s">
        <v>136</v>
      </c>
      <c r="B196" s="110" t="s">
        <v>36</v>
      </c>
      <c r="C196" s="114">
        <v>4</v>
      </c>
      <c r="D196" s="114" t="s">
        <v>33</v>
      </c>
      <c r="E196" s="118"/>
      <c r="F196" s="118">
        <f>190000/52</f>
        <v>3653.8461538461538</v>
      </c>
      <c r="G196" s="114"/>
      <c r="H196" s="118"/>
      <c r="I196" s="118"/>
      <c r="J196" s="119">
        <f>F196+I196</f>
        <v>3653.8461538461538</v>
      </c>
      <c r="K196" s="118">
        <f>J196-U196-S196</f>
        <v>3218.8461538461538</v>
      </c>
      <c r="L196" s="186">
        <v>2865</v>
      </c>
      <c r="M196" s="118">
        <f>+J196-S196</f>
        <v>3403.8461538461538</v>
      </c>
      <c r="N196" s="118"/>
      <c r="O196" s="118">
        <f>J196</f>
        <v>3653.8461538461538</v>
      </c>
      <c r="P196" s="118">
        <f>L196*0.062</f>
        <v>177.63</v>
      </c>
      <c r="Q196" s="118">
        <f>J196*0.0145</f>
        <v>52.980769230769234</v>
      </c>
      <c r="R196" s="118">
        <f>+R191</f>
        <v>0</v>
      </c>
      <c r="S196" s="118">
        <v>250</v>
      </c>
      <c r="T196" s="118">
        <v>8</v>
      </c>
      <c r="U196" s="118">
        <v>185</v>
      </c>
      <c r="V196" s="118">
        <f>J196-SUM(P196:U196)</f>
        <v>2980.2353846153846</v>
      </c>
      <c r="W196" s="120">
        <f>L196*0.062</f>
        <v>177.63</v>
      </c>
      <c r="X196" s="120">
        <f>J196*0.0145</f>
        <v>52.980769230769234</v>
      </c>
      <c r="Y196" s="120">
        <f>N196*0.006</f>
        <v>0</v>
      </c>
      <c r="Z196" s="120">
        <f>O196*0.054</f>
        <v>197.30769230769229</v>
      </c>
      <c r="AC196" s="132"/>
      <c r="AD196" s="133"/>
      <c r="AE196" s="107"/>
      <c r="AF196" s="107"/>
      <c r="AI196" s="107"/>
      <c r="AW196" s="189"/>
      <c r="AX196" s="189"/>
      <c r="AY196" s="189"/>
      <c r="AZ196" s="191"/>
      <c r="BA196" s="118"/>
      <c r="BB196" s="189"/>
      <c r="BC196" s="189"/>
      <c r="BD196" s="189"/>
    </row>
    <row r="197" spans="1:56" s="106" customFormat="1" ht="15.75" hidden="1" thickBot="1" x14ac:dyDescent="0.3">
      <c r="A197" s="121"/>
      <c r="B197" s="121"/>
      <c r="C197" s="121"/>
      <c r="D197" s="122"/>
      <c r="E197" s="122"/>
      <c r="F197" s="123">
        <f>SUM(F195:F196)</f>
        <v>4333.8461538461543</v>
      </c>
      <c r="G197" s="122"/>
      <c r="H197" s="123">
        <f t="shared" ref="H197:Z197" si="89">SUM(H195:H196)</f>
        <v>25.5</v>
      </c>
      <c r="I197" s="123">
        <f t="shared" si="89"/>
        <v>76.5</v>
      </c>
      <c r="J197" s="124">
        <f t="shared" si="89"/>
        <v>4410.3461538461543</v>
      </c>
      <c r="K197" s="123">
        <f t="shared" si="89"/>
        <v>3690.3461538461538</v>
      </c>
      <c r="L197" s="123">
        <f t="shared" si="89"/>
        <v>3371.5</v>
      </c>
      <c r="M197" s="123">
        <f t="shared" si="89"/>
        <v>3910.3461538461538</v>
      </c>
      <c r="N197" s="123">
        <f t="shared" si="89"/>
        <v>0</v>
      </c>
      <c r="O197" s="123">
        <f t="shared" si="89"/>
        <v>4410.3461538461543</v>
      </c>
      <c r="P197" s="123">
        <f t="shared" si="89"/>
        <v>209.03299999999999</v>
      </c>
      <c r="Q197" s="123">
        <f t="shared" si="89"/>
        <v>63.950019230769236</v>
      </c>
      <c r="R197" s="123">
        <f t="shared" si="89"/>
        <v>35</v>
      </c>
      <c r="S197" s="123">
        <f t="shared" si="89"/>
        <v>500</v>
      </c>
      <c r="T197" s="123">
        <f t="shared" si="89"/>
        <v>16</v>
      </c>
      <c r="U197" s="123">
        <f t="shared" si="89"/>
        <v>220</v>
      </c>
      <c r="V197" s="123">
        <f t="shared" si="89"/>
        <v>3366.3631346153848</v>
      </c>
      <c r="W197" s="123">
        <f t="shared" si="89"/>
        <v>209.03299999999999</v>
      </c>
      <c r="X197" s="123">
        <f t="shared" si="89"/>
        <v>63.950019230769236</v>
      </c>
      <c r="Y197" s="123">
        <f t="shared" si="89"/>
        <v>0</v>
      </c>
      <c r="Z197" s="123">
        <f t="shared" si="89"/>
        <v>238.15869230769229</v>
      </c>
      <c r="AC197" s="132"/>
      <c r="AD197" s="133"/>
      <c r="AE197" s="107"/>
      <c r="AF197" s="107"/>
      <c r="AI197" s="107"/>
      <c r="AW197" s="189"/>
      <c r="AX197" s="189"/>
      <c r="AY197" s="189"/>
      <c r="AZ197" s="191"/>
      <c r="BA197" s="118"/>
      <c r="BB197" s="189"/>
      <c r="BC197" s="189"/>
      <c r="BD197" s="189"/>
    </row>
    <row r="198" spans="1:56" s="46" customFormat="1" ht="16.5" hidden="1" thickTop="1" thickBot="1" x14ac:dyDescent="0.3">
      <c r="AB198" s="106"/>
      <c r="AC198" s="132"/>
      <c r="AD198" s="133"/>
      <c r="AE198" s="107"/>
      <c r="AF198" s="107"/>
      <c r="AG198" s="106"/>
      <c r="AH198" s="106"/>
      <c r="AI198" s="107"/>
      <c r="AJ198" s="106"/>
      <c r="AK198" s="106"/>
      <c r="AL198" s="106"/>
      <c r="AM198" s="106"/>
      <c r="AN198" s="106"/>
      <c r="AO198" s="106"/>
      <c r="AP198" s="106"/>
      <c r="AQ198" s="106"/>
      <c r="AR198" s="106"/>
      <c r="AS198" s="106"/>
      <c r="AT198" s="106"/>
      <c r="AU198" s="106"/>
      <c r="AV198" s="106"/>
      <c r="AW198" s="190"/>
      <c r="AX198" s="190"/>
      <c r="AY198" s="190"/>
      <c r="AZ198" s="198"/>
      <c r="BA198" s="199"/>
      <c r="BB198" s="190"/>
      <c r="BC198" s="190"/>
      <c r="BD198" s="190"/>
    </row>
    <row r="199" spans="1:56" s="106" customFormat="1" ht="20.25" hidden="1" thickBot="1" x14ac:dyDescent="0.35">
      <c r="A199" s="125" t="s">
        <v>176</v>
      </c>
      <c r="B199" s="103"/>
      <c r="C199" s="103"/>
      <c r="D199" s="104"/>
      <c r="E199" s="105"/>
      <c r="G199" s="107"/>
      <c r="W199" s="46"/>
      <c r="X199" s="46"/>
      <c r="Y199" s="46"/>
      <c r="Z199" s="46"/>
      <c r="AC199" s="132"/>
      <c r="AD199" s="133"/>
      <c r="AE199" s="107"/>
      <c r="AF199" s="107"/>
      <c r="AI199" s="107"/>
      <c r="AW199" s="189"/>
      <c r="AX199" s="189"/>
      <c r="AY199" s="189"/>
      <c r="AZ199" s="191"/>
      <c r="BA199" s="118"/>
      <c r="BB199" s="189"/>
      <c r="BC199" s="189"/>
      <c r="BD199" s="189"/>
    </row>
    <row r="200" spans="1:56" s="106" customFormat="1" hidden="1" x14ac:dyDescent="0.25">
      <c r="A200" s="115" t="s">
        <v>135</v>
      </c>
      <c r="B200" s="116" t="s">
        <v>37</v>
      </c>
      <c r="C200" s="111">
        <v>1</v>
      </c>
      <c r="D200" s="111">
        <v>40</v>
      </c>
      <c r="E200" s="117">
        <v>17</v>
      </c>
      <c r="F200" s="118">
        <f>D200*E200</f>
        <v>680</v>
      </c>
      <c r="G200" s="114">
        <v>3</v>
      </c>
      <c r="H200" s="118">
        <f>E200*1.5</f>
        <v>25.5</v>
      </c>
      <c r="I200" s="118">
        <f>G200*H200</f>
        <v>76.5</v>
      </c>
      <c r="J200" s="119">
        <f>F200+I200</f>
        <v>756.5</v>
      </c>
      <c r="K200" s="118">
        <f>J200-U200-S200</f>
        <v>471.5</v>
      </c>
      <c r="L200" s="118">
        <f>+J200-S200</f>
        <v>506.5</v>
      </c>
      <c r="M200" s="118">
        <f>+J200-S200</f>
        <v>506.5</v>
      </c>
      <c r="N200" s="118"/>
      <c r="O200" s="118">
        <f>J200</f>
        <v>756.5</v>
      </c>
      <c r="P200" s="118">
        <f>L200*0.062</f>
        <v>31.402999999999999</v>
      </c>
      <c r="Q200" s="118">
        <f>J200*0.0145</f>
        <v>10.969250000000001</v>
      </c>
      <c r="R200" s="118">
        <f>+R195</f>
        <v>35</v>
      </c>
      <c r="S200" s="118">
        <v>250</v>
      </c>
      <c r="T200" s="118">
        <v>8</v>
      </c>
      <c r="U200" s="118">
        <v>35</v>
      </c>
      <c r="V200" s="118">
        <f>J200-P200-Q200-R200-S200-T200-U200</f>
        <v>386.12774999999999</v>
      </c>
      <c r="W200" s="120">
        <f>L200*0.062</f>
        <v>31.402999999999999</v>
      </c>
      <c r="X200" s="120">
        <f>J200*0.0145</f>
        <v>10.969250000000001</v>
      </c>
      <c r="Y200" s="120">
        <f>N200*0.006</f>
        <v>0</v>
      </c>
      <c r="Z200" s="120">
        <f>O200*0.054</f>
        <v>40.850999999999999</v>
      </c>
      <c r="AC200" s="132"/>
      <c r="AD200" s="133"/>
      <c r="AE200" s="107"/>
      <c r="AF200" s="107"/>
      <c r="AI200" s="107"/>
      <c r="AW200" s="189"/>
      <c r="AX200" s="189"/>
      <c r="AY200" s="189"/>
      <c r="AZ200" s="191"/>
      <c r="BA200" s="118"/>
      <c r="BB200" s="189"/>
      <c r="BC200" s="189"/>
      <c r="BD200" s="189"/>
    </row>
    <row r="201" spans="1:56" s="106" customFormat="1" hidden="1" x14ac:dyDescent="0.25">
      <c r="A201" s="121" t="s">
        <v>136</v>
      </c>
      <c r="B201" s="110" t="s">
        <v>36</v>
      </c>
      <c r="C201" s="114">
        <v>4</v>
      </c>
      <c r="D201" s="114" t="s">
        <v>33</v>
      </c>
      <c r="E201" s="118"/>
      <c r="F201" s="118">
        <f>190000/52</f>
        <v>3653.8461538461538</v>
      </c>
      <c r="G201" s="114"/>
      <c r="H201" s="118"/>
      <c r="I201" s="118"/>
      <c r="J201" s="119">
        <f>F201+I201</f>
        <v>3653.8461538461538</v>
      </c>
      <c r="K201" s="118">
        <f>J201-U201-S201</f>
        <v>3218.8461538461538</v>
      </c>
      <c r="L201" s="118">
        <f>+J201-S201</f>
        <v>3403.8461538461538</v>
      </c>
      <c r="M201" s="118">
        <f>+J201-S201</f>
        <v>3403.8461538461538</v>
      </c>
      <c r="N201" s="118"/>
      <c r="O201" s="118">
        <f>J201</f>
        <v>3653.8461538461538</v>
      </c>
      <c r="P201" s="118">
        <f>L201*0.062</f>
        <v>211.03846153846155</v>
      </c>
      <c r="Q201" s="118">
        <f>J201*0.0145</f>
        <v>52.980769230769234</v>
      </c>
      <c r="R201" s="118">
        <f>+R196</f>
        <v>0</v>
      </c>
      <c r="S201" s="118">
        <v>250</v>
      </c>
      <c r="T201" s="118">
        <v>8</v>
      </c>
      <c r="U201" s="118">
        <v>185</v>
      </c>
      <c r="V201" s="118">
        <f>J201-SUM(P201:U201)</f>
        <v>2946.8269230769229</v>
      </c>
      <c r="W201" s="120">
        <f>L201*0.062</f>
        <v>211.03846153846155</v>
      </c>
      <c r="X201" s="120">
        <f>J201*0.0145</f>
        <v>52.980769230769234</v>
      </c>
      <c r="Y201" s="120">
        <f>N201*0.006</f>
        <v>0</v>
      </c>
      <c r="Z201" s="120">
        <f>O201*0.054</f>
        <v>197.30769230769229</v>
      </c>
      <c r="AC201" s="132"/>
      <c r="AD201" s="133"/>
      <c r="AE201" s="107"/>
      <c r="AF201" s="107"/>
      <c r="AI201" s="107"/>
      <c r="AW201" s="189"/>
      <c r="AX201" s="189"/>
      <c r="AY201" s="189"/>
      <c r="AZ201" s="191"/>
      <c r="BA201" s="118"/>
      <c r="BB201" s="189"/>
      <c r="BC201" s="189"/>
      <c r="BD201" s="189"/>
    </row>
    <row r="202" spans="1:56" s="106" customFormat="1" ht="15.75" hidden="1" thickBot="1" x14ac:dyDescent="0.3">
      <c r="A202" s="121"/>
      <c r="B202" s="121"/>
      <c r="C202" s="121"/>
      <c r="D202" s="122"/>
      <c r="E202" s="122"/>
      <c r="F202" s="123">
        <f>SUM(F200:F201)</f>
        <v>4333.8461538461543</v>
      </c>
      <c r="G202" s="122"/>
      <c r="H202" s="123">
        <f t="shared" ref="H202:Z202" si="90">SUM(H200:H201)</f>
        <v>25.5</v>
      </c>
      <c r="I202" s="123">
        <f t="shared" si="90"/>
        <v>76.5</v>
      </c>
      <c r="J202" s="124">
        <f t="shared" si="90"/>
        <v>4410.3461538461543</v>
      </c>
      <c r="K202" s="123">
        <f t="shared" si="90"/>
        <v>3690.3461538461538</v>
      </c>
      <c r="L202" s="123">
        <f t="shared" si="90"/>
        <v>3910.3461538461538</v>
      </c>
      <c r="M202" s="123">
        <f t="shared" si="90"/>
        <v>3910.3461538461538</v>
      </c>
      <c r="N202" s="123">
        <f t="shared" si="90"/>
        <v>0</v>
      </c>
      <c r="O202" s="123">
        <f t="shared" si="90"/>
        <v>4410.3461538461543</v>
      </c>
      <c r="P202" s="123">
        <f t="shared" si="90"/>
        <v>242.44146153846154</v>
      </c>
      <c r="Q202" s="123">
        <f t="shared" si="90"/>
        <v>63.950019230769236</v>
      </c>
      <c r="R202" s="123">
        <f t="shared" si="90"/>
        <v>35</v>
      </c>
      <c r="S202" s="123">
        <f t="shared" si="90"/>
        <v>500</v>
      </c>
      <c r="T202" s="123">
        <f t="shared" si="90"/>
        <v>16</v>
      </c>
      <c r="U202" s="123">
        <f t="shared" si="90"/>
        <v>220</v>
      </c>
      <c r="V202" s="123">
        <f t="shared" si="90"/>
        <v>3332.954673076923</v>
      </c>
      <c r="W202" s="123">
        <f t="shared" si="90"/>
        <v>242.44146153846154</v>
      </c>
      <c r="X202" s="123">
        <f t="shared" si="90"/>
        <v>63.950019230769236</v>
      </c>
      <c r="Y202" s="123">
        <f t="shared" si="90"/>
        <v>0</v>
      </c>
      <c r="Z202" s="123">
        <f t="shared" si="90"/>
        <v>238.15869230769229</v>
      </c>
      <c r="AC202" s="132"/>
      <c r="AD202" s="133"/>
      <c r="AE202" s="107"/>
      <c r="AF202" s="107"/>
      <c r="AI202" s="107"/>
      <c r="AW202" s="189"/>
      <c r="AX202" s="189"/>
      <c r="AY202" s="189"/>
      <c r="AZ202" s="191"/>
      <c r="BA202" s="118"/>
      <c r="BB202" s="189"/>
      <c r="BC202" s="189"/>
      <c r="BD202" s="189"/>
    </row>
    <row r="203" spans="1:56" s="46" customFormat="1" ht="16.5" hidden="1" thickTop="1" thickBot="1" x14ac:dyDescent="0.3">
      <c r="AB203" s="106"/>
      <c r="AC203" s="132"/>
      <c r="AD203" s="133"/>
      <c r="AE203" s="107"/>
      <c r="AF203" s="107"/>
      <c r="AG203" s="106"/>
      <c r="AH203" s="106"/>
      <c r="AI203" s="107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  <c r="AV203" s="106"/>
      <c r="AW203" s="190"/>
      <c r="AX203" s="190"/>
      <c r="AY203" s="190"/>
      <c r="AZ203" s="198"/>
      <c r="BA203" s="199"/>
      <c r="BB203" s="190"/>
      <c r="BC203" s="190"/>
      <c r="BD203" s="190"/>
    </row>
    <row r="204" spans="1:56" s="106" customFormat="1" ht="20.25" hidden="1" thickBot="1" x14ac:dyDescent="0.35">
      <c r="A204" s="125" t="s">
        <v>177</v>
      </c>
      <c r="B204" s="103"/>
      <c r="C204" s="103"/>
      <c r="D204" s="104"/>
      <c r="E204" s="105"/>
      <c r="G204" s="107"/>
      <c r="W204" s="46"/>
      <c r="X204" s="46"/>
      <c r="Y204" s="46"/>
      <c r="Z204" s="46"/>
      <c r="AC204" s="132"/>
      <c r="AD204" s="133"/>
      <c r="AE204" s="107"/>
      <c r="AF204" s="107"/>
      <c r="AI204" s="107"/>
      <c r="AW204" s="189"/>
      <c r="AX204" s="189"/>
      <c r="AY204" s="189"/>
      <c r="AZ204" s="191"/>
      <c r="BA204" s="118"/>
      <c r="BB204" s="189"/>
      <c r="BC204" s="189"/>
      <c r="BD204" s="189"/>
    </row>
    <row r="205" spans="1:56" s="106" customFormat="1" hidden="1" x14ac:dyDescent="0.25">
      <c r="A205" s="115" t="s">
        <v>135</v>
      </c>
      <c r="B205" s="116" t="s">
        <v>37</v>
      </c>
      <c r="C205" s="111">
        <v>1</v>
      </c>
      <c r="D205" s="111">
        <v>40</v>
      </c>
      <c r="E205" s="117">
        <v>17</v>
      </c>
      <c r="F205" s="118">
        <f>D205*E205</f>
        <v>680</v>
      </c>
      <c r="G205" s="114">
        <v>3</v>
      </c>
      <c r="H205" s="118">
        <f>E205*1.5</f>
        <v>25.5</v>
      </c>
      <c r="I205" s="118">
        <f>G205*H205</f>
        <v>76.5</v>
      </c>
      <c r="J205" s="119">
        <f>F205+I205</f>
        <v>756.5</v>
      </c>
      <c r="K205" s="118">
        <f>J205-U205-S205</f>
        <v>471.5</v>
      </c>
      <c r="L205" s="118">
        <f>+J205-S205</f>
        <v>506.5</v>
      </c>
      <c r="M205" s="118">
        <f>+J205-S205</f>
        <v>506.5</v>
      </c>
      <c r="N205" s="118"/>
      <c r="O205" s="118">
        <f>J205</f>
        <v>756.5</v>
      </c>
      <c r="P205" s="118">
        <f>L205*0.062</f>
        <v>31.402999999999999</v>
      </c>
      <c r="Q205" s="118">
        <f>J205*0.0145</f>
        <v>10.969250000000001</v>
      </c>
      <c r="R205" s="118">
        <f>+R200</f>
        <v>35</v>
      </c>
      <c r="S205" s="118">
        <v>250</v>
      </c>
      <c r="T205" s="118">
        <v>8</v>
      </c>
      <c r="U205" s="118">
        <v>35</v>
      </c>
      <c r="V205" s="118">
        <f>J205-P205-Q205-R205-S205-T205-U205</f>
        <v>386.12774999999999</v>
      </c>
      <c r="W205" s="120">
        <f>L205*0.062</f>
        <v>31.402999999999999</v>
      </c>
      <c r="X205" s="120">
        <f>J205*0.0145</f>
        <v>10.969250000000001</v>
      </c>
      <c r="Y205" s="120">
        <f>N205*0.006</f>
        <v>0</v>
      </c>
      <c r="Z205" s="120">
        <f>O205*0.054</f>
        <v>40.850999999999999</v>
      </c>
      <c r="AC205" s="132"/>
      <c r="AD205" s="133"/>
      <c r="AE205" s="107"/>
      <c r="AF205" s="107"/>
      <c r="AI205" s="107"/>
      <c r="AW205" s="189"/>
      <c r="AX205" s="189"/>
      <c r="AY205" s="189"/>
      <c r="AZ205" s="191"/>
      <c r="BA205" s="118"/>
      <c r="BB205" s="189"/>
      <c r="BC205" s="189"/>
      <c r="BD205" s="189"/>
    </row>
    <row r="206" spans="1:56" s="106" customFormat="1" hidden="1" x14ac:dyDescent="0.25">
      <c r="A206" s="121" t="s">
        <v>136</v>
      </c>
      <c r="B206" s="110" t="s">
        <v>36</v>
      </c>
      <c r="C206" s="114">
        <v>4</v>
      </c>
      <c r="D206" s="114" t="s">
        <v>33</v>
      </c>
      <c r="E206" s="118"/>
      <c r="F206" s="118">
        <f>190000/52</f>
        <v>3653.8461538461538</v>
      </c>
      <c r="G206" s="114"/>
      <c r="H206" s="118"/>
      <c r="I206" s="118"/>
      <c r="J206" s="119">
        <f>F206+I206</f>
        <v>3653.8461538461538</v>
      </c>
      <c r="K206" s="118">
        <f>J206-U206-S206</f>
        <v>3218.8461538461538</v>
      </c>
      <c r="L206" s="118">
        <f>+J206-S206</f>
        <v>3403.8461538461538</v>
      </c>
      <c r="M206" s="118">
        <f>+J206-S206</f>
        <v>3403.8461538461538</v>
      </c>
      <c r="N206" s="118"/>
      <c r="O206" s="118">
        <f>J206</f>
        <v>3653.8461538461538</v>
      </c>
      <c r="P206" s="118">
        <f>L206*0.062</f>
        <v>211.03846153846155</v>
      </c>
      <c r="Q206" s="118">
        <f>J206*0.0145</f>
        <v>52.980769230769234</v>
      </c>
      <c r="R206" s="118">
        <f>+R201</f>
        <v>0</v>
      </c>
      <c r="S206" s="118">
        <v>250</v>
      </c>
      <c r="T206" s="118">
        <v>8</v>
      </c>
      <c r="U206" s="118">
        <v>185</v>
      </c>
      <c r="V206" s="118">
        <f>J206-SUM(P206:U206)</f>
        <v>2946.8269230769229</v>
      </c>
      <c r="W206" s="120">
        <f>L206*0.062</f>
        <v>211.03846153846155</v>
      </c>
      <c r="X206" s="120">
        <f>J206*0.0145</f>
        <v>52.980769230769234</v>
      </c>
      <c r="Y206" s="120">
        <f>N206*0.006</f>
        <v>0</v>
      </c>
      <c r="Z206" s="120">
        <f>O206*0.054</f>
        <v>197.30769230769229</v>
      </c>
      <c r="AC206" s="132"/>
      <c r="AD206" s="133"/>
      <c r="AE206" s="107"/>
      <c r="AF206" s="107"/>
      <c r="AI206" s="107"/>
      <c r="AW206" s="189"/>
      <c r="AX206" s="189"/>
      <c r="AY206" s="189"/>
      <c r="AZ206" s="191"/>
      <c r="BA206" s="118"/>
      <c r="BB206" s="189"/>
      <c r="BC206" s="189"/>
      <c r="BD206" s="189"/>
    </row>
    <row r="207" spans="1:56" s="106" customFormat="1" ht="15.75" hidden="1" thickBot="1" x14ac:dyDescent="0.3">
      <c r="A207" s="121"/>
      <c r="B207" s="121"/>
      <c r="C207" s="121"/>
      <c r="D207" s="122"/>
      <c r="E207" s="122"/>
      <c r="F207" s="123">
        <f>SUM(F205:F206)</f>
        <v>4333.8461538461543</v>
      </c>
      <c r="G207" s="122"/>
      <c r="H207" s="123">
        <f t="shared" ref="H207:Z207" si="91">SUM(H205:H206)</f>
        <v>25.5</v>
      </c>
      <c r="I207" s="123">
        <f t="shared" si="91"/>
        <v>76.5</v>
      </c>
      <c r="J207" s="124">
        <f t="shared" si="91"/>
        <v>4410.3461538461543</v>
      </c>
      <c r="K207" s="123">
        <f t="shared" si="91"/>
        <v>3690.3461538461538</v>
      </c>
      <c r="L207" s="123">
        <f t="shared" si="91"/>
        <v>3910.3461538461538</v>
      </c>
      <c r="M207" s="123">
        <f t="shared" si="91"/>
        <v>3910.3461538461538</v>
      </c>
      <c r="N207" s="123">
        <f t="shared" si="91"/>
        <v>0</v>
      </c>
      <c r="O207" s="123">
        <f t="shared" si="91"/>
        <v>4410.3461538461543</v>
      </c>
      <c r="P207" s="123">
        <f t="shared" si="91"/>
        <v>242.44146153846154</v>
      </c>
      <c r="Q207" s="123">
        <f t="shared" si="91"/>
        <v>63.950019230769236</v>
      </c>
      <c r="R207" s="123">
        <f t="shared" si="91"/>
        <v>35</v>
      </c>
      <c r="S207" s="123">
        <f t="shared" si="91"/>
        <v>500</v>
      </c>
      <c r="T207" s="123">
        <f t="shared" si="91"/>
        <v>16</v>
      </c>
      <c r="U207" s="123">
        <f t="shared" si="91"/>
        <v>220</v>
      </c>
      <c r="V207" s="123">
        <f t="shared" si="91"/>
        <v>3332.954673076923</v>
      </c>
      <c r="W207" s="123">
        <f t="shared" si="91"/>
        <v>242.44146153846154</v>
      </c>
      <c r="X207" s="123">
        <f t="shared" si="91"/>
        <v>63.950019230769236</v>
      </c>
      <c r="Y207" s="123">
        <f t="shared" si="91"/>
        <v>0</v>
      </c>
      <c r="Z207" s="123">
        <f t="shared" si="91"/>
        <v>238.15869230769229</v>
      </c>
      <c r="AC207" s="132"/>
      <c r="AD207" s="133"/>
      <c r="AE207" s="107"/>
      <c r="AF207" s="107"/>
      <c r="AI207" s="107"/>
      <c r="AW207" s="189"/>
      <c r="AX207" s="189"/>
      <c r="AY207" s="189"/>
      <c r="AZ207" s="191"/>
      <c r="BA207" s="118"/>
      <c r="BB207" s="189"/>
      <c r="BC207" s="189"/>
      <c r="BD207" s="189"/>
    </row>
    <row r="208" spans="1:56" s="46" customFormat="1" ht="16.5" hidden="1" thickTop="1" thickBot="1" x14ac:dyDescent="0.3">
      <c r="AB208" s="106"/>
      <c r="AC208" s="132"/>
      <c r="AD208" s="133"/>
      <c r="AE208" s="107"/>
      <c r="AF208" s="107"/>
      <c r="AG208" s="106"/>
      <c r="AH208" s="106"/>
      <c r="AI208" s="107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06"/>
      <c r="AW208" s="190"/>
      <c r="AX208" s="190"/>
      <c r="AY208" s="190"/>
      <c r="AZ208" s="198"/>
      <c r="BA208" s="199"/>
      <c r="BB208" s="190"/>
      <c r="BC208" s="190"/>
      <c r="BD208" s="190"/>
    </row>
    <row r="209" spans="1:56" s="106" customFormat="1" ht="20.25" hidden="1" thickBot="1" x14ac:dyDescent="0.35">
      <c r="A209" s="125" t="s">
        <v>178</v>
      </c>
      <c r="B209" s="103"/>
      <c r="C209" s="103"/>
      <c r="D209" s="104"/>
      <c r="E209" s="105"/>
      <c r="G209" s="107"/>
      <c r="W209" s="46"/>
      <c r="X209" s="46"/>
      <c r="Y209" s="46"/>
      <c r="Z209" s="46"/>
      <c r="AC209" s="132"/>
      <c r="AD209" s="133"/>
      <c r="AE209" s="107"/>
      <c r="AF209" s="107"/>
      <c r="AI209" s="107"/>
      <c r="AW209" s="189"/>
      <c r="AX209" s="189"/>
      <c r="AY209" s="189"/>
      <c r="AZ209" s="191"/>
      <c r="BA209" s="118"/>
      <c r="BB209" s="189"/>
      <c r="BC209" s="189"/>
      <c r="BD209" s="189"/>
    </row>
    <row r="210" spans="1:56" s="106" customFormat="1" hidden="1" x14ac:dyDescent="0.25">
      <c r="A210" s="115" t="s">
        <v>135</v>
      </c>
      <c r="B210" s="116" t="s">
        <v>37</v>
      </c>
      <c r="C210" s="111">
        <v>1</v>
      </c>
      <c r="D210" s="111">
        <v>40</v>
      </c>
      <c r="E210" s="117">
        <v>17</v>
      </c>
      <c r="F210" s="118">
        <f>D210*E210</f>
        <v>680</v>
      </c>
      <c r="G210" s="114">
        <v>3</v>
      </c>
      <c r="H210" s="118">
        <f>E210*1.5</f>
        <v>25.5</v>
      </c>
      <c r="I210" s="118">
        <f>G210*H210</f>
        <v>76.5</v>
      </c>
      <c r="J210" s="119">
        <f>F210+I210</f>
        <v>756.5</v>
      </c>
      <c r="K210" s="118">
        <f>J210-U210-S210</f>
        <v>471.5</v>
      </c>
      <c r="L210" s="118">
        <f>+J210-S210</f>
        <v>506.5</v>
      </c>
      <c r="M210" s="118">
        <f>+J210-S210</f>
        <v>506.5</v>
      </c>
      <c r="N210" s="118"/>
      <c r="O210" s="118">
        <f>J210</f>
        <v>756.5</v>
      </c>
      <c r="P210" s="118">
        <f>L210*0.062</f>
        <v>31.402999999999999</v>
      </c>
      <c r="Q210" s="118">
        <f>J210*0.0145</f>
        <v>10.969250000000001</v>
      </c>
      <c r="R210" s="118">
        <f>+R205</f>
        <v>35</v>
      </c>
      <c r="S210" s="118">
        <v>250</v>
      </c>
      <c r="T210" s="118">
        <v>8</v>
      </c>
      <c r="U210" s="118">
        <v>35</v>
      </c>
      <c r="V210" s="118">
        <f>J210-P210-Q210-R210-S210-T210-U210</f>
        <v>386.12774999999999</v>
      </c>
      <c r="W210" s="120">
        <f>L210*0.062</f>
        <v>31.402999999999999</v>
      </c>
      <c r="X210" s="120">
        <f>J210*0.0145</f>
        <v>10.969250000000001</v>
      </c>
      <c r="Y210" s="120">
        <f>N210*0.006</f>
        <v>0</v>
      </c>
      <c r="Z210" s="120">
        <f>O210*0.054</f>
        <v>40.850999999999999</v>
      </c>
      <c r="AC210" s="132"/>
      <c r="AD210" s="133"/>
      <c r="AE210" s="107"/>
      <c r="AF210" s="107"/>
      <c r="AI210" s="107"/>
      <c r="AW210" s="189"/>
      <c r="AX210" s="189"/>
      <c r="AY210" s="189"/>
      <c r="AZ210" s="191"/>
      <c r="BA210" s="118"/>
      <c r="BB210" s="189"/>
      <c r="BC210" s="189"/>
      <c r="BD210" s="189"/>
    </row>
    <row r="211" spans="1:56" s="106" customFormat="1" hidden="1" x14ac:dyDescent="0.25">
      <c r="A211" s="121" t="s">
        <v>136</v>
      </c>
      <c r="B211" s="110" t="s">
        <v>36</v>
      </c>
      <c r="C211" s="114">
        <v>4</v>
      </c>
      <c r="D211" s="114" t="s">
        <v>33</v>
      </c>
      <c r="E211" s="118"/>
      <c r="F211" s="118">
        <f>190000/52</f>
        <v>3653.8461538461538</v>
      </c>
      <c r="G211" s="114"/>
      <c r="H211" s="118"/>
      <c r="I211" s="118"/>
      <c r="J211" s="119">
        <f>F211+I211</f>
        <v>3653.8461538461538</v>
      </c>
      <c r="K211" s="118">
        <f>J211-U211-S211</f>
        <v>3218.8461538461538</v>
      </c>
      <c r="L211" s="118">
        <f>+J211-S211</f>
        <v>3403.8461538461538</v>
      </c>
      <c r="M211" s="118">
        <f>+J211-S211</f>
        <v>3403.8461538461538</v>
      </c>
      <c r="N211" s="118"/>
      <c r="O211" s="118">
        <f>J211</f>
        <v>3653.8461538461538</v>
      </c>
      <c r="P211" s="118">
        <f>L211*0.062</f>
        <v>211.03846153846155</v>
      </c>
      <c r="Q211" s="118">
        <f>J211*0.0145</f>
        <v>52.980769230769234</v>
      </c>
      <c r="R211" s="118">
        <f>+R206</f>
        <v>0</v>
      </c>
      <c r="S211" s="118">
        <v>250</v>
      </c>
      <c r="T211" s="118">
        <v>8</v>
      </c>
      <c r="U211" s="118">
        <v>185</v>
      </c>
      <c r="V211" s="118">
        <f>J211-SUM(P211:U211)</f>
        <v>2946.8269230769229</v>
      </c>
      <c r="W211" s="120">
        <f>L211*0.062</f>
        <v>211.03846153846155</v>
      </c>
      <c r="X211" s="120">
        <f>J211*0.0145</f>
        <v>52.980769230769234</v>
      </c>
      <c r="Y211" s="120">
        <f>N211*0.006</f>
        <v>0</v>
      </c>
      <c r="Z211" s="120">
        <f>O211*0.054</f>
        <v>197.30769230769229</v>
      </c>
      <c r="AC211" s="132"/>
      <c r="AD211" s="133"/>
      <c r="AE211" s="107"/>
      <c r="AF211" s="107"/>
      <c r="AI211" s="107"/>
      <c r="AW211" s="189"/>
      <c r="AX211" s="189"/>
      <c r="AY211" s="189"/>
      <c r="AZ211" s="191"/>
      <c r="BA211" s="118"/>
      <c r="BB211" s="189"/>
      <c r="BC211" s="189"/>
      <c r="BD211" s="189"/>
    </row>
    <row r="212" spans="1:56" s="106" customFormat="1" ht="15.75" hidden="1" thickBot="1" x14ac:dyDescent="0.3">
      <c r="A212" s="121"/>
      <c r="B212" s="121"/>
      <c r="C212" s="121"/>
      <c r="D212" s="122"/>
      <c r="E212" s="122"/>
      <c r="F212" s="123">
        <f>SUM(F210:F211)</f>
        <v>4333.8461538461543</v>
      </c>
      <c r="G212" s="122"/>
      <c r="H212" s="123">
        <f t="shared" ref="H212:Z212" si="92">SUM(H210:H211)</f>
        <v>25.5</v>
      </c>
      <c r="I212" s="123">
        <f t="shared" si="92"/>
        <v>76.5</v>
      </c>
      <c r="J212" s="124">
        <f t="shared" si="92"/>
        <v>4410.3461538461543</v>
      </c>
      <c r="K212" s="123">
        <f t="shared" si="92"/>
        <v>3690.3461538461538</v>
      </c>
      <c r="L212" s="123">
        <f t="shared" si="92"/>
        <v>3910.3461538461538</v>
      </c>
      <c r="M212" s="123">
        <f t="shared" si="92"/>
        <v>3910.3461538461538</v>
      </c>
      <c r="N212" s="123">
        <f t="shared" si="92"/>
        <v>0</v>
      </c>
      <c r="O212" s="123">
        <f t="shared" si="92"/>
        <v>4410.3461538461543</v>
      </c>
      <c r="P212" s="123">
        <f t="shared" si="92"/>
        <v>242.44146153846154</v>
      </c>
      <c r="Q212" s="123">
        <f t="shared" si="92"/>
        <v>63.950019230769236</v>
      </c>
      <c r="R212" s="123">
        <f t="shared" si="92"/>
        <v>35</v>
      </c>
      <c r="S212" s="123">
        <f t="shared" si="92"/>
        <v>500</v>
      </c>
      <c r="T212" s="123">
        <f t="shared" si="92"/>
        <v>16</v>
      </c>
      <c r="U212" s="123">
        <f t="shared" si="92"/>
        <v>220</v>
      </c>
      <c r="V212" s="123">
        <f t="shared" si="92"/>
        <v>3332.954673076923</v>
      </c>
      <c r="W212" s="123">
        <f t="shared" si="92"/>
        <v>242.44146153846154</v>
      </c>
      <c r="X212" s="123">
        <f t="shared" si="92"/>
        <v>63.950019230769236</v>
      </c>
      <c r="Y212" s="123">
        <f t="shared" si="92"/>
        <v>0</v>
      </c>
      <c r="Z212" s="123">
        <f t="shared" si="92"/>
        <v>238.15869230769229</v>
      </c>
      <c r="AC212" s="132"/>
      <c r="AD212" s="133"/>
      <c r="AE212" s="107"/>
      <c r="AF212" s="107"/>
      <c r="AI212" s="107"/>
      <c r="AW212" s="189"/>
      <c r="AX212" s="189"/>
      <c r="AY212" s="189"/>
      <c r="AZ212" s="191"/>
      <c r="BA212" s="118"/>
      <c r="BB212" s="189"/>
      <c r="BC212" s="189"/>
      <c r="BD212" s="189"/>
    </row>
    <row r="213" spans="1:56" s="46" customFormat="1" ht="16.5" hidden="1" thickTop="1" thickBot="1" x14ac:dyDescent="0.3">
      <c r="AB213" s="106"/>
      <c r="AC213" s="132"/>
      <c r="AD213" s="133"/>
      <c r="AE213" s="107"/>
      <c r="AF213" s="107"/>
      <c r="AG213" s="106"/>
      <c r="AH213" s="106"/>
      <c r="AI213" s="107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6"/>
      <c r="AV213" s="106"/>
      <c r="AW213" s="190"/>
      <c r="AX213" s="190"/>
      <c r="AY213" s="190"/>
      <c r="AZ213" s="198"/>
      <c r="BA213" s="199"/>
      <c r="BB213" s="190"/>
      <c r="BC213" s="190"/>
      <c r="BD213" s="190"/>
    </row>
    <row r="214" spans="1:56" s="106" customFormat="1" ht="20.25" hidden="1" thickBot="1" x14ac:dyDescent="0.35">
      <c r="A214" s="125" t="s">
        <v>179</v>
      </c>
      <c r="B214" s="103"/>
      <c r="C214" s="103"/>
      <c r="D214" s="104"/>
      <c r="E214" s="105"/>
      <c r="G214" s="107"/>
      <c r="W214" s="46"/>
      <c r="X214" s="46"/>
      <c r="Y214" s="46"/>
      <c r="Z214" s="46"/>
      <c r="AC214" s="132"/>
      <c r="AD214" s="133"/>
      <c r="AE214" s="107"/>
      <c r="AF214" s="107"/>
      <c r="AI214" s="107"/>
      <c r="AW214" s="189"/>
      <c r="AX214" s="189"/>
      <c r="AY214" s="189"/>
      <c r="AZ214" s="191"/>
      <c r="BA214" s="118"/>
      <c r="BB214" s="189"/>
      <c r="BC214" s="189"/>
      <c r="BD214" s="189"/>
    </row>
    <row r="215" spans="1:56" s="106" customFormat="1" hidden="1" x14ac:dyDescent="0.25">
      <c r="A215" s="115" t="s">
        <v>135</v>
      </c>
      <c r="B215" s="116" t="s">
        <v>37</v>
      </c>
      <c r="C215" s="111">
        <v>1</v>
      </c>
      <c r="D215" s="111">
        <v>40</v>
      </c>
      <c r="E215" s="117">
        <v>17</v>
      </c>
      <c r="F215" s="118">
        <f>D215*E215</f>
        <v>680</v>
      </c>
      <c r="G215" s="114">
        <v>3</v>
      </c>
      <c r="H215" s="118">
        <f>E215*1.5</f>
        <v>25.5</v>
      </c>
      <c r="I215" s="118">
        <f>G215*H215</f>
        <v>76.5</v>
      </c>
      <c r="J215" s="119">
        <f>F215+I215</f>
        <v>756.5</v>
      </c>
      <c r="K215" s="118">
        <f>J215-U215-S215</f>
        <v>471.5</v>
      </c>
      <c r="L215" s="118">
        <f>+J215-S215</f>
        <v>506.5</v>
      </c>
      <c r="M215" s="118">
        <f>+J215-S215</f>
        <v>506.5</v>
      </c>
      <c r="N215" s="118"/>
      <c r="O215" s="118">
        <f>J215</f>
        <v>756.5</v>
      </c>
      <c r="P215" s="118">
        <f>L215*0.062</f>
        <v>31.402999999999999</v>
      </c>
      <c r="Q215" s="118">
        <f>J215*0.0145</f>
        <v>10.969250000000001</v>
      </c>
      <c r="R215" s="118">
        <f>+R210</f>
        <v>35</v>
      </c>
      <c r="S215" s="118">
        <v>250</v>
      </c>
      <c r="T215" s="118">
        <v>8</v>
      </c>
      <c r="U215" s="118">
        <v>35</v>
      </c>
      <c r="V215" s="118">
        <f>J215-P215-Q215-R215-S215-T215-U215</f>
        <v>386.12774999999999</v>
      </c>
      <c r="W215" s="120">
        <f>L215*0.062</f>
        <v>31.402999999999999</v>
      </c>
      <c r="X215" s="120">
        <f>J215*0.0145</f>
        <v>10.969250000000001</v>
      </c>
      <c r="Y215" s="120">
        <f>N215*0.006</f>
        <v>0</v>
      </c>
      <c r="Z215" s="120">
        <f>O215*0.054</f>
        <v>40.850999999999999</v>
      </c>
      <c r="AC215" s="132"/>
      <c r="AD215" s="133"/>
      <c r="AE215" s="107"/>
      <c r="AF215" s="107"/>
      <c r="AI215" s="107"/>
      <c r="AW215" s="189"/>
      <c r="AX215" s="189"/>
      <c r="AY215" s="189"/>
      <c r="AZ215" s="191"/>
      <c r="BA215" s="118"/>
      <c r="BB215" s="189"/>
      <c r="BC215" s="189"/>
      <c r="BD215" s="189"/>
    </row>
    <row r="216" spans="1:56" s="106" customFormat="1" hidden="1" x14ac:dyDescent="0.25">
      <c r="A216" s="121" t="s">
        <v>136</v>
      </c>
      <c r="B216" s="110" t="s">
        <v>36</v>
      </c>
      <c r="C216" s="114">
        <v>4</v>
      </c>
      <c r="D216" s="114" t="s">
        <v>33</v>
      </c>
      <c r="E216" s="118"/>
      <c r="F216" s="118">
        <f>190000/52</f>
        <v>3653.8461538461538</v>
      </c>
      <c r="G216" s="114"/>
      <c r="H216" s="118"/>
      <c r="I216" s="118"/>
      <c r="J216" s="119">
        <f>F216+I216</f>
        <v>3653.8461538461538</v>
      </c>
      <c r="K216" s="118">
        <f>J216-U216-S216</f>
        <v>3218.8461538461538</v>
      </c>
      <c r="L216" s="118">
        <f>+J216-S216</f>
        <v>3403.8461538461538</v>
      </c>
      <c r="M216" s="118">
        <f>+J216-S216</f>
        <v>3403.8461538461538</v>
      </c>
      <c r="N216" s="118"/>
      <c r="O216" s="118">
        <f>J216</f>
        <v>3653.8461538461538</v>
      </c>
      <c r="P216" s="118">
        <f>L216*0.062</f>
        <v>211.03846153846155</v>
      </c>
      <c r="Q216" s="118">
        <f>J216*0.0145</f>
        <v>52.980769230769234</v>
      </c>
      <c r="R216" s="118">
        <f>+R211</f>
        <v>0</v>
      </c>
      <c r="S216" s="118">
        <v>250</v>
      </c>
      <c r="T216" s="118">
        <v>8</v>
      </c>
      <c r="U216" s="118">
        <v>185</v>
      </c>
      <c r="V216" s="118">
        <f>J216-SUM(P216:U216)</f>
        <v>2946.8269230769229</v>
      </c>
      <c r="W216" s="120">
        <f>L216*0.062</f>
        <v>211.03846153846155</v>
      </c>
      <c r="X216" s="120">
        <f>J216*0.0145</f>
        <v>52.980769230769234</v>
      </c>
      <c r="Y216" s="120">
        <f>N216*0.006</f>
        <v>0</v>
      </c>
      <c r="Z216" s="120">
        <f>O216*0.054</f>
        <v>197.30769230769229</v>
      </c>
      <c r="AC216" s="132"/>
      <c r="AD216" s="133"/>
      <c r="AE216" s="107"/>
      <c r="AF216" s="107"/>
      <c r="AI216" s="107"/>
      <c r="AW216" s="189"/>
      <c r="AX216" s="189"/>
      <c r="AY216" s="189"/>
      <c r="AZ216" s="191"/>
      <c r="BA216" s="118"/>
      <c r="BB216" s="189"/>
      <c r="BC216" s="189"/>
      <c r="BD216" s="189"/>
    </row>
    <row r="217" spans="1:56" s="106" customFormat="1" ht="15.75" hidden="1" thickBot="1" x14ac:dyDescent="0.3">
      <c r="A217" s="121"/>
      <c r="B217" s="121"/>
      <c r="C217" s="121"/>
      <c r="D217" s="122"/>
      <c r="E217" s="122"/>
      <c r="F217" s="123">
        <f>SUM(F215:F216)</f>
        <v>4333.8461538461543</v>
      </c>
      <c r="G217" s="122"/>
      <c r="H217" s="123">
        <f t="shared" ref="H217:Z217" si="93">SUM(H215:H216)</f>
        <v>25.5</v>
      </c>
      <c r="I217" s="123">
        <f t="shared" si="93"/>
        <v>76.5</v>
      </c>
      <c r="J217" s="124">
        <f t="shared" si="93"/>
        <v>4410.3461538461543</v>
      </c>
      <c r="K217" s="123">
        <f t="shared" si="93"/>
        <v>3690.3461538461538</v>
      </c>
      <c r="L217" s="123">
        <f t="shared" si="93"/>
        <v>3910.3461538461538</v>
      </c>
      <c r="M217" s="123">
        <f t="shared" si="93"/>
        <v>3910.3461538461538</v>
      </c>
      <c r="N217" s="123">
        <f t="shared" si="93"/>
        <v>0</v>
      </c>
      <c r="O217" s="123">
        <f t="shared" si="93"/>
        <v>4410.3461538461543</v>
      </c>
      <c r="P217" s="123">
        <f t="shared" si="93"/>
        <v>242.44146153846154</v>
      </c>
      <c r="Q217" s="123">
        <f t="shared" si="93"/>
        <v>63.950019230769236</v>
      </c>
      <c r="R217" s="123">
        <f t="shared" si="93"/>
        <v>35</v>
      </c>
      <c r="S217" s="123">
        <f t="shared" si="93"/>
        <v>500</v>
      </c>
      <c r="T217" s="123">
        <f t="shared" si="93"/>
        <v>16</v>
      </c>
      <c r="U217" s="123">
        <f t="shared" si="93"/>
        <v>220</v>
      </c>
      <c r="V217" s="123">
        <f t="shared" si="93"/>
        <v>3332.954673076923</v>
      </c>
      <c r="W217" s="123">
        <f t="shared" si="93"/>
        <v>242.44146153846154</v>
      </c>
      <c r="X217" s="123">
        <f t="shared" si="93"/>
        <v>63.950019230769236</v>
      </c>
      <c r="Y217" s="123">
        <f t="shared" si="93"/>
        <v>0</v>
      </c>
      <c r="Z217" s="123">
        <f t="shared" si="93"/>
        <v>238.15869230769229</v>
      </c>
      <c r="AC217" s="132"/>
      <c r="AD217" s="133"/>
      <c r="AE217" s="107"/>
      <c r="AF217" s="107"/>
      <c r="AI217" s="107"/>
      <c r="AW217" s="189"/>
      <c r="AX217" s="189"/>
      <c r="AY217" s="189"/>
      <c r="AZ217" s="191"/>
      <c r="BA217" s="118"/>
      <c r="BB217" s="189"/>
      <c r="BC217" s="189"/>
      <c r="BD217" s="189"/>
    </row>
    <row r="218" spans="1:56" s="46" customFormat="1" ht="16.5" hidden="1" thickTop="1" thickBot="1" x14ac:dyDescent="0.3">
      <c r="AB218" s="106"/>
      <c r="AC218" s="132"/>
      <c r="AD218" s="133"/>
      <c r="AE218" s="107"/>
      <c r="AF218" s="107"/>
      <c r="AG218" s="106"/>
      <c r="AH218" s="106"/>
      <c r="AI218" s="107"/>
      <c r="AJ218" s="106"/>
      <c r="AK218" s="106"/>
      <c r="AL218" s="106"/>
      <c r="AM218" s="106"/>
      <c r="AN218" s="106"/>
      <c r="AO218" s="106"/>
      <c r="AP218" s="106"/>
      <c r="AQ218" s="106"/>
      <c r="AR218" s="106"/>
      <c r="AS218" s="106"/>
      <c r="AT218" s="106"/>
      <c r="AU218" s="106"/>
      <c r="AV218" s="106"/>
      <c r="AW218" s="190"/>
      <c r="AX218" s="190"/>
      <c r="AY218" s="190"/>
      <c r="AZ218" s="198"/>
      <c r="BA218" s="199"/>
      <c r="BB218" s="190"/>
      <c r="BC218" s="190"/>
      <c r="BD218" s="190"/>
    </row>
    <row r="219" spans="1:56" s="106" customFormat="1" ht="20.25" hidden="1" thickBot="1" x14ac:dyDescent="0.35">
      <c r="A219" s="125" t="s">
        <v>180</v>
      </c>
      <c r="B219" s="103"/>
      <c r="C219" s="103"/>
      <c r="D219" s="104"/>
      <c r="E219" s="105"/>
      <c r="G219" s="107"/>
      <c r="W219" s="46"/>
      <c r="X219" s="46"/>
      <c r="Y219" s="46"/>
      <c r="Z219" s="46"/>
      <c r="AC219" s="132"/>
      <c r="AD219" s="133"/>
      <c r="AE219" s="107"/>
      <c r="AF219" s="107"/>
      <c r="AI219" s="107"/>
      <c r="AW219" s="189"/>
      <c r="AX219" s="189"/>
      <c r="AY219" s="189"/>
      <c r="AZ219" s="191"/>
      <c r="BA219" s="118"/>
      <c r="BB219" s="189"/>
      <c r="BC219" s="189"/>
      <c r="BD219" s="189"/>
    </row>
    <row r="220" spans="1:56" s="106" customFormat="1" hidden="1" x14ac:dyDescent="0.25">
      <c r="A220" s="115" t="s">
        <v>135</v>
      </c>
      <c r="B220" s="116" t="s">
        <v>37</v>
      </c>
      <c r="C220" s="111">
        <v>1</v>
      </c>
      <c r="D220" s="111">
        <v>40</v>
      </c>
      <c r="E220" s="117">
        <v>17</v>
      </c>
      <c r="F220" s="118">
        <f>D220*E220</f>
        <v>680</v>
      </c>
      <c r="G220" s="114">
        <v>3</v>
      </c>
      <c r="H220" s="118">
        <f>E220*1.5</f>
        <v>25.5</v>
      </c>
      <c r="I220" s="118">
        <f>G220*H220</f>
        <v>76.5</v>
      </c>
      <c r="J220" s="119">
        <f>F220+I220</f>
        <v>756.5</v>
      </c>
      <c r="K220" s="118">
        <f>J220-U220-S220</f>
        <v>471.5</v>
      </c>
      <c r="L220" s="118">
        <f>+J220-S220</f>
        <v>506.5</v>
      </c>
      <c r="M220" s="118">
        <f>+J220-S220</f>
        <v>506.5</v>
      </c>
      <c r="N220" s="118"/>
      <c r="O220" s="118">
        <f>J220</f>
        <v>756.5</v>
      </c>
      <c r="P220" s="118">
        <f>L220*0.062</f>
        <v>31.402999999999999</v>
      </c>
      <c r="Q220" s="118">
        <f>J220*0.0145</f>
        <v>10.969250000000001</v>
      </c>
      <c r="R220" s="118">
        <f>+R215</f>
        <v>35</v>
      </c>
      <c r="S220" s="118">
        <v>250</v>
      </c>
      <c r="T220" s="118">
        <v>8</v>
      </c>
      <c r="U220" s="118">
        <v>35</v>
      </c>
      <c r="V220" s="118">
        <f>J220-P220-Q220-R220-S220-T220-U220</f>
        <v>386.12774999999999</v>
      </c>
      <c r="W220" s="120">
        <f>L220*0.062</f>
        <v>31.402999999999999</v>
      </c>
      <c r="X220" s="120">
        <f>J220*0.0145</f>
        <v>10.969250000000001</v>
      </c>
      <c r="Y220" s="120">
        <f>N220*0.006</f>
        <v>0</v>
      </c>
      <c r="Z220" s="120">
        <f>O220*0.054</f>
        <v>40.850999999999999</v>
      </c>
      <c r="AC220" s="132"/>
      <c r="AD220" s="133"/>
      <c r="AE220" s="107"/>
      <c r="AF220" s="107"/>
      <c r="AI220" s="107"/>
      <c r="AW220" s="189"/>
      <c r="AX220" s="189"/>
      <c r="AY220" s="189"/>
      <c r="AZ220" s="191"/>
      <c r="BA220" s="118"/>
      <c r="BB220" s="189"/>
      <c r="BC220" s="189"/>
      <c r="BD220" s="189"/>
    </row>
    <row r="221" spans="1:56" s="106" customFormat="1" hidden="1" x14ac:dyDescent="0.25">
      <c r="A221" s="121" t="s">
        <v>136</v>
      </c>
      <c r="B221" s="110" t="s">
        <v>36</v>
      </c>
      <c r="C221" s="114">
        <v>4</v>
      </c>
      <c r="D221" s="114" t="s">
        <v>33</v>
      </c>
      <c r="E221" s="118"/>
      <c r="F221" s="118">
        <f>190000/52</f>
        <v>3653.8461538461538</v>
      </c>
      <c r="G221" s="114"/>
      <c r="H221" s="118"/>
      <c r="I221" s="118"/>
      <c r="J221" s="119">
        <f>F221+I221</f>
        <v>3653.8461538461538</v>
      </c>
      <c r="K221" s="118">
        <f>J221-U221-S221</f>
        <v>3218.8461538461538</v>
      </c>
      <c r="L221" s="118">
        <f>+J221-S221</f>
        <v>3403.8461538461538</v>
      </c>
      <c r="M221" s="118">
        <f>+J221-S221</f>
        <v>3403.8461538461538</v>
      </c>
      <c r="N221" s="118"/>
      <c r="O221" s="118">
        <f>J221</f>
        <v>3653.8461538461538</v>
      </c>
      <c r="P221" s="118">
        <f>L221*0.062</f>
        <v>211.03846153846155</v>
      </c>
      <c r="Q221" s="118">
        <f>J221*0.0145</f>
        <v>52.980769230769234</v>
      </c>
      <c r="R221" s="118">
        <f>+R216</f>
        <v>0</v>
      </c>
      <c r="S221" s="118">
        <v>250</v>
      </c>
      <c r="T221" s="118">
        <v>8</v>
      </c>
      <c r="U221" s="118">
        <v>185</v>
      </c>
      <c r="V221" s="118">
        <f>J221-SUM(P221:U221)</f>
        <v>2946.8269230769229</v>
      </c>
      <c r="W221" s="120">
        <f>L221*0.062</f>
        <v>211.03846153846155</v>
      </c>
      <c r="X221" s="120">
        <f>J221*0.0145</f>
        <v>52.980769230769234</v>
      </c>
      <c r="Y221" s="120">
        <f>N221*0.006</f>
        <v>0</v>
      </c>
      <c r="Z221" s="120">
        <f>O221*0.054</f>
        <v>197.30769230769229</v>
      </c>
      <c r="AC221" s="132"/>
      <c r="AD221" s="133"/>
      <c r="AE221" s="107"/>
      <c r="AF221" s="107"/>
      <c r="AI221" s="107"/>
      <c r="AW221" s="189"/>
      <c r="AX221" s="189"/>
      <c r="AY221" s="189"/>
      <c r="AZ221" s="191"/>
      <c r="BA221" s="118"/>
      <c r="BB221" s="189"/>
      <c r="BC221" s="189"/>
      <c r="BD221" s="189"/>
    </row>
    <row r="222" spans="1:56" s="106" customFormat="1" ht="15.75" hidden="1" thickBot="1" x14ac:dyDescent="0.3">
      <c r="A222" s="121"/>
      <c r="B222" s="121"/>
      <c r="C222" s="121"/>
      <c r="D222" s="122"/>
      <c r="E222" s="122"/>
      <c r="F222" s="123">
        <f>SUM(F220:F221)</f>
        <v>4333.8461538461543</v>
      </c>
      <c r="G222" s="122"/>
      <c r="H222" s="123">
        <f t="shared" ref="H222:Z222" si="94">SUM(H220:H221)</f>
        <v>25.5</v>
      </c>
      <c r="I222" s="123">
        <f t="shared" si="94"/>
        <v>76.5</v>
      </c>
      <c r="J222" s="124">
        <f t="shared" si="94"/>
        <v>4410.3461538461543</v>
      </c>
      <c r="K222" s="123">
        <f t="shared" si="94"/>
        <v>3690.3461538461538</v>
      </c>
      <c r="L222" s="123">
        <f t="shared" si="94"/>
        <v>3910.3461538461538</v>
      </c>
      <c r="M222" s="123">
        <f t="shared" si="94"/>
        <v>3910.3461538461538</v>
      </c>
      <c r="N222" s="123">
        <f t="shared" si="94"/>
        <v>0</v>
      </c>
      <c r="O222" s="123">
        <f t="shared" si="94"/>
        <v>4410.3461538461543</v>
      </c>
      <c r="P222" s="123">
        <f t="shared" si="94"/>
        <v>242.44146153846154</v>
      </c>
      <c r="Q222" s="123">
        <f t="shared" si="94"/>
        <v>63.950019230769236</v>
      </c>
      <c r="R222" s="123">
        <f t="shared" si="94"/>
        <v>35</v>
      </c>
      <c r="S222" s="123">
        <f t="shared" si="94"/>
        <v>500</v>
      </c>
      <c r="T222" s="123">
        <f t="shared" si="94"/>
        <v>16</v>
      </c>
      <c r="U222" s="123">
        <f t="shared" si="94"/>
        <v>220</v>
      </c>
      <c r="V222" s="123">
        <f t="shared" si="94"/>
        <v>3332.954673076923</v>
      </c>
      <c r="W222" s="123">
        <f t="shared" si="94"/>
        <v>242.44146153846154</v>
      </c>
      <c r="X222" s="123">
        <f t="shared" si="94"/>
        <v>63.950019230769236</v>
      </c>
      <c r="Y222" s="123">
        <f t="shared" si="94"/>
        <v>0</v>
      </c>
      <c r="Z222" s="123">
        <f t="shared" si="94"/>
        <v>238.15869230769229</v>
      </c>
      <c r="AC222" s="132"/>
      <c r="AD222" s="133"/>
      <c r="AE222" s="107"/>
      <c r="AF222" s="107"/>
      <c r="AI222" s="107"/>
      <c r="AW222" s="189"/>
      <c r="AX222" s="189"/>
      <c r="AY222" s="189"/>
      <c r="AZ222" s="191"/>
      <c r="BA222" s="118"/>
      <c r="BB222" s="189"/>
      <c r="BC222" s="189"/>
      <c r="BD222" s="189"/>
    </row>
    <row r="223" spans="1:56" s="46" customFormat="1" ht="16.5" hidden="1" thickTop="1" thickBot="1" x14ac:dyDescent="0.3">
      <c r="AB223" s="106"/>
      <c r="AC223" s="132"/>
      <c r="AD223" s="133"/>
      <c r="AE223" s="107"/>
      <c r="AF223" s="107"/>
      <c r="AG223" s="106"/>
      <c r="AH223" s="106"/>
      <c r="AI223" s="107"/>
      <c r="AJ223" s="106"/>
      <c r="AK223" s="106"/>
      <c r="AL223" s="106"/>
      <c r="AM223" s="106"/>
      <c r="AN223" s="106"/>
      <c r="AO223" s="106"/>
      <c r="AP223" s="106"/>
      <c r="AQ223" s="106"/>
      <c r="AR223" s="106"/>
      <c r="AS223" s="106"/>
      <c r="AT223" s="106"/>
      <c r="AU223" s="106"/>
      <c r="AV223" s="106"/>
      <c r="AW223" s="190"/>
      <c r="AX223" s="190"/>
      <c r="AY223" s="190"/>
      <c r="AZ223" s="198"/>
      <c r="BA223" s="199"/>
      <c r="BB223" s="190"/>
      <c r="BC223" s="190"/>
      <c r="BD223" s="190"/>
    </row>
    <row r="224" spans="1:56" s="106" customFormat="1" ht="20.25" hidden="1" thickBot="1" x14ac:dyDescent="0.35">
      <c r="A224" s="125" t="s">
        <v>181</v>
      </c>
      <c r="B224" s="103"/>
      <c r="C224" s="103"/>
      <c r="D224" s="104"/>
      <c r="E224" s="105"/>
      <c r="G224" s="107"/>
      <c r="W224" s="46"/>
      <c r="X224" s="46"/>
      <c r="Y224" s="46"/>
      <c r="Z224" s="46"/>
      <c r="AC224" s="132"/>
      <c r="AD224" s="133"/>
      <c r="AE224" s="107"/>
      <c r="AF224" s="107"/>
      <c r="AI224" s="107"/>
      <c r="AW224" s="189"/>
      <c r="AX224" s="189"/>
      <c r="AY224" s="189"/>
      <c r="AZ224" s="191"/>
      <c r="BA224" s="118"/>
      <c r="BB224" s="189"/>
      <c r="BC224" s="189"/>
      <c r="BD224" s="189"/>
    </row>
    <row r="225" spans="1:56" s="106" customFormat="1" hidden="1" x14ac:dyDescent="0.25">
      <c r="A225" s="115" t="s">
        <v>135</v>
      </c>
      <c r="B225" s="116" t="s">
        <v>37</v>
      </c>
      <c r="C225" s="111">
        <v>1</v>
      </c>
      <c r="D225" s="111">
        <v>40</v>
      </c>
      <c r="E225" s="117">
        <v>17</v>
      </c>
      <c r="F225" s="118">
        <f>D225*E225</f>
        <v>680</v>
      </c>
      <c r="G225" s="114">
        <v>3</v>
      </c>
      <c r="H225" s="118">
        <f>E225*1.5</f>
        <v>25.5</v>
      </c>
      <c r="I225" s="118">
        <f>G225*H225</f>
        <v>76.5</v>
      </c>
      <c r="J225" s="119">
        <f>F225+I225</f>
        <v>756.5</v>
      </c>
      <c r="K225" s="118">
        <f>J225-U225-S225</f>
        <v>471.5</v>
      </c>
      <c r="L225" s="118">
        <f>+J225-S225</f>
        <v>506.5</v>
      </c>
      <c r="M225" s="118">
        <f>+J225-S225</f>
        <v>506.5</v>
      </c>
      <c r="N225" s="118"/>
      <c r="O225" s="118">
        <f>J225</f>
        <v>756.5</v>
      </c>
      <c r="P225" s="118">
        <f>L225*0.062</f>
        <v>31.402999999999999</v>
      </c>
      <c r="Q225" s="118">
        <f>J225*0.0145</f>
        <v>10.969250000000001</v>
      </c>
      <c r="R225" s="118">
        <f>+R220</f>
        <v>35</v>
      </c>
      <c r="S225" s="118">
        <v>250</v>
      </c>
      <c r="T225" s="118">
        <v>8</v>
      </c>
      <c r="U225" s="118">
        <v>35</v>
      </c>
      <c r="V225" s="118">
        <f>J225-P225-Q225-R225-S225-T225-U225</f>
        <v>386.12774999999999</v>
      </c>
      <c r="W225" s="120">
        <f>L225*0.062</f>
        <v>31.402999999999999</v>
      </c>
      <c r="X225" s="120">
        <f>J225*0.0145</f>
        <v>10.969250000000001</v>
      </c>
      <c r="Y225" s="120">
        <f>N225*0.006</f>
        <v>0</v>
      </c>
      <c r="Z225" s="120">
        <f>O225*0.054</f>
        <v>40.850999999999999</v>
      </c>
      <c r="AC225" s="132"/>
      <c r="AD225" s="133"/>
      <c r="AE225" s="107"/>
      <c r="AF225" s="107"/>
      <c r="AI225" s="107"/>
      <c r="AW225" s="189"/>
      <c r="AX225" s="189"/>
      <c r="AY225" s="189"/>
      <c r="AZ225" s="191"/>
      <c r="BA225" s="118"/>
      <c r="BB225" s="189"/>
      <c r="BC225" s="189"/>
      <c r="BD225" s="189"/>
    </row>
    <row r="226" spans="1:56" s="106" customFormat="1" hidden="1" x14ac:dyDescent="0.25">
      <c r="A226" s="121" t="s">
        <v>136</v>
      </c>
      <c r="B226" s="110" t="s">
        <v>36</v>
      </c>
      <c r="C226" s="114">
        <v>4</v>
      </c>
      <c r="D226" s="114" t="s">
        <v>33</v>
      </c>
      <c r="E226" s="118"/>
      <c r="F226" s="118">
        <f>190000/52</f>
        <v>3653.8461538461538</v>
      </c>
      <c r="G226" s="114"/>
      <c r="H226" s="118"/>
      <c r="I226" s="118"/>
      <c r="J226" s="119">
        <f>F226+I226</f>
        <v>3653.8461538461538</v>
      </c>
      <c r="K226" s="118">
        <f>J226-U226-S226</f>
        <v>3218.8461538461538</v>
      </c>
      <c r="L226" s="118">
        <f>+J226-S226</f>
        <v>3403.8461538461538</v>
      </c>
      <c r="M226" s="118">
        <f>+J226-S226</f>
        <v>3403.8461538461538</v>
      </c>
      <c r="N226" s="118"/>
      <c r="O226" s="118">
        <f>J226</f>
        <v>3653.8461538461538</v>
      </c>
      <c r="P226" s="118">
        <f>L226*0.062</f>
        <v>211.03846153846155</v>
      </c>
      <c r="Q226" s="118">
        <f>J226*0.0145</f>
        <v>52.980769230769234</v>
      </c>
      <c r="R226" s="118">
        <f>+R221</f>
        <v>0</v>
      </c>
      <c r="S226" s="118">
        <v>250</v>
      </c>
      <c r="T226" s="118">
        <v>8</v>
      </c>
      <c r="U226" s="118">
        <v>185</v>
      </c>
      <c r="V226" s="118">
        <f>J226-SUM(P226:U226)</f>
        <v>2946.8269230769229</v>
      </c>
      <c r="W226" s="120">
        <f>L226*0.062</f>
        <v>211.03846153846155</v>
      </c>
      <c r="X226" s="120">
        <f>J226*0.0145</f>
        <v>52.980769230769234</v>
      </c>
      <c r="Y226" s="120">
        <f>N226*0.006</f>
        <v>0</v>
      </c>
      <c r="Z226" s="120">
        <f>O226*0.054</f>
        <v>197.30769230769229</v>
      </c>
      <c r="AC226" s="132"/>
      <c r="AD226" s="133"/>
      <c r="AE226" s="107"/>
      <c r="AF226" s="107"/>
      <c r="AI226" s="107"/>
      <c r="AW226" s="189"/>
      <c r="AX226" s="189"/>
      <c r="AY226" s="189"/>
      <c r="AZ226" s="191"/>
      <c r="BA226" s="118"/>
      <c r="BB226" s="189"/>
      <c r="BC226" s="189"/>
      <c r="BD226" s="189"/>
    </row>
    <row r="227" spans="1:56" s="106" customFormat="1" ht="15.75" hidden="1" thickBot="1" x14ac:dyDescent="0.3">
      <c r="A227" s="121"/>
      <c r="B227" s="121"/>
      <c r="C227" s="121"/>
      <c r="D227" s="122"/>
      <c r="E227" s="122"/>
      <c r="F227" s="123">
        <f>SUM(F225:F226)</f>
        <v>4333.8461538461543</v>
      </c>
      <c r="G227" s="122"/>
      <c r="H227" s="123">
        <f t="shared" ref="H227:Z227" si="95">SUM(H225:H226)</f>
        <v>25.5</v>
      </c>
      <c r="I227" s="123">
        <f t="shared" si="95"/>
        <v>76.5</v>
      </c>
      <c r="J227" s="124">
        <f t="shared" si="95"/>
        <v>4410.3461538461543</v>
      </c>
      <c r="K227" s="123">
        <f t="shared" si="95"/>
        <v>3690.3461538461538</v>
      </c>
      <c r="L227" s="123">
        <f t="shared" si="95"/>
        <v>3910.3461538461538</v>
      </c>
      <c r="M227" s="123">
        <f t="shared" si="95"/>
        <v>3910.3461538461538</v>
      </c>
      <c r="N227" s="123">
        <f t="shared" si="95"/>
        <v>0</v>
      </c>
      <c r="O227" s="123">
        <f t="shared" si="95"/>
        <v>4410.3461538461543</v>
      </c>
      <c r="P227" s="123">
        <f t="shared" si="95"/>
        <v>242.44146153846154</v>
      </c>
      <c r="Q227" s="123">
        <f t="shared" si="95"/>
        <v>63.950019230769236</v>
      </c>
      <c r="R227" s="123">
        <f t="shared" si="95"/>
        <v>35</v>
      </c>
      <c r="S227" s="123">
        <f t="shared" si="95"/>
        <v>500</v>
      </c>
      <c r="T227" s="123">
        <f t="shared" si="95"/>
        <v>16</v>
      </c>
      <c r="U227" s="123">
        <f t="shared" si="95"/>
        <v>220</v>
      </c>
      <c r="V227" s="123">
        <f t="shared" si="95"/>
        <v>3332.954673076923</v>
      </c>
      <c r="W227" s="123">
        <f t="shared" si="95"/>
        <v>242.44146153846154</v>
      </c>
      <c r="X227" s="123">
        <f t="shared" si="95"/>
        <v>63.950019230769236</v>
      </c>
      <c r="Y227" s="123">
        <f t="shared" si="95"/>
        <v>0</v>
      </c>
      <c r="Z227" s="123">
        <f t="shared" si="95"/>
        <v>238.15869230769229</v>
      </c>
      <c r="AC227" s="132"/>
      <c r="AD227" s="133"/>
      <c r="AE227" s="107"/>
      <c r="AF227" s="107"/>
      <c r="AI227" s="107"/>
      <c r="AW227" s="189"/>
      <c r="AX227" s="189"/>
      <c r="AY227" s="189"/>
      <c r="AZ227" s="191"/>
      <c r="BA227" s="118"/>
      <c r="BB227" s="189"/>
      <c r="BC227" s="189"/>
      <c r="BD227" s="189"/>
    </row>
    <row r="228" spans="1:56" s="46" customFormat="1" ht="16.5" hidden="1" thickTop="1" thickBot="1" x14ac:dyDescent="0.3">
      <c r="AB228" s="106"/>
      <c r="AC228" s="132"/>
      <c r="AD228" s="133"/>
      <c r="AE228" s="107"/>
      <c r="AF228" s="107"/>
      <c r="AG228" s="106"/>
      <c r="AH228" s="106"/>
      <c r="AI228" s="107"/>
      <c r="AJ228" s="106"/>
      <c r="AK228" s="106"/>
      <c r="AL228" s="106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06"/>
      <c r="AW228" s="190"/>
      <c r="AX228" s="190"/>
      <c r="AY228" s="190"/>
      <c r="AZ228" s="198"/>
      <c r="BA228" s="199"/>
      <c r="BB228" s="190"/>
      <c r="BC228" s="190"/>
      <c r="BD228" s="190"/>
    </row>
    <row r="229" spans="1:56" s="106" customFormat="1" ht="20.25" hidden="1" thickBot="1" x14ac:dyDescent="0.35">
      <c r="A229" s="125" t="s">
        <v>182</v>
      </c>
      <c r="B229" s="103"/>
      <c r="C229" s="103"/>
      <c r="D229" s="104"/>
      <c r="E229" s="105"/>
      <c r="G229" s="107"/>
      <c r="W229" s="46"/>
      <c r="X229" s="46"/>
      <c r="Y229" s="46"/>
      <c r="Z229" s="46"/>
      <c r="AC229" s="132"/>
      <c r="AD229" s="133"/>
      <c r="AE229" s="107"/>
      <c r="AF229" s="107"/>
      <c r="AI229" s="107"/>
      <c r="AW229" s="189"/>
      <c r="AX229" s="189"/>
      <c r="AY229" s="189"/>
      <c r="AZ229" s="191"/>
      <c r="BA229" s="118"/>
      <c r="BB229" s="189"/>
      <c r="BC229" s="189"/>
      <c r="BD229" s="189"/>
    </row>
    <row r="230" spans="1:56" s="106" customFormat="1" hidden="1" x14ac:dyDescent="0.25">
      <c r="A230" s="115" t="s">
        <v>135</v>
      </c>
      <c r="B230" s="116" t="s">
        <v>37</v>
      </c>
      <c r="C230" s="111">
        <v>1</v>
      </c>
      <c r="D230" s="111">
        <v>40</v>
      </c>
      <c r="E230" s="117">
        <v>17</v>
      </c>
      <c r="F230" s="118">
        <f>D230*E230</f>
        <v>680</v>
      </c>
      <c r="G230" s="114">
        <v>3</v>
      </c>
      <c r="H230" s="118">
        <f>E230*1.5</f>
        <v>25.5</v>
      </c>
      <c r="I230" s="118">
        <f>G230*H230</f>
        <v>76.5</v>
      </c>
      <c r="J230" s="119">
        <f>F230+I230</f>
        <v>756.5</v>
      </c>
      <c r="K230" s="118">
        <f>J230-U230-S230</f>
        <v>471.5</v>
      </c>
      <c r="L230" s="118">
        <f>+J230-S230</f>
        <v>506.5</v>
      </c>
      <c r="M230" s="118">
        <f>+J230-S230</f>
        <v>506.5</v>
      </c>
      <c r="N230" s="118"/>
      <c r="O230" s="118">
        <f>J230</f>
        <v>756.5</v>
      </c>
      <c r="P230" s="118">
        <f>L230*0.062</f>
        <v>31.402999999999999</v>
      </c>
      <c r="Q230" s="118">
        <f>J230*0.0145</f>
        <v>10.969250000000001</v>
      </c>
      <c r="R230" s="118">
        <f>+R225</f>
        <v>35</v>
      </c>
      <c r="S230" s="118">
        <v>250</v>
      </c>
      <c r="T230" s="118">
        <v>8</v>
      </c>
      <c r="U230" s="118">
        <v>35</v>
      </c>
      <c r="V230" s="118">
        <f>J230-P230-Q230-R230-S230-T230-U230</f>
        <v>386.12774999999999</v>
      </c>
      <c r="W230" s="120">
        <f>L230*0.062</f>
        <v>31.402999999999999</v>
      </c>
      <c r="X230" s="120">
        <f>J230*0.0145</f>
        <v>10.969250000000001</v>
      </c>
      <c r="Y230" s="120">
        <f>N230*0.006</f>
        <v>0</v>
      </c>
      <c r="Z230" s="120">
        <f>O230*0.054</f>
        <v>40.850999999999999</v>
      </c>
      <c r="AC230" s="132"/>
      <c r="AD230" s="133"/>
      <c r="AE230" s="107"/>
      <c r="AF230" s="107"/>
      <c r="AI230" s="107"/>
      <c r="AW230" s="189"/>
      <c r="AX230" s="189"/>
      <c r="AY230" s="189"/>
      <c r="AZ230" s="191"/>
      <c r="BA230" s="118"/>
      <c r="BB230" s="189"/>
      <c r="BC230" s="189"/>
      <c r="BD230" s="189"/>
    </row>
    <row r="231" spans="1:56" s="106" customFormat="1" hidden="1" x14ac:dyDescent="0.25">
      <c r="A231" s="121" t="s">
        <v>136</v>
      </c>
      <c r="B231" s="110" t="s">
        <v>36</v>
      </c>
      <c r="C231" s="114">
        <v>4</v>
      </c>
      <c r="D231" s="114" t="s">
        <v>33</v>
      </c>
      <c r="E231" s="118"/>
      <c r="F231" s="118">
        <f>190000/52</f>
        <v>3653.8461538461538</v>
      </c>
      <c r="G231" s="114"/>
      <c r="H231" s="118"/>
      <c r="I231" s="118"/>
      <c r="J231" s="119">
        <f>F231+I231</f>
        <v>3653.8461538461538</v>
      </c>
      <c r="K231" s="118">
        <f>J231-U231-S231</f>
        <v>3218.8461538461538</v>
      </c>
      <c r="L231" s="118">
        <f>+J231-S231</f>
        <v>3403.8461538461538</v>
      </c>
      <c r="M231" s="118">
        <f>+J231-S231</f>
        <v>3403.8461538461538</v>
      </c>
      <c r="N231" s="118"/>
      <c r="O231" s="118">
        <f>J231</f>
        <v>3653.8461538461538</v>
      </c>
      <c r="P231" s="118">
        <f>L231*0.062</f>
        <v>211.03846153846155</v>
      </c>
      <c r="Q231" s="118">
        <f>J231*0.0145</f>
        <v>52.980769230769234</v>
      </c>
      <c r="R231" s="118">
        <f>+R226</f>
        <v>0</v>
      </c>
      <c r="S231" s="118">
        <v>250</v>
      </c>
      <c r="T231" s="118">
        <v>8</v>
      </c>
      <c r="U231" s="118">
        <v>185</v>
      </c>
      <c r="V231" s="118">
        <f>J231-SUM(P231:U231)</f>
        <v>2946.8269230769229</v>
      </c>
      <c r="W231" s="120">
        <f>L231*0.062</f>
        <v>211.03846153846155</v>
      </c>
      <c r="X231" s="120">
        <f>J231*0.0145</f>
        <v>52.980769230769234</v>
      </c>
      <c r="Y231" s="120">
        <f>N231*0.006</f>
        <v>0</v>
      </c>
      <c r="Z231" s="120">
        <f>O231*0.054</f>
        <v>197.30769230769229</v>
      </c>
      <c r="AC231" s="132"/>
      <c r="AD231" s="133"/>
      <c r="AE231" s="107"/>
      <c r="AF231" s="107"/>
      <c r="AI231" s="107"/>
      <c r="AW231" s="189"/>
      <c r="AX231" s="189"/>
      <c r="AY231" s="189"/>
      <c r="AZ231" s="191"/>
      <c r="BA231" s="118"/>
      <c r="BB231" s="189"/>
      <c r="BC231" s="189"/>
      <c r="BD231" s="189"/>
    </row>
    <row r="232" spans="1:56" s="106" customFormat="1" ht="15.75" hidden="1" thickBot="1" x14ac:dyDescent="0.3">
      <c r="A232" s="121"/>
      <c r="B232" s="121"/>
      <c r="C232" s="121"/>
      <c r="D232" s="122"/>
      <c r="E232" s="122"/>
      <c r="F232" s="123">
        <f>SUM(F230:F231)</f>
        <v>4333.8461538461543</v>
      </c>
      <c r="G232" s="122"/>
      <c r="H232" s="123">
        <f t="shared" ref="H232:Z232" si="96">SUM(H230:H231)</f>
        <v>25.5</v>
      </c>
      <c r="I232" s="123">
        <f t="shared" si="96"/>
        <v>76.5</v>
      </c>
      <c r="J232" s="124">
        <f t="shared" si="96"/>
        <v>4410.3461538461543</v>
      </c>
      <c r="K232" s="123">
        <f t="shared" si="96"/>
        <v>3690.3461538461538</v>
      </c>
      <c r="L232" s="123">
        <f t="shared" si="96"/>
        <v>3910.3461538461538</v>
      </c>
      <c r="M232" s="123">
        <f t="shared" si="96"/>
        <v>3910.3461538461538</v>
      </c>
      <c r="N232" s="123">
        <f t="shared" si="96"/>
        <v>0</v>
      </c>
      <c r="O232" s="123">
        <f t="shared" si="96"/>
        <v>4410.3461538461543</v>
      </c>
      <c r="P232" s="123">
        <f t="shared" si="96"/>
        <v>242.44146153846154</v>
      </c>
      <c r="Q232" s="123">
        <f t="shared" si="96"/>
        <v>63.950019230769236</v>
      </c>
      <c r="R232" s="123">
        <f t="shared" si="96"/>
        <v>35</v>
      </c>
      <c r="S232" s="123">
        <f t="shared" si="96"/>
        <v>500</v>
      </c>
      <c r="T232" s="123">
        <f t="shared" si="96"/>
        <v>16</v>
      </c>
      <c r="U232" s="123">
        <f t="shared" si="96"/>
        <v>220</v>
      </c>
      <c r="V232" s="123">
        <f t="shared" si="96"/>
        <v>3332.954673076923</v>
      </c>
      <c r="W232" s="123">
        <f t="shared" si="96"/>
        <v>242.44146153846154</v>
      </c>
      <c r="X232" s="123">
        <f t="shared" si="96"/>
        <v>63.950019230769236</v>
      </c>
      <c r="Y232" s="123">
        <f t="shared" si="96"/>
        <v>0</v>
      </c>
      <c r="Z232" s="123">
        <f t="shared" si="96"/>
        <v>238.15869230769229</v>
      </c>
      <c r="AC232" s="132"/>
      <c r="AD232" s="133"/>
      <c r="AE232" s="107"/>
      <c r="AF232" s="107"/>
      <c r="AI232" s="107"/>
      <c r="AW232" s="189"/>
      <c r="AX232" s="189"/>
      <c r="AY232" s="189"/>
      <c r="AZ232" s="191"/>
      <c r="BA232" s="118"/>
      <c r="BB232" s="189"/>
      <c r="BC232" s="189"/>
      <c r="BD232" s="189"/>
    </row>
    <row r="233" spans="1:56" s="46" customFormat="1" ht="16.5" hidden="1" thickTop="1" thickBot="1" x14ac:dyDescent="0.3">
      <c r="AB233" s="106"/>
      <c r="AC233" s="132"/>
      <c r="AD233" s="133"/>
      <c r="AE233" s="107"/>
      <c r="AF233" s="107"/>
      <c r="AG233" s="106"/>
      <c r="AH233" s="106"/>
      <c r="AI233" s="107"/>
      <c r="AJ233" s="106"/>
      <c r="AK233" s="106"/>
      <c r="AL233" s="106"/>
      <c r="AM233" s="106"/>
      <c r="AN233" s="106"/>
      <c r="AO233" s="106"/>
      <c r="AP233" s="106"/>
      <c r="AQ233" s="106"/>
      <c r="AR233" s="106"/>
      <c r="AS233" s="106"/>
      <c r="AT233" s="106"/>
      <c r="AU233" s="106"/>
      <c r="AV233" s="106"/>
      <c r="AW233" s="190"/>
      <c r="AX233" s="190"/>
      <c r="AY233" s="190"/>
      <c r="AZ233" s="198"/>
      <c r="BA233" s="199"/>
      <c r="BB233" s="190"/>
      <c r="BC233" s="190"/>
      <c r="BD233" s="190"/>
    </row>
    <row r="234" spans="1:56" s="106" customFormat="1" ht="20.25" hidden="1" thickBot="1" x14ac:dyDescent="0.35">
      <c r="A234" s="125" t="s">
        <v>183</v>
      </c>
      <c r="B234" s="103"/>
      <c r="C234" s="103"/>
      <c r="D234" s="104"/>
      <c r="E234" s="105"/>
      <c r="G234" s="107"/>
      <c r="W234" s="46"/>
      <c r="X234" s="46"/>
      <c r="Y234" s="46"/>
      <c r="Z234" s="46"/>
      <c r="AC234" s="132"/>
      <c r="AD234" s="133"/>
      <c r="AE234" s="107"/>
      <c r="AF234" s="107"/>
      <c r="AI234" s="107"/>
      <c r="AW234" s="189"/>
      <c r="AX234" s="189"/>
      <c r="AY234" s="189"/>
      <c r="AZ234" s="191"/>
      <c r="BA234" s="118"/>
      <c r="BB234" s="189"/>
      <c r="BC234" s="189"/>
      <c r="BD234" s="189"/>
    </row>
    <row r="235" spans="1:56" s="106" customFormat="1" hidden="1" x14ac:dyDescent="0.25">
      <c r="A235" s="115" t="s">
        <v>135</v>
      </c>
      <c r="B235" s="116" t="s">
        <v>37</v>
      </c>
      <c r="C235" s="111">
        <v>1</v>
      </c>
      <c r="D235" s="111">
        <v>40</v>
      </c>
      <c r="E235" s="117">
        <v>17</v>
      </c>
      <c r="F235" s="118">
        <f>D235*E235</f>
        <v>680</v>
      </c>
      <c r="G235" s="114">
        <v>3</v>
      </c>
      <c r="H235" s="118">
        <f>E235*1.5</f>
        <v>25.5</v>
      </c>
      <c r="I235" s="118">
        <f>G235*H235</f>
        <v>76.5</v>
      </c>
      <c r="J235" s="119">
        <f>F235+I235</f>
        <v>756.5</v>
      </c>
      <c r="K235" s="118">
        <f>J235-U235-S235</f>
        <v>471.5</v>
      </c>
      <c r="L235" s="118">
        <f>+J235-S235</f>
        <v>506.5</v>
      </c>
      <c r="M235" s="118">
        <f>+J235-S235</f>
        <v>506.5</v>
      </c>
      <c r="N235" s="118"/>
      <c r="O235" s="118">
        <f>J235</f>
        <v>756.5</v>
      </c>
      <c r="P235" s="118">
        <f>L235*0.062</f>
        <v>31.402999999999999</v>
      </c>
      <c r="Q235" s="118">
        <f>J235*0.0145</f>
        <v>10.969250000000001</v>
      </c>
      <c r="R235" s="118">
        <f>+R230</f>
        <v>35</v>
      </c>
      <c r="S235" s="118">
        <v>250</v>
      </c>
      <c r="T235" s="118">
        <v>8</v>
      </c>
      <c r="U235" s="118">
        <v>35</v>
      </c>
      <c r="V235" s="118">
        <f>J235-P235-Q235-R235-S235-T235-U235</f>
        <v>386.12774999999999</v>
      </c>
      <c r="W235" s="120">
        <f>L235*0.062</f>
        <v>31.402999999999999</v>
      </c>
      <c r="X235" s="120">
        <f>J235*0.0145</f>
        <v>10.969250000000001</v>
      </c>
      <c r="Y235" s="120">
        <f>N235*0.006</f>
        <v>0</v>
      </c>
      <c r="Z235" s="120">
        <f>O235*0.054</f>
        <v>40.850999999999999</v>
      </c>
      <c r="AC235" s="132"/>
      <c r="AD235" s="133"/>
      <c r="AE235" s="107"/>
      <c r="AF235" s="107"/>
      <c r="AI235" s="107"/>
      <c r="AW235" s="189"/>
      <c r="AX235" s="189"/>
      <c r="AY235" s="189"/>
      <c r="AZ235" s="191"/>
      <c r="BA235" s="118"/>
      <c r="BB235" s="189"/>
      <c r="BC235" s="189"/>
      <c r="BD235" s="189"/>
    </row>
    <row r="236" spans="1:56" s="106" customFormat="1" hidden="1" x14ac:dyDescent="0.25">
      <c r="A236" s="121" t="s">
        <v>136</v>
      </c>
      <c r="B236" s="110" t="s">
        <v>36</v>
      </c>
      <c r="C236" s="114">
        <v>4</v>
      </c>
      <c r="D236" s="114" t="s">
        <v>33</v>
      </c>
      <c r="E236" s="118"/>
      <c r="F236" s="118">
        <f>190000/52</f>
        <v>3653.8461538461538</v>
      </c>
      <c r="G236" s="114"/>
      <c r="H236" s="118"/>
      <c r="I236" s="118"/>
      <c r="J236" s="119">
        <f>F236+I236</f>
        <v>3653.8461538461538</v>
      </c>
      <c r="K236" s="118">
        <f>J236-U236-S236</f>
        <v>3218.8461538461538</v>
      </c>
      <c r="L236" s="118">
        <f>+J236-S236</f>
        <v>3403.8461538461538</v>
      </c>
      <c r="M236" s="118">
        <f>+J236-S236</f>
        <v>3403.8461538461538</v>
      </c>
      <c r="N236" s="118"/>
      <c r="O236" s="118">
        <f>J236</f>
        <v>3653.8461538461538</v>
      </c>
      <c r="P236" s="118">
        <f>L236*0.062</f>
        <v>211.03846153846155</v>
      </c>
      <c r="Q236" s="118">
        <f>J236*0.0145</f>
        <v>52.980769230769234</v>
      </c>
      <c r="R236" s="118">
        <f>+R231</f>
        <v>0</v>
      </c>
      <c r="S236" s="118">
        <v>250</v>
      </c>
      <c r="T236" s="118">
        <v>8</v>
      </c>
      <c r="U236" s="118">
        <v>185</v>
      </c>
      <c r="V236" s="118">
        <f>J236-SUM(P236:U236)</f>
        <v>2946.8269230769229</v>
      </c>
      <c r="W236" s="120">
        <f>L236*0.062</f>
        <v>211.03846153846155</v>
      </c>
      <c r="X236" s="120">
        <f>J236*0.0145</f>
        <v>52.980769230769234</v>
      </c>
      <c r="Y236" s="120">
        <f>N236*0.006</f>
        <v>0</v>
      </c>
      <c r="Z236" s="120">
        <f>O236*0.054</f>
        <v>197.30769230769229</v>
      </c>
      <c r="AC236" s="132"/>
      <c r="AD236" s="133"/>
      <c r="AE236" s="107"/>
      <c r="AF236" s="107"/>
      <c r="AI236" s="107"/>
      <c r="AW236" s="189"/>
      <c r="AX236" s="189"/>
      <c r="AY236" s="189"/>
      <c r="AZ236" s="191"/>
      <c r="BA236" s="118"/>
      <c r="BB236" s="189"/>
      <c r="BC236" s="189"/>
      <c r="BD236" s="189"/>
    </row>
    <row r="237" spans="1:56" s="106" customFormat="1" ht="15.75" hidden="1" thickBot="1" x14ac:dyDescent="0.3">
      <c r="A237" s="121"/>
      <c r="B237" s="121"/>
      <c r="C237" s="121"/>
      <c r="D237" s="122"/>
      <c r="E237" s="122"/>
      <c r="F237" s="123">
        <f>SUM(F235:F236)</f>
        <v>4333.8461538461543</v>
      </c>
      <c r="G237" s="122"/>
      <c r="H237" s="123">
        <f t="shared" ref="H237:Z237" si="97">SUM(H235:H236)</f>
        <v>25.5</v>
      </c>
      <c r="I237" s="123">
        <f t="shared" si="97"/>
        <v>76.5</v>
      </c>
      <c r="J237" s="124">
        <f t="shared" si="97"/>
        <v>4410.3461538461543</v>
      </c>
      <c r="K237" s="123">
        <f t="shared" si="97"/>
        <v>3690.3461538461538</v>
      </c>
      <c r="L237" s="123">
        <f t="shared" si="97"/>
        <v>3910.3461538461538</v>
      </c>
      <c r="M237" s="123">
        <f t="shared" si="97"/>
        <v>3910.3461538461538</v>
      </c>
      <c r="N237" s="123">
        <f t="shared" si="97"/>
        <v>0</v>
      </c>
      <c r="O237" s="123">
        <f t="shared" si="97"/>
        <v>4410.3461538461543</v>
      </c>
      <c r="P237" s="123">
        <f t="shared" si="97"/>
        <v>242.44146153846154</v>
      </c>
      <c r="Q237" s="123">
        <f t="shared" si="97"/>
        <v>63.950019230769236</v>
      </c>
      <c r="R237" s="123">
        <f t="shared" si="97"/>
        <v>35</v>
      </c>
      <c r="S237" s="123">
        <f t="shared" si="97"/>
        <v>500</v>
      </c>
      <c r="T237" s="123">
        <f t="shared" si="97"/>
        <v>16</v>
      </c>
      <c r="U237" s="123">
        <f t="shared" si="97"/>
        <v>220</v>
      </c>
      <c r="V237" s="123">
        <f t="shared" si="97"/>
        <v>3332.954673076923</v>
      </c>
      <c r="W237" s="123">
        <f t="shared" si="97"/>
        <v>242.44146153846154</v>
      </c>
      <c r="X237" s="123">
        <f t="shared" si="97"/>
        <v>63.950019230769236</v>
      </c>
      <c r="Y237" s="123">
        <f t="shared" si="97"/>
        <v>0</v>
      </c>
      <c r="Z237" s="123">
        <f t="shared" si="97"/>
        <v>238.15869230769229</v>
      </c>
      <c r="AC237" s="132"/>
      <c r="AD237" s="133"/>
      <c r="AE237" s="107"/>
      <c r="AF237" s="107"/>
      <c r="AI237" s="107"/>
      <c r="AW237" s="189"/>
      <c r="AX237" s="189"/>
      <c r="AY237" s="189"/>
      <c r="AZ237" s="191"/>
      <c r="BA237" s="118"/>
      <c r="BB237" s="189"/>
      <c r="BC237" s="189"/>
      <c r="BD237" s="189"/>
    </row>
    <row r="238" spans="1:56" s="46" customFormat="1" ht="16.5" hidden="1" thickTop="1" thickBot="1" x14ac:dyDescent="0.3">
      <c r="AB238" s="106"/>
      <c r="AC238" s="132"/>
      <c r="AD238" s="133"/>
      <c r="AE238" s="107"/>
      <c r="AF238" s="107"/>
      <c r="AG238" s="106"/>
      <c r="AH238" s="106"/>
      <c r="AI238" s="107"/>
      <c r="AJ238" s="106"/>
      <c r="AK238" s="106"/>
      <c r="AL238" s="106"/>
      <c r="AM238" s="106"/>
      <c r="AN238" s="106"/>
      <c r="AO238" s="106"/>
      <c r="AP238" s="106"/>
      <c r="AQ238" s="106"/>
      <c r="AR238" s="106"/>
      <c r="AS238" s="106"/>
      <c r="AT238" s="106"/>
      <c r="AU238" s="106"/>
      <c r="AV238" s="106"/>
      <c r="AW238" s="190"/>
      <c r="AX238" s="190"/>
      <c r="AY238" s="190"/>
      <c r="AZ238" s="198"/>
      <c r="BA238" s="199"/>
      <c r="BB238" s="190"/>
      <c r="BC238" s="190"/>
      <c r="BD238" s="190"/>
    </row>
    <row r="239" spans="1:56" s="106" customFormat="1" ht="20.25" hidden="1" thickBot="1" x14ac:dyDescent="0.35">
      <c r="A239" s="125" t="s">
        <v>184</v>
      </c>
      <c r="B239" s="103"/>
      <c r="C239" s="103"/>
      <c r="D239" s="104"/>
      <c r="E239" s="105"/>
      <c r="G239" s="107"/>
      <c r="W239" s="46"/>
      <c r="X239" s="46"/>
      <c r="Y239" s="46"/>
      <c r="Z239" s="46"/>
      <c r="AC239" s="132"/>
      <c r="AD239" s="133"/>
      <c r="AE239" s="107"/>
      <c r="AF239" s="107"/>
      <c r="AI239" s="107"/>
      <c r="AW239" s="189"/>
      <c r="AX239" s="189"/>
      <c r="AY239" s="189"/>
      <c r="AZ239" s="191"/>
      <c r="BA239" s="118"/>
      <c r="BB239" s="189"/>
      <c r="BC239" s="189"/>
      <c r="BD239" s="189"/>
    </row>
    <row r="240" spans="1:56" s="106" customFormat="1" hidden="1" x14ac:dyDescent="0.25">
      <c r="A240" s="115" t="s">
        <v>135</v>
      </c>
      <c r="B240" s="116" t="s">
        <v>37</v>
      </c>
      <c r="C240" s="111">
        <v>1</v>
      </c>
      <c r="D240" s="111">
        <v>40</v>
      </c>
      <c r="E240" s="117">
        <v>17</v>
      </c>
      <c r="F240" s="118">
        <f>D240*E240</f>
        <v>680</v>
      </c>
      <c r="G240" s="114">
        <v>3</v>
      </c>
      <c r="H240" s="118">
        <f>E240*1.5</f>
        <v>25.5</v>
      </c>
      <c r="I240" s="118">
        <f>G240*H240</f>
        <v>76.5</v>
      </c>
      <c r="J240" s="119">
        <f>F240+I240</f>
        <v>756.5</v>
      </c>
      <c r="K240" s="118">
        <f>J240-U240-S240</f>
        <v>471.5</v>
      </c>
      <c r="L240" s="118">
        <f>+J240-S240</f>
        <v>506.5</v>
      </c>
      <c r="M240" s="118">
        <f>+J240-S240</f>
        <v>506.5</v>
      </c>
      <c r="N240" s="118"/>
      <c r="O240" s="118">
        <f>J240</f>
        <v>756.5</v>
      </c>
      <c r="P240" s="118">
        <f>L240*0.062</f>
        <v>31.402999999999999</v>
      </c>
      <c r="Q240" s="118">
        <f>J240*0.0145</f>
        <v>10.969250000000001</v>
      </c>
      <c r="R240" s="118">
        <f>+R235</f>
        <v>35</v>
      </c>
      <c r="S240" s="118">
        <v>250</v>
      </c>
      <c r="T240" s="118">
        <v>8</v>
      </c>
      <c r="U240" s="118">
        <v>35</v>
      </c>
      <c r="V240" s="118">
        <f>J240-P240-Q240-R240-S240-T240-U240</f>
        <v>386.12774999999999</v>
      </c>
      <c r="W240" s="120">
        <f>L240*0.062</f>
        <v>31.402999999999999</v>
      </c>
      <c r="X240" s="120">
        <f>J240*0.0145</f>
        <v>10.969250000000001</v>
      </c>
      <c r="Y240" s="120">
        <f>N240*0.006</f>
        <v>0</v>
      </c>
      <c r="Z240" s="120">
        <f>O240*0.054</f>
        <v>40.850999999999999</v>
      </c>
      <c r="AC240" s="132"/>
      <c r="AD240" s="133"/>
      <c r="AE240" s="107"/>
      <c r="AF240" s="107"/>
      <c r="AI240" s="107"/>
      <c r="AW240" s="189"/>
      <c r="AX240" s="189"/>
      <c r="AY240" s="189"/>
      <c r="AZ240" s="191"/>
      <c r="BA240" s="118"/>
      <c r="BB240" s="189"/>
      <c r="BC240" s="189"/>
      <c r="BD240" s="189"/>
    </row>
    <row r="241" spans="1:56" s="106" customFormat="1" hidden="1" x14ac:dyDescent="0.25">
      <c r="A241" s="121" t="s">
        <v>136</v>
      </c>
      <c r="B241" s="110" t="s">
        <v>36</v>
      </c>
      <c r="C241" s="114">
        <v>4</v>
      </c>
      <c r="D241" s="114" t="s">
        <v>33</v>
      </c>
      <c r="E241" s="118"/>
      <c r="F241" s="118">
        <f>190000/52</f>
        <v>3653.8461538461538</v>
      </c>
      <c r="G241" s="114"/>
      <c r="H241" s="118"/>
      <c r="I241" s="118"/>
      <c r="J241" s="119">
        <f>F241+I241</f>
        <v>3653.8461538461538</v>
      </c>
      <c r="K241" s="118">
        <f>J241-U241-S241</f>
        <v>3218.8461538461538</v>
      </c>
      <c r="L241" s="118">
        <f>+J241-S241</f>
        <v>3403.8461538461538</v>
      </c>
      <c r="M241" s="118">
        <f>+J241-S241</f>
        <v>3403.8461538461538</v>
      </c>
      <c r="N241" s="118"/>
      <c r="O241" s="118">
        <f>J241</f>
        <v>3653.8461538461538</v>
      </c>
      <c r="P241" s="118">
        <f>L241*0.062</f>
        <v>211.03846153846155</v>
      </c>
      <c r="Q241" s="118">
        <f>J241*0.0145</f>
        <v>52.980769230769234</v>
      </c>
      <c r="R241" s="118">
        <f>+R236</f>
        <v>0</v>
      </c>
      <c r="S241" s="118">
        <v>250</v>
      </c>
      <c r="T241" s="118">
        <v>8</v>
      </c>
      <c r="U241" s="118">
        <v>185</v>
      </c>
      <c r="V241" s="118">
        <f>J241-SUM(P241:U241)</f>
        <v>2946.8269230769229</v>
      </c>
      <c r="W241" s="120">
        <f>L241*0.062</f>
        <v>211.03846153846155</v>
      </c>
      <c r="X241" s="120">
        <f>J241*0.0145</f>
        <v>52.980769230769234</v>
      </c>
      <c r="Y241" s="120">
        <f>N241*0.006</f>
        <v>0</v>
      </c>
      <c r="Z241" s="120">
        <f>O241*0.054</f>
        <v>197.30769230769229</v>
      </c>
      <c r="AC241" s="132"/>
      <c r="AD241" s="133"/>
      <c r="AE241" s="107"/>
      <c r="AF241" s="107"/>
      <c r="AI241" s="107"/>
      <c r="AW241" s="189"/>
      <c r="AX241" s="189"/>
      <c r="AY241" s="189"/>
      <c r="AZ241" s="191"/>
      <c r="BA241" s="118"/>
      <c r="BB241" s="189"/>
      <c r="BC241" s="189"/>
      <c r="BD241" s="189"/>
    </row>
    <row r="242" spans="1:56" s="106" customFormat="1" ht="15.75" hidden="1" thickBot="1" x14ac:dyDescent="0.3">
      <c r="A242" s="121"/>
      <c r="B242" s="121"/>
      <c r="C242" s="121"/>
      <c r="D242" s="122"/>
      <c r="E242" s="122"/>
      <c r="F242" s="123">
        <f>SUM(F240:F241)</f>
        <v>4333.8461538461543</v>
      </c>
      <c r="G242" s="122"/>
      <c r="H242" s="123">
        <f t="shared" ref="H242:Z242" si="98">SUM(H240:H241)</f>
        <v>25.5</v>
      </c>
      <c r="I242" s="123">
        <f t="shared" si="98"/>
        <v>76.5</v>
      </c>
      <c r="J242" s="124">
        <f t="shared" si="98"/>
        <v>4410.3461538461543</v>
      </c>
      <c r="K242" s="123">
        <f t="shared" si="98"/>
        <v>3690.3461538461538</v>
      </c>
      <c r="L242" s="123">
        <f t="shared" si="98"/>
        <v>3910.3461538461538</v>
      </c>
      <c r="M242" s="123">
        <f t="shared" si="98"/>
        <v>3910.3461538461538</v>
      </c>
      <c r="N242" s="123">
        <f t="shared" si="98"/>
        <v>0</v>
      </c>
      <c r="O242" s="123">
        <f t="shared" si="98"/>
        <v>4410.3461538461543</v>
      </c>
      <c r="P242" s="123">
        <f t="shared" si="98"/>
        <v>242.44146153846154</v>
      </c>
      <c r="Q242" s="123">
        <f t="shared" si="98"/>
        <v>63.950019230769236</v>
      </c>
      <c r="R242" s="123">
        <f t="shared" si="98"/>
        <v>35</v>
      </c>
      <c r="S242" s="123">
        <f t="shared" si="98"/>
        <v>500</v>
      </c>
      <c r="T242" s="123">
        <f t="shared" si="98"/>
        <v>16</v>
      </c>
      <c r="U242" s="123">
        <f t="shared" si="98"/>
        <v>220</v>
      </c>
      <c r="V242" s="123">
        <f t="shared" si="98"/>
        <v>3332.954673076923</v>
      </c>
      <c r="W242" s="123">
        <f t="shared" si="98"/>
        <v>242.44146153846154</v>
      </c>
      <c r="X242" s="123">
        <f t="shared" si="98"/>
        <v>63.950019230769236</v>
      </c>
      <c r="Y242" s="123">
        <f t="shared" si="98"/>
        <v>0</v>
      </c>
      <c r="Z242" s="123">
        <f t="shared" si="98"/>
        <v>238.15869230769229</v>
      </c>
      <c r="AC242" s="132"/>
      <c r="AD242" s="133"/>
      <c r="AE242" s="107"/>
      <c r="AF242" s="107"/>
      <c r="AI242" s="107"/>
      <c r="AW242" s="189"/>
      <c r="AX242" s="189"/>
      <c r="AY242" s="189"/>
      <c r="AZ242" s="191"/>
      <c r="BA242" s="118"/>
      <c r="BB242" s="189"/>
      <c r="BC242" s="189"/>
      <c r="BD242" s="189"/>
    </row>
    <row r="243" spans="1:56" s="46" customFormat="1" ht="16.5" hidden="1" thickTop="1" thickBot="1" x14ac:dyDescent="0.3">
      <c r="AB243" s="106"/>
      <c r="AC243" s="132"/>
      <c r="AD243" s="133"/>
      <c r="AE243" s="107"/>
      <c r="AF243" s="107"/>
      <c r="AG243" s="106"/>
      <c r="AH243" s="106"/>
      <c r="AI243" s="107"/>
      <c r="AJ243" s="106"/>
      <c r="AK243" s="106"/>
      <c r="AL243" s="106"/>
      <c r="AM243" s="106"/>
      <c r="AN243" s="106"/>
      <c r="AO243" s="106"/>
      <c r="AP243" s="106"/>
      <c r="AQ243" s="106"/>
      <c r="AR243" s="106"/>
      <c r="AS243" s="106"/>
      <c r="AT243" s="106"/>
      <c r="AU243" s="106"/>
      <c r="AV243" s="106"/>
      <c r="AW243" s="190"/>
      <c r="AX243" s="190"/>
      <c r="AY243" s="190"/>
      <c r="AZ243" s="198"/>
      <c r="BA243" s="199"/>
      <c r="BB243" s="190"/>
      <c r="BC243" s="190"/>
      <c r="BD243" s="190"/>
    </row>
    <row r="244" spans="1:56" s="106" customFormat="1" ht="20.25" hidden="1" thickBot="1" x14ac:dyDescent="0.35">
      <c r="A244" s="125" t="s">
        <v>185</v>
      </c>
      <c r="B244" s="103"/>
      <c r="C244" s="103"/>
      <c r="D244" s="104"/>
      <c r="E244" s="105"/>
      <c r="G244" s="107"/>
      <c r="W244" s="46"/>
      <c r="X244" s="46"/>
      <c r="Y244" s="46"/>
      <c r="Z244" s="46"/>
      <c r="AC244" s="132"/>
      <c r="AD244" s="133"/>
      <c r="AE244" s="107"/>
      <c r="AF244" s="107"/>
      <c r="AI244" s="107"/>
      <c r="AW244" s="189"/>
      <c r="AX244" s="189"/>
      <c r="AY244" s="189"/>
      <c r="AZ244" s="191"/>
      <c r="BA244" s="118"/>
      <c r="BB244" s="189"/>
      <c r="BC244" s="189"/>
      <c r="BD244" s="189"/>
    </row>
    <row r="245" spans="1:56" s="106" customFormat="1" hidden="1" x14ac:dyDescent="0.25">
      <c r="A245" s="115" t="s">
        <v>135</v>
      </c>
      <c r="B245" s="116" t="s">
        <v>37</v>
      </c>
      <c r="C245" s="111">
        <v>1</v>
      </c>
      <c r="D245" s="111">
        <v>40</v>
      </c>
      <c r="E245" s="117">
        <v>17</v>
      </c>
      <c r="F245" s="118">
        <f>D245*E245</f>
        <v>680</v>
      </c>
      <c r="G245" s="114">
        <v>3</v>
      </c>
      <c r="H245" s="118">
        <f>E245*1.5</f>
        <v>25.5</v>
      </c>
      <c r="I245" s="118">
        <f>G245*H245</f>
        <v>76.5</v>
      </c>
      <c r="J245" s="119">
        <f>F245+I245</f>
        <v>756.5</v>
      </c>
      <c r="K245" s="118">
        <f>J245-U245-S245</f>
        <v>471.5</v>
      </c>
      <c r="L245" s="118">
        <f>+J245-S245</f>
        <v>506.5</v>
      </c>
      <c r="M245" s="118">
        <f>+J245-S245</f>
        <v>506.5</v>
      </c>
      <c r="N245" s="118"/>
      <c r="O245" s="118">
        <f>J245</f>
        <v>756.5</v>
      </c>
      <c r="P245" s="118">
        <f>L245*0.062</f>
        <v>31.402999999999999</v>
      </c>
      <c r="Q245" s="118">
        <f>J245*0.0145</f>
        <v>10.969250000000001</v>
      </c>
      <c r="R245" s="118">
        <f>+R240</f>
        <v>35</v>
      </c>
      <c r="S245" s="118">
        <v>250</v>
      </c>
      <c r="T245" s="118">
        <v>8</v>
      </c>
      <c r="U245" s="118">
        <v>35</v>
      </c>
      <c r="V245" s="118">
        <f>J245-P245-Q245-R245-S245-T245-U245</f>
        <v>386.12774999999999</v>
      </c>
      <c r="W245" s="120">
        <f>L245*0.062</f>
        <v>31.402999999999999</v>
      </c>
      <c r="X245" s="120">
        <f>J245*0.0145</f>
        <v>10.969250000000001</v>
      </c>
      <c r="Y245" s="120">
        <f>N245*0.006</f>
        <v>0</v>
      </c>
      <c r="Z245" s="120">
        <f>O245*0.054</f>
        <v>40.850999999999999</v>
      </c>
      <c r="AC245" s="132"/>
      <c r="AD245" s="133"/>
      <c r="AE245" s="107"/>
      <c r="AF245" s="107"/>
      <c r="AI245" s="107"/>
      <c r="AW245" s="189"/>
      <c r="AX245" s="189"/>
      <c r="AY245" s="189"/>
      <c r="AZ245" s="191"/>
      <c r="BA245" s="118"/>
      <c r="BB245" s="189"/>
      <c r="BC245" s="189"/>
      <c r="BD245" s="189"/>
    </row>
    <row r="246" spans="1:56" s="106" customFormat="1" hidden="1" x14ac:dyDescent="0.25">
      <c r="A246" s="121" t="s">
        <v>136</v>
      </c>
      <c r="B246" s="110" t="s">
        <v>36</v>
      </c>
      <c r="C246" s="114">
        <v>4</v>
      </c>
      <c r="D246" s="114" t="s">
        <v>33</v>
      </c>
      <c r="E246" s="118"/>
      <c r="F246" s="118">
        <f>190000/52</f>
        <v>3653.8461538461538</v>
      </c>
      <c r="G246" s="114"/>
      <c r="H246" s="118"/>
      <c r="I246" s="118"/>
      <c r="J246" s="119">
        <f>F246+I246</f>
        <v>3653.8461538461538</v>
      </c>
      <c r="K246" s="118">
        <f>J246-U246-S246</f>
        <v>3218.8461538461538</v>
      </c>
      <c r="L246" s="118">
        <f>+J246-S246</f>
        <v>3403.8461538461538</v>
      </c>
      <c r="M246" s="118">
        <f>+J246-S246</f>
        <v>3403.8461538461538</v>
      </c>
      <c r="N246" s="118"/>
      <c r="O246" s="118">
        <f>J246</f>
        <v>3653.8461538461538</v>
      </c>
      <c r="P246" s="118">
        <f>L246*0.062</f>
        <v>211.03846153846155</v>
      </c>
      <c r="Q246" s="118">
        <f>J246*0.0145</f>
        <v>52.980769230769234</v>
      </c>
      <c r="R246" s="118">
        <f>+R241</f>
        <v>0</v>
      </c>
      <c r="S246" s="118">
        <v>250</v>
      </c>
      <c r="T246" s="118">
        <v>8</v>
      </c>
      <c r="U246" s="118">
        <v>185</v>
      </c>
      <c r="V246" s="118">
        <f>J246-SUM(P246:U246)</f>
        <v>2946.8269230769229</v>
      </c>
      <c r="W246" s="120">
        <f>L246*0.062</f>
        <v>211.03846153846155</v>
      </c>
      <c r="X246" s="120">
        <f>J246*0.0145</f>
        <v>52.980769230769234</v>
      </c>
      <c r="Y246" s="120">
        <f>N246*0.006</f>
        <v>0</v>
      </c>
      <c r="Z246" s="120">
        <f>O246*0.054</f>
        <v>197.30769230769229</v>
      </c>
      <c r="AC246" s="132"/>
      <c r="AD246" s="133"/>
      <c r="AE246" s="107"/>
      <c r="AF246" s="107"/>
      <c r="AI246" s="107"/>
      <c r="AW246" s="189"/>
      <c r="AX246" s="189"/>
      <c r="AY246" s="189"/>
      <c r="AZ246" s="191"/>
      <c r="BA246" s="118"/>
      <c r="BB246" s="189"/>
      <c r="BC246" s="189"/>
      <c r="BD246" s="189"/>
    </row>
    <row r="247" spans="1:56" s="106" customFormat="1" ht="15.75" hidden="1" thickBot="1" x14ac:dyDescent="0.3">
      <c r="A247" s="121"/>
      <c r="B247" s="121"/>
      <c r="C247" s="121"/>
      <c r="D247" s="122"/>
      <c r="E247" s="122"/>
      <c r="F247" s="123">
        <f>SUM(F245:F246)</f>
        <v>4333.8461538461543</v>
      </c>
      <c r="G247" s="122"/>
      <c r="H247" s="123">
        <f t="shared" ref="H247:Z247" si="99">SUM(H245:H246)</f>
        <v>25.5</v>
      </c>
      <c r="I247" s="123">
        <f t="shared" si="99"/>
        <v>76.5</v>
      </c>
      <c r="J247" s="124">
        <f t="shared" si="99"/>
        <v>4410.3461538461543</v>
      </c>
      <c r="K247" s="123">
        <f t="shared" si="99"/>
        <v>3690.3461538461538</v>
      </c>
      <c r="L247" s="123">
        <f t="shared" si="99"/>
        <v>3910.3461538461538</v>
      </c>
      <c r="M247" s="123">
        <f t="shared" si="99"/>
        <v>3910.3461538461538</v>
      </c>
      <c r="N247" s="123">
        <f t="shared" si="99"/>
        <v>0</v>
      </c>
      <c r="O247" s="123">
        <f t="shared" si="99"/>
        <v>4410.3461538461543</v>
      </c>
      <c r="P247" s="123">
        <f t="shared" si="99"/>
        <v>242.44146153846154</v>
      </c>
      <c r="Q247" s="123">
        <f t="shared" si="99"/>
        <v>63.950019230769236</v>
      </c>
      <c r="R247" s="123">
        <f t="shared" si="99"/>
        <v>35</v>
      </c>
      <c r="S247" s="123">
        <f t="shared" si="99"/>
        <v>500</v>
      </c>
      <c r="T247" s="123">
        <f t="shared" si="99"/>
        <v>16</v>
      </c>
      <c r="U247" s="123">
        <f t="shared" si="99"/>
        <v>220</v>
      </c>
      <c r="V247" s="123">
        <f t="shared" si="99"/>
        <v>3332.954673076923</v>
      </c>
      <c r="W247" s="123">
        <f t="shared" si="99"/>
        <v>242.44146153846154</v>
      </c>
      <c r="X247" s="123">
        <f t="shared" si="99"/>
        <v>63.950019230769236</v>
      </c>
      <c r="Y247" s="123">
        <f t="shared" si="99"/>
        <v>0</v>
      </c>
      <c r="Z247" s="123">
        <f t="shared" si="99"/>
        <v>238.15869230769229</v>
      </c>
      <c r="AC247" s="132"/>
      <c r="AD247" s="133"/>
      <c r="AE247" s="107"/>
      <c r="AF247" s="107"/>
      <c r="AI247" s="107"/>
      <c r="AW247" s="189"/>
      <c r="AX247" s="189"/>
      <c r="AY247" s="189"/>
      <c r="AZ247" s="191"/>
      <c r="BA247" s="118"/>
      <c r="BB247" s="189"/>
      <c r="BC247" s="189"/>
      <c r="BD247" s="189"/>
    </row>
    <row r="248" spans="1:56" s="46" customFormat="1" ht="16.5" hidden="1" thickTop="1" thickBot="1" x14ac:dyDescent="0.3">
      <c r="AB248" s="106"/>
      <c r="AC248" s="132"/>
      <c r="AD248" s="133"/>
      <c r="AE248" s="107"/>
      <c r="AF248" s="107"/>
      <c r="AG248" s="106"/>
      <c r="AH248" s="106"/>
      <c r="AI248" s="107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90"/>
      <c r="AX248" s="190"/>
      <c r="AY248" s="190"/>
      <c r="AZ248" s="198"/>
      <c r="BA248" s="199"/>
      <c r="BB248" s="190"/>
      <c r="BC248" s="190"/>
      <c r="BD248" s="190"/>
    </row>
    <row r="249" spans="1:56" s="106" customFormat="1" ht="20.25" hidden="1" thickBot="1" x14ac:dyDescent="0.35">
      <c r="A249" s="125" t="s">
        <v>186</v>
      </c>
      <c r="B249" s="103"/>
      <c r="C249" s="103"/>
      <c r="D249" s="104"/>
      <c r="E249" s="105"/>
      <c r="G249" s="107"/>
      <c r="W249" s="46"/>
      <c r="X249" s="46"/>
      <c r="Y249" s="46"/>
      <c r="Z249" s="46"/>
      <c r="AC249" s="132"/>
      <c r="AD249" s="133"/>
      <c r="AE249" s="107"/>
      <c r="AF249" s="107"/>
      <c r="AI249" s="107"/>
      <c r="AW249" s="189"/>
      <c r="AX249" s="189"/>
      <c r="AY249" s="189"/>
      <c r="AZ249" s="191"/>
      <c r="BA249" s="118"/>
      <c r="BB249" s="189"/>
      <c r="BC249" s="189"/>
      <c r="BD249" s="189"/>
    </row>
    <row r="250" spans="1:56" s="106" customFormat="1" hidden="1" x14ac:dyDescent="0.25">
      <c r="A250" s="115" t="s">
        <v>135</v>
      </c>
      <c r="B250" s="116" t="s">
        <v>37</v>
      </c>
      <c r="C250" s="111">
        <v>1</v>
      </c>
      <c r="D250" s="111">
        <v>40</v>
      </c>
      <c r="E250" s="117">
        <v>17</v>
      </c>
      <c r="F250" s="118">
        <f>D250*E250</f>
        <v>680</v>
      </c>
      <c r="G250" s="114">
        <v>3</v>
      </c>
      <c r="H250" s="118">
        <f>E250*1.5</f>
        <v>25.5</v>
      </c>
      <c r="I250" s="118">
        <f>G250*H250</f>
        <v>76.5</v>
      </c>
      <c r="J250" s="119">
        <f>F250+I250</f>
        <v>756.5</v>
      </c>
      <c r="K250" s="118">
        <f>J250-U250-S250</f>
        <v>471.5</v>
      </c>
      <c r="L250" s="118">
        <f>+J250-S250</f>
        <v>506.5</v>
      </c>
      <c r="M250" s="118">
        <f>+J250-S250</f>
        <v>506.5</v>
      </c>
      <c r="N250" s="118"/>
      <c r="O250" s="118">
        <f>J250</f>
        <v>756.5</v>
      </c>
      <c r="P250" s="118">
        <f>L250*0.062</f>
        <v>31.402999999999999</v>
      </c>
      <c r="Q250" s="118">
        <f>J250*0.0145</f>
        <v>10.969250000000001</v>
      </c>
      <c r="R250" s="118">
        <f>+R245</f>
        <v>35</v>
      </c>
      <c r="S250" s="118">
        <v>250</v>
      </c>
      <c r="T250" s="118">
        <v>8</v>
      </c>
      <c r="U250" s="118">
        <v>35</v>
      </c>
      <c r="V250" s="118">
        <f>J250-P250-Q250-R250-S250-T250-U250</f>
        <v>386.12774999999999</v>
      </c>
      <c r="W250" s="120">
        <f>L250*0.062</f>
        <v>31.402999999999999</v>
      </c>
      <c r="X250" s="120">
        <f>J250*0.0145</f>
        <v>10.969250000000001</v>
      </c>
      <c r="Y250" s="120">
        <f>N250*0.006</f>
        <v>0</v>
      </c>
      <c r="Z250" s="120">
        <f>O250*0.054</f>
        <v>40.850999999999999</v>
      </c>
      <c r="AC250" s="132"/>
      <c r="AD250" s="133"/>
      <c r="AE250" s="107"/>
      <c r="AF250" s="107"/>
      <c r="AI250" s="107"/>
      <c r="AW250" s="189"/>
      <c r="AX250" s="189"/>
      <c r="AY250" s="189"/>
      <c r="AZ250" s="191"/>
      <c r="BA250" s="118"/>
      <c r="BB250" s="189"/>
      <c r="BC250" s="189"/>
      <c r="BD250" s="189"/>
    </row>
    <row r="251" spans="1:56" s="106" customFormat="1" hidden="1" x14ac:dyDescent="0.25">
      <c r="A251" s="121" t="s">
        <v>136</v>
      </c>
      <c r="B251" s="110" t="s">
        <v>36</v>
      </c>
      <c r="C251" s="114">
        <v>4</v>
      </c>
      <c r="D251" s="114" t="s">
        <v>33</v>
      </c>
      <c r="E251" s="118"/>
      <c r="F251" s="118">
        <f>190000/52</f>
        <v>3653.8461538461538</v>
      </c>
      <c r="G251" s="114"/>
      <c r="H251" s="118"/>
      <c r="I251" s="118"/>
      <c r="J251" s="119">
        <f>F251+I251</f>
        <v>3653.8461538461538</v>
      </c>
      <c r="K251" s="118">
        <f>J251-U251-S251</f>
        <v>3218.8461538461538</v>
      </c>
      <c r="L251" s="118">
        <f>+J251-S251</f>
        <v>3403.8461538461538</v>
      </c>
      <c r="M251" s="118">
        <f>+J251-S251</f>
        <v>3403.8461538461538</v>
      </c>
      <c r="N251" s="118"/>
      <c r="O251" s="118">
        <f>J251</f>
        <v>3653.8461538461538</v>
      </c>
      <c r="P251" s="118">
        <f>L251*0.062</f>
        <v>211.03846153846155</v>
      </c>
      <c r="Q251" s="118">
        <f>J251*0.0145</f>
        <v>52.980769230769234</v>
      </c>
      <c r="R251" s="118">
        <f>+R246</f>
        <v>0</v>
      </c>
      <c r="S251" s="118">
        <v>250</v>
      </c>
      <c r="T251" s="118">
        <v>8</v>
      </c>
      <c r="U251" s="118">
        <v>185</v>
      </c>
      <c r="V251" s="118">
        <f>J251-SUM(P251:U251)</f>
        <v>2946.8269230769229</v>
      </c>
      <c r="W251" s="120">
        <f>L251*0.062</f>
        <v>211.03846153846155</v>
      </c>
      <c r="X251" s="120">
        <f>J251*0.0145</f>
        <v>52.980769230769234</v>
      </c>
      <c r="Y251" s="120">
        <f>N251*0.006</f>
        <v>0</v>
      </c>
      <c r="Z251" s="120">
        <f>O251*0.054</f>
        <v>197.30769230769229</v>
      </c>
      <c r="AC251" s="132"/>
      <c r="AD251" s="133"/>
      <c r="AE251" s="107"/>
      <c r="AF251" s="107"/>
      <c r="AI251" s="107"/>
      <c r="AW251" s="189"/>
      <c r="AX251" s="189"/>
      <c r="AY251" s="189"/>
      <c r="AZ251" s="191"/>
      <c r="BA251" s="118"/>
      <c r="BB251" s="189"/>
      <c r="BC251" s="189"/>
      <c r="BD251" s="189"/>
    </row>
    <row r="252" spans="1:56" s="106" customFormat="1" ht="15.75" hidden="1" thickBot="1" x14ac:dyDescent="0.3">
      <c r="A252" s="121"/>
      <c r="B252" s="121"/>
      <c r="C252" s="121"/>
      <c r="D252" s="122"/>
      <c r="E252" s="122"/>
      <c r="F252" s="123">
        <f>SUM(F250:F251)</f>
        <v>4333.8461538461543</v>
      </c>
      <c r="G252" s="122"/>
      <c r="H252" s="123">
        <f t="shared" ref="H252:Z252" si="100">SUM(H250:H251)</f>
        <v>25.5</v>
      </c>
      <c r="I252" s="123">
        <f t="shared" si="100"/>
        <v>76.5</v>
      </c>
      <c r="J252" s="124">
        <f t="shared" si="100"/>
        <v>4410.3461538461543</v>
      </c>
      <c r="K252" s="123">
        <f t="shared" si="100"/>
        <v>3690.3461538461538</v>
      </c>
      <c r="L252" s="123">
        <f t="shared" si="100"/>
        <v>3910.3461538461538</v>
      </c>
      <c r="M252" s="123">
        <f t="shared" si="100"/>
        <v>3910.3461538461538</v>
      </c>
      <c r="N252" s="123">
        <f t="shared" si="100"/>
        <v>0</v>
      </c>
      <c r="O252" s="123">
        <f t="shared" si="100"/>
        <v>4410.3461538461543</v>
      </c>
      <c r="P252" s="123">
        <f t="shared" si="100"/>
        <v>242.44146153846154</v>
      </c>
      <c r="Q252" s="123">
        <f t="shared" si="100"/>
        <v>63.950019230769236</v>
      </c>
      <c r="R252" s="123">
        <f t="shared" si="100"/>
        <v>35</v>
      </c>
      <c r="S252" s="123">
        <f t="shared" si="100"/>
        <v>500</v>
      </c>
      <c r="T252" s="123">
        <f t="shared" si="100"/>
        <v>16</v>
      </c>
      <c r="U252" s="123">
        <f t="shared" si="100"/>
        <v>220</v>
      </c>
      <c r="V252" s="123">
        <f t="shared" si="100"/>
        <v>3332.954673076923</v>
      </c>
      <c r="W252" s="123">
        <f t="shared" si="100"/>
        <v>242.44146153846154</v>
      </c>
      <c r="X252" s="123">
        <f t="shared" si="100"/>
        <v>63.950019230769236</v>
      </c>
      <c r="Y252" s="123">
        <f t="shared" si="100"/>
        <v>0</v>
      </c>
      <c r="Z252" s="123">
        <f t="shared" si="100"/>
        <v>238.15869230769229</v>
      </c>
      <c r="AC252" s="132"/>
      <c r="AD252" s="133"/>
      <c r="AE252" s="107"/>
      <c r="AF252" s="107"/>
      <c r="AI252" s="107"/>
      <c r="AW252" s="189"/>
      <c r="AX252" s="189"/>
      <c r="AY252" s="189"/>
      <c r="AZ252" s="191"/>
      <c r="BA252" s="118"/>
      <c r="BB252" s="189"/>
      <c r="BC252" s="189"/>
      <c r="BD252" s="189"/>
    </row>
    <row r="253" spans="1:56" s="46" customFormat="1" ht="16.5" hidden="1" thickTop="1" thickBot="1" x14ac:dyDescent="0.3">
      <c r="AB253" s="106"/>
      <c r="AC253" s="132"/>
      <c r="AD253" s="133"/>
      <c r="AE253" s="107"/>
      <c r="AF253" s="107"/>
      <c r="AG253" s="106"/>
      <c r="AH253" s="106"/>
      <c r="AI253" s="107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90"/>
      <c r="AX253" s="190"/>
      <c r="AY253" s="190"/>
      <c r="AZ253" s="198"/>
      <c r="BA253" s="199"/>
      <c r="BB253" s="190"/>
      <c r="BC253" s="190"/>
      <c r="BD253" s="190"/>
    </row>
    <row r="254" spans="1:56" s="106" customFormat="1" ht="20.25" hidden="1" thickBot="1" x14ac:dyDescent="0.35">
      <c r="A254" s="125" t="s">
        <v>187</v>
      </c>
      <c r="B254" s="103"/>
      <c r="C254" s="103"/>
      <c r="D254" s="104"/>
      <c r="E254" s="105"/>
      <c r="G254" s="107"/>
      <c r="W254" s="46"/>
      <c r="X254" s="46"/>
      <c r="Y254" s="46"/>
      <c r="Z254" s="46"/>
      <c r="AC254" s="132"/>
      <c r="AD254" s="133"/>
      <c r="AE254" s="107"/>
      <c r="AF254" s="107"/>
      <c r="AI254" s="107"/>
      <c r="AW254" s="189"/>
      <c r="AX254" s="189"/>
      <c r="AY254" s="189"/>
      <c r="AZ254" s="191"/>
      <c r="BA254" s="118"/>
      <c r="BB254" s="189"/>
      <c r="BC254" s="189"/>
      <c r="BD254" s="189"/>
    </row>
    <row r="255" spans="1:56" s="106" customFormat="1" hidden="1" x14ac:dyDescent="0.25">
      <c r="A255" s="115" t="s">
        <v>135</v>
      </c>
      <c r="B255" s="116" t="s">
        <v>37</v>
      </c>
      <c r="C255" s="111">
        <v>1</v>
      </c>
      <c r="D255" s="111">
        <v>40</v>
      </c>
      <c r="E255" s="117">
        <v>17</v>
      </c>
      <c r="F255" s="118">
        <f>D255*E255</f>
        <v>680</v>
      </c>
      <c r="G255" s="114">
        <v>3</v>
      </c>
      <c r="H255" s="118">
        <f>E255*1.5</f>
        <v>25.5</v>
      </c>
      <c r="I255" s="118">
        <f>G255*H255</f>
        <v>76.5</v>
      </c>
      <c r="J255" s="119">
        <f>F255+I255</f>
        <v>756.5</v>
      </c>
      <c r="K255" s="118">
        <f>J255-U255-S255</f>
        <v>471.5</v>
      </c>
      <c r="L255" s="118">
        <f>+J255-S255</f>
        <v>506.5</v>
      </c>
      <c r="M255" s="118">
        <f>+J255-S255</f>
        <v>506.5</v>
      </c>
      <c r="N255" s="118"/>
      <c r="O255" s="118">
        <f>J255</f>
        <v>756.5</v>
      </c>
      <c r="P255" s="118">
        <f>L255*0.062</f>
        <v>31.402999999999999</v>
      </c>
      <c r="Q255" s="118">
        <f>J255*0.0145</f>
        <v>10.969250000000001</v>
      </c>
      <c r="R255" s="118">
        <f>+R250</f>
        <v>35</v>
      </c>
      <c r="S255" s="118">
        <v>250</v>
      </c>
      <c r="T255" s="118">
        <v>8</v>
      </c>
      <c r="U255" s="118">
        <v>35</v>
      </c>
      <c r="V255" s="118">
        <f>J255-P255-Q255-R255-S255-T255-U255</f>
        <v>386.12774999999999</v>
      </c>
      <c r="W255" s="120">
        <f>L255*0.062</f>
        <v>31.402999999999999</v>
      </c>
      <c r="X255" s="120">
        <f>J255*0.0145</f>
        <v>10.969250000000001</v>
      </c>
      <c r="Y255" s="120">
        <f>N255*0.006</f>
        <v>0</v>
      </c>
      <c r="Z255" s="120">
        <f>O255*0.054</f>
        <v>40.850999999999999</v>
      </c>
      <c r="AC255" s="132"/>
      <c r="AD255" s="133"/>
      <c r="AE255" s="107"/>
      <c r="AF255" s="107"/>
      <c r="AI255" s="107"/>
      <c r="AW255" s="189"/>
      <c r="AX255" s="189"/>
      <c r="AY255" s="189"/>
      <c r="AZ255" s="191"/>
      <c r="BA255" s="118"/>
      <c r="BB255" s="189"/>
      <c r="BC255" s="189"/>
      <c r="BD255" s="189"/>
    </row>
    <row r="256" spans="1:56" s="106" customFormat="1" hidden="1" x14ac:dyDescent="0.25">
      <c r="A256" s="121" t="s">
        <v>136</v>
      </c>
      <c r="B256" s="110" t="s">
        <v>36</v>
      </c>
      <c r="C256" s="114">
        <v>4</v>
      </c>
      <c r="D256" s="114" t="s">
        <v>33</v>
      </c>
      <c r="E256" s="118"/>
      <c r="F256" s="118">
        <f>190000/52</f>
        <v>3653.8461538461538</v>
      </c>
      <c r="G256" s="114"/>
      <c r="H256" s="118"/>
      <c r="I256" s="118"/>
      <c r="J256" s="119">
        <f>F256+I256</f>
        <v>3653.8461538461538</v>
      </c>
      <c r="K256" s="118">
        <f>J256-U256-S256</f>
        <v>3218.8461538461538</v>
      </c>
      <c r="L256" s="118">
        <f>+J256-S256</f>
        <v>3403.8461538461538</v>
      </c>
      <c r="M256" s="118">
        <f>+J256-S256</f>
        <v>3403.8461538461538</v>
      </c>
      <c r="N256" s="118"/>
      <c r="O256" s="118">
        <f>J256</f>
        <v>3653.8461538461538</v>
      </c>
      <c r="P256" s="118">
        <f>L256*0.062</f>
        <v>211.03846153846155</v>
      </c>
      <c r="Q256" s="118">
        <f>J256*0.0145</f>
        <v>52.980769230769234</v>
      </c>
      <c r="R256" s="118">
        <f>+R251</f>
        <v>0</v>
      </c>
      <c r="S256" s="118">
        <v>250</v>
      </c>
      <c r="T256" s="118">
        <v>8</v>
      </c>
      <c r="U256" s="118">
        <v>185</v>
      </c>
      <c r="V256" s="118">
        <f>J256-SUM(P256:U256)</f>
        <v>2946.8269230769229</v>
      </c>
      <c r="W256" s="120">
        <f>L256*0.062</f>
        <v>211.03846153846155</v>
      </c>
      <c r="X256" s="120">
        <f>J256*0.0145</f>
        <v>52.980769230769234</v>
      </c>
      <c r="Y256" s="120">
        <f>N256*0.006</f>
        <v>0</v>
      </c>
      <c r="Z256" s="120">
        <f>O256*0.054</f>
        <v>197.30769230769229</v>
      </c>
      <c r="AC256" s="132"/>
      <c r="AD256" s="133"/>
      <c r="AE256" s="107"/>
      <c r="AF256" s="107"/>
      <c r="AI256" s="107"/>
      <c r="AW256" s="189"/>
      <c r="AX256" s="189"/>
      <c r="AY256" s="189"/>
      <c r="AZ256" s="191"/>
      <c r="BA256" s="118"/>
      <c r="BB256" s="189"/>
      <c r="BC256" s="189"/>
      <c r="BD256" s="189"/>
    </row>
    <row r="257" spans="1:56" s="106" customFormat="1" ht="15.75" hidden="1" thickBot="1" x14ac:dyDescent="0.3">
      <c r="A257" s="121"/>
      <c r="B257" s="121"/>
      <c r="C257" s="121"/>
      <c r="D257" s="122"/>
      <c r="E257" s="122"/>
      <c r="F257" s="123">
        <f>SUM(F255:F256)</f>
        <v>4333.8461538461543</v>
      </c>
      <c r="G257" s="122"/>
      <c r="H257" s="123">
        <f t="shared" ref="H257:Z257" si="101">SUM(H255:H256)</f>
        <v>25.5</v>
      </c>
      <c r="I257" s="123">
        <f t="shared" si="101"/>
        <v>76.5</v>
      </c>
      <c r="J257" s="124">
        <f t="shared" si="101"/>
        <v>4410.3461538461543</v>
      </c>
      <c r="K257" s="123">
        <f t="shared" si="101"/>
        <v>3690.3461538461538</v>
      </c>
      <c r="L257" s="123">
        <f t="shared" si="101"/>
        <v>3910.3461538461538</v>
      </c>
      <c r="M257" s="123">
        <f t="shared" si="101"/>
        <v>3910.3461538461538</v>
      </c>
      <c r="N257" s="123">
        <f t="shared" si="101"/>
        <v>0</v>
      </c>
      <c r="O257" s="123">
        <f t="shared" si="101"/>
        <v>4410.3461538461543</v>
      </c>
      <c r="P257" s="123">
        <f t="shared" si="101"/>
        <v>242.44146153846154</v>
      </c>
      <c r="Q257" s="123">
        <f t="shared" si="101"/>
        <v>63.950019230769236</v>
      </c>
      <c r="R257" s="123">
        <f t="shared" si="101"/>
        <v>35</v>
      </c>
      <c r="S257" s="123">
        <f t="shared" si="101"/>
        <v>500</v>
      </c>
      <c r="T257" s="123">
        <f t="shared" si="101"/>
        <v>16</v>
      </c>
      <c r="U257" s="123">
        <f t="shared" si="101"/>
        <v>220</v>
      </c>
      <c r="V257" s="123">
        <f t="shared" si="101"/>
        <v>3332.954673076923</v>
      </c>
      <c r="W257" s="123">
        <f t="shared" si="101"/>
        <v>242.44146153846154</v>
      </c>
      <c r="X257" s="123">
        <f t="shared" si="101"/>
        <v>63.950019230769236</v>
      </c>
      <c r="Y257" s="123">
        <f t="shared" si="101"/>
        <v>0</v>
      </c>
      <c r="Z257" s="123">
        <f t="shared" si="101"/>
        <v>238.15869230769229</v>
      </c>
      <c r="AC257" s="132"/>
      <c r="AD257" s="133"/>
      <c r="AE257" s="107"/>
      <c r="AF257" s="107"/>
      <c r="AI257" s="107"/>
      <c r="AW257" s="189"/>
      <c r="AX257" s="189"/>
      <c r="AY257" s="189"/>
      <c r="AZ257" s="191"/>
      <c r="BA257" s="118"/>
      <c r="BB257" s="189"/>
      <c r="BC257" s="189"/>
      <c r="BD257" s="189"/>
    </row>
    <row r="258" spans="1:56" s="46" customFormat="1" ht="15.75" hidden="1" thickTop="1" x14ac:dyDescent="0.25">
      <c r="AB258" s="106"/>
      <c r="AC258" s="132"/>
      <c r="AD258" s="133"/>
      <c r="AE258" s="107"/>
      <c r="AF258" s="107"/>
      <c r="AG258" s="106"/>
      <c r="AH258" s="106"/>
      <c r="AI258" s="107"/>
      <c r="AJ258" s="106"/>
      <c r="AK258" s="106"/>
      <c r="AL258" s="106"/>
      <c r="AM258" s="106"/>
      <c r="AN258" s="106"/>
      <c r="AO258" s="106"/>
      <c r="AP258" s="106"/>
      <c r="AQ258" s="106"/>
      <c r="AR258" s="106"/>
      <c r="AS258" s="106"/>
      <c r="AT258" s="106"/>
      <c r="AU258" s="106"/>
      <c r="AV258" s="106"/>
      <c r="AW258" s="190"/>
      <c r="AX258" s="190"/>
      <c r="AY258" s="190"/>
      <c r="AZ258" s="198"/>
      <c r="BA258" s="199"/>
      <c r="BB258" s="190"/>
      <c r="BC258" s="190"/>
      <c r="BD258" s="190"/>
    </row>
    <row r="259" spans="1:56" s="46" customFormat="1" hidden="1" x14ac:dyDescent="0.25">
      <c r="J259" s="75">
        <f>J7+J12+J17+J22+J27+J32+J37+J42+J47+J52+J57+J62+J67+J72+J77+J82+J87+J92+J97+J102+J107+J112+J122+J127+J132+J137+J142+J147+J152+J157+J162+J167+J172+J177+J182+J187+J192</f>
        <v>163182.8115384616</v>
      </c>
      <c r="K259" s="75">
        <f t="shared" ref="K259:Z259" si="102">K7+K12+K17+K22+K27+K32+K37+K42+K47+K52+K57+K62+K67+K72+K77+K82+K87+K92+K97+K102+K107+K112+K122+K127+K132+K137+K142+K147+K152+K157+K162+K167+K172+K177+K182+K187+K192</f>
        <v>132852.46153846159</v>
      </c>
      <c r="L259" s="75">
        <f t="shared" si="102"/>
        <v>140772.46153846159</v>
      </c>
      <c r="M259" s="75">
        <f t="shared" si="102"/>
        <v>140772.46153846159</v>
      </c>
      <c r="N259" s="75">
        <f t="shared" si="102"/>
        <v>13808.5</v>
      </c>
      <c r="O259" s="75">
        <f t="shared" si="102"/>
        <v>121926.30769230775</v>
      </c>
      <c r="P259" s="75">
        <f t="shared" si="102"/>
        <v>8727.8926153846114</v>
      </c>
      <c r="Q259" s="75">
        <f t="shared" si="102"/>
        <v>2302.2006923076915</v>
      </c>
      <c r="R259" s="75">
        <f t="shared" si="102"/>
        <v>5155.759384615385</v>
      </c>
      <c r="S259" s="75">
        <f t="shared" si="102"/>
        <v>18000</v>
      </c>
      <c r="T259" s="75">
        <f t="shared" si="102"/>
        <v>576</v>
      </c>
      <c r="U259" s="75">
        <f t="shared" si="102"/>
        <v>7920</v>
      </c>
      <c r="V259" s="75">
        <f t="shared" si="102"/>
        <v>116090.60884615382</v>
      </c>
      <c r="W259" s="75">
        <f t="shared" si="102"/>
        <v>8727.8926153846114</v>
      </c>
      <c r="X259" s="75">
        <f t="shared" si="102"/>
        <v>2302.2006923076915</v>
      </c>
      <c r="Y259" s="75">
        <f t="shared" si="102"/>
        <v>82.850999999999999</v>
      </c>
      <c r="Z259" s="75">
        <f t="shared" si="102"/>
        <v>6584.0206153846138</v>
      </c>
      <c r="AB259" s="106"/>
      <c r="AC259" s="132"/>
      <c r="AD259" s="133"/>
      <c r="AE259" s="107"/>
      <c r="AF259" s="107"/>
      <c r="AG259" s="106"/>
      <c r="AH259" s="106"/>
      <c r="AI259" s="107"/>
      <c r="AJ259" s="106"/>
      <c r="AK259" s="106"/>
      <c r="AL259" s="106"/>
      <c r="AM259" s="106"/>
      <c r="AN259" s="106"/>
      <c r="AO259" s="106"/>
      <c r="AP259" s="106"/>
      <c r="AQ259" s="106"/>
      <c r="AR259" s="106"/>
      <c r="AS259" s="106"/>
      <c r="AT259" s="106"/>
      <c r="AU259" s="106"/>
      <c r="AV259" s="106"/>
      <c r="AW259" s="190"/>
      <c r="AX259" s="190"/>
      <c r="AY259" s="190"/>
      <c r="AZ259" s="198"/>
      <c r="BA259" s="199"/>
      <c r="BB259" s="190"/>
      <c r="BC259" s="190"/>
      <c r="BD259" s="190"/>
    </row>
    <row r="260" spans="1:56" s="46" customFormat="1" hidden="1" x14ac:dyDescent="0.25">
      <c r="AB260" s="106"/>
      <c r="AC260" s="132"/>
      <c r="AD260" s="133"/>
      <c r="AE260" s="107"/>
      <c r="AF260" s="107"/>
      <c r="AG260" s="106"/>
      <c r="AH260" s="106"/>
      <c r="AI260" s="107"/>
      <c r="AJ260" s="106"/>
      <c r="AK260" s="106"/>
      <c r="AL260" s="106"/>
      <c r="AM260" s="106"/>
      <c r="AN260" s="106"/>
      <c r="AO260" s="106"/>
      <c r="AP260" s="106"/>
      <c r="AQ260" s="106"/>
      <c r="AR260" s="106"/>
      <c r="AS260" s="106"/>
      <c r="AT260" s="106"/>
      <c r="AU260" s="106"/>
      <c r="AV260" s="106"/>
      <c r="AW260" s="190"/>
      <c r="AX260" s="190"/>
      <c r="AY260" s="190"/>
      <c r="AZ260" s="198"/>
      <c r="BA260" s="199"/>
      <c r="BB260" s="190"/>
      <c r="BC260" s="190"/>
      <c r="BD260" s="190"/>
    </row>
    <row r="261" spans="1:56" s="46" customFormat="1" hidden="1" x14ac:dyDescent="0.25">
      <c r="AB261" s="106"/>
      <c r="AC261" s="132"/>
      <c r="AD261" s="133"/>
      <c r="AE261" s="107"/>
      <c r="AF261" s="107"/>
      <c r="AG261" s="106"/>
      <c r="AH261" s="106"/>
      <c r="AI261" s="107"/>
      <c r="AJ261" s="106"/>
      <c r="AK261" s="106"/>
      <c r="AL261" s="106"/>
      <c r="AM261" s="106"/>
      <c r="AN261" s="106"/>
      <c r="AO261" s="106"/>
      <c r="AP261" s="106"/>
      <c r="AQ261" s="106"/>
      <c r="AR261" s="106"/>
      <c r="AS261" s="106"/>
      <c r="AT261" s="106"/>
      <c r="AU261" s="106"/>
      <c r="AV261" s="106"/>
      <c r="AW261" s="190"/>
      <c r="AX261" s="190"/>
      <c r="AY261" s="190"/>
      <c r="AZ261" s="198"/>
      <c r="BA261" s="199"/>
      <c r="BB261" s="190"/>
      <c r="BC261" s="190"/>
      <c r="BD261" s="190"/>
    </row>
    <row r="262" spans="1:56" s="46" customFormat="1" hidden="1" x14ac:dyDescent="0.25">
      <c r="AB262" s="106"/>
      <c r="AC262" s="132"/>
      <c r="AD262" s="133"/>
      <c r="AE262" s="107"/>
      <c r="AF262" s="107"/>
      <c r="AG262" s="106"/>
      <c r="AH262" s="106"/>
      <c r="AI262" s="107"/>
      <c r="AJ262" s="106"/>
      <c r="AK262" s="106"/>
      <c r="AL262" s="106"/>
      <c r="AM262" s="106"/>
      <c r="AN262" s="106"/>
      <c r="AO262" s="106"/>
      <c r="AP262" s="106"/>
      <c r="AQ262" s="106"/>
      <c r="AR262" s="106"/>
      <c r="AS262" s="106"/>
      <c r="AT262" s="106"/>
      <c r="AU262" s="106"/>
      <c r="AV262" s="106"/>
      <c r="AW262" s="190"/>
      <c r="AX262" s="190"/>
      <c r="AY262" s="190"/>
      <c r="AZ262" s="198"/>
      <c r="BA262" s="199"/>
      <c r="BB262" s="190"/>
      <c r="BC262" s="190"/>
      <c r="BD262" s="190"/>
    </row>
    <row r="263" spans="1:56" s="46" customFormat="1" hidden="1" x14ac:dyDescent="0.25">
      <c r="AB263" s="106"/>
      <c r="AC263" s="132"/>
      <c r="AD263" s="133"/>
      <c r="AE263" s="107"/>
      <c r="AF263" s="107"/>
      <c r="AG263" s="106"/>
      <c r="AH263" s="106"/>
      <c r="AI263" s="107"/>
      <c r="AJ263" s="106"/>
      <c r="AK263" s="106"/>
      <c r="AL263" s="106"/>
      <c r="AM263" s="106"/>
      <c r="AN263" s="106"/>
      <c r="AO263" s="106"/>
      <c r="AP263" s="106"/>
      <c r="AQ263" s="106"/>
      <c r="AR263" s="106"/>
      <c r="AS263" s="106"/>
      <c r="AT263" s="106"/>
      <c r="AU263" s="106"/>
      <c r="AV263" s="106"/>
      <c r="AW263" s="190"/>
      <c r="AX263" s="190"/>
      <c r="AY263" s="190"/>
      <c r="AZ263" s="198"/>
      <c r="BA263" s="199"/>
      <c r="BB263" s="190"/>
      <c r="BC263" s="190"/>
      <c r="BD263" s="190"/>
    </row>
    <row r="264" spans="1:56" s="46" customFormat="1" hidden="1" x14ac:dyDescent="0.25">
      <c r="AB264" s="106"/>
      <c r="AC264" s="132"/>
      <c r="AD264" s="133"/>
      <c r="AE264" s="107"/>
      <c r="AF264" s="107"/>
      <c r="AG264" s="106"/>
      <c r="AH264" s="106"/>
      <c r="AI264" s="107"/>
      <c r="AJ264" s="106"/>
      <c r="AK264" s="106"/>
      <c r="AL264" s="106"/>
      <c r="AM264" s="106"/>
      <c r="AN264" s="106"/>
      <c r="AO264" s="106"/>
      <c r="AP264" s="106"/>
      <c r="AQ264" s="106"/>
      <c r="AR264" s="106"/>
      <c r="AS264" s="106"/>
      <c r="AT264" s="106"/>
      <c r="AU264" s="106"/>
      <c r="AV264" s="106"/>
      <c r="AW264" s="190"/>
      <c r="AX264" s="190"/>
      <c r="AY264" s="190"/>
      <c r="AZ264" s="198"/>
      <c r="BA264" s="199"/>
      <c r="BB264" s="190"/>
      <c r="BC264" s="190"/>
      <c r="BD264" s="190"/>
    </row>
    <row r="265" spans="1:56" s="46" customFormat="1" hidden="1" x14ac:dyDescent="0.25">
      <c r="AB265" s="106"/>
      <c r="AC265" s="132"/>
      <c r="AD265" s="133"/>
      <c r="AE265" s="107"/>
      <c r="AF265" s="107"/>
      <c r="AG265" s="106"/>
      <c r="AH265" s="106"/>
      <c r="AI265" s="107"/>
      <c r="AJ265" s="106"/>
      <c r="AK265" s="106"/>
      <c r="AL265" s="106"/>
      <c r="AM265" s="106"/>
      <c r="AN265" s="106"/>
      <c r="AO265" s="106"/>
      <c r="AP265" s="106"/>
      <c r="AQ265" s="106"/>
      <c r="AR265" s="106"/>
      <c r="AS265" s="106"/>
      <c r="AT265" s="106"/>
      <c r="AU265" s="106"/>
      <c r="AV265" s="106"/>
      <c r="AW265" s="190"/>
      <c r="AX265" s="190"/>
      <c r="AY265" s="190"/>
      <c r="AZ265" s="198"/>
      <c r="BA265" s="199"/>
      <c r="BB265" s="190"/>
      <c r="BC265" s="190"/>
      <c r="BD265" s="190"/>
    </row>
    <row r="266" spans="1:56" s="46" customFormat="1" hidden="1" x14ac:dyDescent="0.25">
      <c r="AB266" s="106"/>
      <c r="AC266" s="132"/>
      <c r="AD266" s="133"/>
      <c r="AE266" s="107"/>
      <c r="AF266" s="107"/>
      <c r="AG266" s="106"/>
      <c r="AH266" s="106"/>
      <c r="AI266" s="107"/>
      <c r="AJ266" s="106"/>
      <c r="AK266" s="106"/>
      <c r="AL266" s="106"/>
      <c r="AM266" s="106"/>
      <c r="AN266" s="106"/>
      <c r="AO266" s="106"/>
      <c r="AP266" s="106"/>
      <c r="AQ266" s="106"/>
      <c r="AR266" s="106"/>
      <c r="AS266" s="106"/>
      <c r="AT266" s="106"/>
      <c r="AU266" s="106"/>
      <c r="AV266" s="106"/>
      <c r="AW266" s="190"/>
      <c r="AX266" s="190"/>
      <c r="AY266" s="190"/>
      <c r="AZ266" s="198"/>
      <c r="BA266" s="199"/>
      <c r="BB266" s="190"/>
      <c r="BC266" s="190"/>
      <c r="BD266" s="190"/>
    </row>
    <row r="267" spans="1:56" s="46" customFormat="1" hidden="1" x14ac:dyDescent="0.25">
      <c r="AB267" s="106"/>
      <c r="AC267" s="132"/>
      <c r="AD267" s="133"/>
      <c r="AE267" s="107"/>
      <c r="AF267" s="107"/>
      <c r="AG267" s="106"/>
      <c r="AH267" s="106"/>
      <c r="AI267" s="107"/>
      <c r="AJ267" s="106"/>
      <c r="AK267" s="106"/>
      <c r="AL267" s="106"/>
      <c r="AM267" s="106"/>
      <c r="AN267" s="106"/>
      <c r="AO267" s="106"/>
      <c r="AP267" s="106"/>
      <c r="AQ267" s="106"/>
      <c r="AR267" s="106"/>
      <c r="AS267" s="106"/>
      <c r="AT267" s="106"/>
      <c r="AU267" s="106"/>
      <c r="AV267" s="106"/>
      <c r="AW267" s="190"/>
      <c r="AX267" s="190"/>
      <c r="AY267" s="190"/>
      <c r="AZ267" s="198"/>
      <c r="BA267" s="199"/>
      <c r="BB267" s="190"/>
      <c r="BC267" s="190"/>
      <c r="BD267" s="190"/>
    </row>
    <row r="268" spans="1:56" s="46" customFormat="1" hidden="1" x14ac:dyDescent="0.25">
      <c r="AB268" s="106"/>
      <c r="AC268" s="132"/>
      <c r="AD268" s="133"/>
      <c r="AE268" s="107"/>
      <c r="AF268" s="107"/>
      <c r="AG268" s="106"/>
      <c r="AH268" s="106"/>
      <c r="AI268" s="107"/>
      <c r="AJ268" s="106"/>
      <c r="AK268" s="106"/>
      <c r="AL268" s="106"/>
      <c r="AM268" s="106"/>
      <c r="AN268" s="106"/>
      <c r="AO268" s="106"/>
      <c r="AP268" s="106"/>
      <c r="AQ268" s="106"/>
      <c r="AR268" s="106"/>
      <c r="AS268" s="106"/>
      <c r="AT268" s="106"/>
      <c r="AU268" s="106"/>
      <c r="AV268" s="106"/>
      <c r="AW268" s="190"/>
      <c r="AX268" s="190"/>
      <c r="AY268" s="190"/>
      <c r="AZ268" s="198"/>
      <c r="BA268" s="199"/>
      <c r="BB268" s="190"/>
      <c r="BC268" s="190"/>
      <c r="BD268" s="190"/>
    </row>
    <row r="269" spans="1:56" s="46" customFormat="1" hidden="1" x14ac:dyDescent="0.25">
      <c r="AB269" s="106"/>
      <c r="AC269" s="132"/>
      <c r="AD269" s="133"/>
      <c r="AE269" s="107"/>
      <c r="AF269" s="107"/>
      <c r="AG269" s="106"/>
      <c r="AH269" s="106"/>
      <c r="AI269" s="107"/>
      <c r="AJ269" s="106"/>
      <c r="AK269" s="106"/>
      <c r="AL269" s="106"/>
      <c r="AM269" s="106"/>
      <c r="AN269" s="106"/>
      <c r="AO269" s="106"/>
      <c r="AP269" s="106"/>
      <c r="AQ269" s="106"/>
      <c r="AR269" s="106"/>
      <c r="AS269" s="106"/>
      <c r="AT269" s="106"/>
      <c r="AU269" s="106"/>
      <c r="AV269" s="106"/>
      <c r="AW269" s="190"/>
      <c r="AX269" s="190"/>
      <c r="AY269" s="190"/>
      <c r="AZ269" s="198"/>
      <c r="BA269" s="199"/>
      <c r="BB269" s="190"/>
      <c r="BC269" s="190"/>
      <c r="BD269" s="190"/>
    </row>
    <row r="270" spans="1:56" s="46" customFormat="1" hidden="1" x14ac:dyDescent="0.25">
      <c r="AB270" s="106"/>
      <c r="AC270" s="132"/>
      <c r="AD270" s="133"/>
      <c r="AE270" s="107"/>
      <c r="AF270" s="107"/>
      <c r="AG270" s="106"/>
      <c r="AH270" s="106"/>
      <c r="AI270" s="107"/>
      <c r="AJ270" s="106"/>
      <c r="AK270" s="106"/>
      <c r="AL270" s="106"/>
      <c r="AM270" s="106"/>
      <c r="AN270" s="106"/>
      <c r="AO270" s="106"/>
      <c r="AP270" s="106"/>
      <c r="AQ270" s="106"/>
      <c r="AR270" s="106"/>
      <c r="AS270" s="106"/>
      <c r="AT270" s="106"/>
      <c r="AU270" s="106"/>
      <c r="AV270" s="106"/>
      <c r="AW270" s="190"/>
      <c r="AX270" s="190"/>
      <c r="AY270" s="190"/>
      <c r="AZ270" s="198"/>
      <c r="BA270" s="199"/>
      <c r="BB270" s="190"/>
      <c r="BC270" s="190"/>
      <c r="BD270" s="190"/>
    </row>
    <row r="271" spans="1:56" s="46" customFormat="1" hidden="1" x14ac:dyDescent="0.25">
      <c r="AB271" s="106"/>
      <c r="AC271" s="132"/>
      <c r="AD271" s="133"/>
      <c r="AE271" s="107"/>
      <c r="AF271" s="107"/>
      <c r="AG271" s="106"/>
      <c r="AH271" s="106"/>
      <c r="AI271" s="107"/>
      <c r="AJ271" s="106"/>
      <c r="AK271" s="106"/>
      <c r="AL271" s="106"/>
      <c r="AM271" s="106"/>
      <c r="AN271" s="106"/>
      <c r="AO271" s="106"/>
      <c r="AP271" s="106"/>
      <c r="AQ271" s="106"/>
      <c r="AR271" s="106"/>
      <c r="AS271" s="106"/>
      <c r="AT271" s="106"/>
      <c r="AU271" s="106"/>
      <c r="AV271" s="106"/>
      <c r="AW271" s="190"/>
      <c r="AX271" s="190"/>
      <c r="AY271" s="190"/>
      <c r="AZ271" s="198"/>
      <c r="BA271" s="199"/>
      <c r="BB271" s="190"/>
      <c r="BC271" s="190"/>
      <c r="BD271" s="190"/>
    </row>
    <row r="272" spans="1:56" s="46" customFormat="1" hidden="1" x14ac:dyDescent="0.25">
      <c r="AB272" s="106"/>
      <c r="AC272" s="132"/>
      <c r="AD272" s="133"/>
      <c r="AE272" s="107"/>
      <c r="AF272" s="107"/>
      <c r="AG272" s="106"/>
      <c r="AH272" s="106"/>
      <c r="AI272" s="107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6"/>
      <c r="AT272" s="106"/>
      <c r="AU272" s="106"/>
      <c r="AV272" s="106"/>
      <c r="AW272" s="190"/>
      <c r="AX272" s="190"/>
      <c r="AY272" s="190"/>
      <c r="AZ272" s="198"/>
      <c r="BA272" s="199"/>
      <c r="BB272" s="190"/>
      <c r="BC272" s="190"/>
      <c r="BD272" s="190"/>
    </row>
    <row r="273" spans="28:56" s="46" customFormat="1" hidden="1" x14ac:dyDescent="0.25">
      <c r="AB273" s="106"/>
      <c r="AC273" s="132"/>
      <c r="AD273" s="133"/>
      <c r="AE273" s="107"/>
      <c r="AF273" s="107"/>
      <c r="AG273" s="106"/>
      <c r="AH273" s="106"/>
      <c r="AI273" s="107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6"/>
      <c r="AT273" s="106"/>
      <c r="AU273" s="106"/>
      <c r="AV273" s="106"/>
      <c r="AW273" s="190"/>
      <c r="AX273" s="190"/>
      <c r="AY273" s="190"/>
      <c r="AZ273" s="198"/>
      <c r="BA273" s="199"/>
      <c r="BB273" s="190"/>
      <c r="BC273" s="190"/>
      <c r="BD273" s="190"/>
    </row>
    <row r="274" spans="28:56" s="46" customFormat="1" hidden="1" x14ac:dyDescent="0.25">
      <c r="AB274" s="106"/>
      <c r="AC274" s="132"/>
      <c r="AD274" s="133"/>
      <c r="AE274" s="107"/>
      <c r="AF274" s="107"/>
      <c r="AG274" s="106"/>
      <c r="AH274" s="106"/>
      <c r="AI274" s="107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90"/>
      <c r="AX274" s="190"/>
      <c r="AY274" s="190"/>
      <c r="AZ274" s="198"/>
      <c r="BA274" s="199"/>
      <c r="BB274" s="190"/>
      <c r="BC274" s="190"/>
      <c r="BD274" s="190"/>
    </row>
    <row r="275" spans="28:56" s="46" customFormat="1" hidden="1" x14ac:dyDescent="0.25">
      <c r="AB275" s="106"/>
      <c r="AC275" s="132"/>
      <c r="AD275" s="133"/>
      <c r="AE275" s="107"/>
      <c r="AF275" s="107"/>
      <c r="AG275" s="106"/>
      <c r="AH275" s="106"/>
      <c r="AI275" s="107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90"/>
      <c r="AX275" s="190"/>
      <c r="AY275" s="190"/>
      <c r="AZ275" s="198"/>
      <c r="BA275" s="199"/>
      <c r="BB275" s="190"/>
      <c r="BC275" s="190"/>
      <c r="BD275" s="190"/>
    </row>
    <row r="276" spans="28:56" s="46" customFormat="1" hidden="1" x14ac:dyDescent="0.25">
      <c r="AB276" s="106"/>
      <c r="AC276" s="132"/>
      <c r="AD276" s="133"/>
      <c r="AE276" s="107"/>
      <c r="AF276" s="107"/>
      <c r="AG276" s="106"/>
      <c r="AH276" s="106"/>
      <c r="AI276" s="107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90"/>
      <c r="AX276" s="190"/>
      <c r="AY276" s="190"/>
      <c r="AZ276" s="198"/>
      <c r="BA276" s="199"/>
      <c r="BB276" s="190"/>
      <c r="BC276" s="190"/>
      <c r="BD276" s="190"/>
    </row>
    <row r="277" spans="28:56" s="46" customFormat="1" hidden="1" x14ac:dyDescent="0.25">
      <c r="AB277" s="106"/>
      <c r="AC277" s="132"/>
      <c r="AD277" s="133"/>
      <c r="AE277" s="107"/>
      <c r="AF277" s="107"/>
      <c r="AG277" s="106"/>
      <c r="AH277" s="106"/>
      <c r="AI277" s="107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90"/>
      <c r="AX277" s="190"/>
      <c r="AY277" s="190"/>
      <c r="AZ277" s="198"/>
      <c r="BA277" s="199"/>
      <c r="BB277" s="190"/>
      <c r="BC277" s="190"/>
      <c r="BD277" s="190"/>
    </row>
    <row r="278" spans="28:56" s="46" customFormat="1" hidden="1" x14ac:dyDescent="0.25">
      <c r="AB278" s="106"/>
      <c r="AC278" s="132"/>
      <c r="AD278" s="133"/>
      <c r="AE278" s="107"/>
      <c r="AF278" s="107"/>
      <c r="AG278" s="106"/>
      <c r="AH278" s="106"/>
      <c r="AI278" s="107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90"/>
      <c r="AX278" s="190"/>
      <c r="AY278" s="190"/>
      <c r="AZ278" s="198"/>
      <c r="BA278" s="199"/>
      <c r="BB278" s="190"/>
      <c r="BC278" s="190"/>
      <c r="BD278" s="190"/>
    </row>
    <row r="279" spans="28:56" s="46" customFormat="1" hidden="1" x14ac:dyDescent="0.25">
      <c r="AB279" s="106"/>
      <c r="AC279" s="132"/>
      <c r="AD279" s="133"/>
      <c r="AE279" s="107"/>
      <c r="AF279" s="107"/>
      <c r="AG279" s="106"/>
      <c r="AH279" s="106"/>
      <c r="AI279" s="107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90"/>
      <c r="AX279" s="190"/>
      <c r="AY279" s="190"/>
      <c r="AZ279" s="198"/>
      <c r="BA279" s="199"/>
      <c r="BB279" s="190"/>
      <c r="BC279" s="190"/>
      <c r="BD279" s="190"/>
    </row>
    <row r="280" spans="28:56" s="46" customFormat="1" hidden="1" x14ac:dyDescent="0.25">
      <c r="AB280" s="106"/>
      <c r="AC280" s="132"/>
      <c r="AD280" s="133"/>
      <c r="AE280" s="107"/>
      <c r="AF280" s="107"/>
      <c r="AG280" s="106"/>
      <c r="AH280" s="106"/>
      <c r="AI280" s="107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90"/>
      <c r="AX280" s="190"/>
      <c r="AY280" s="190"/>
      <c r="AZ280" s="198"/>
      <c r="BA280" s="199"/>
      <c r="BB280" s="190"/>
      <c r="BC280" s="190"/>
      <c r="BD280" s="190"/>
    </row>
    <row r="281" spans="28:56" s="46" customFormat="1" hidden="1" x14ac:dyDescent="0.25">
      <c r="AB281" s="106"/>
      <c r="AC281" s="132"/>
      <c r="AD281" s="133"/>
      <c r="AE281" s="107"/>
      <c r="AF281" s="107"/>
      <c r="AG281" s="106"/>
      <c r="AH281" s="106"/>
      <c r="AI281" s="107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90"/>
      <c r="AX281" s="190"/>
      <c r="AY281" s="190"/>
      <c r="AZ281" s="198"/>
      <c r="BA281" s="199"/>
      <c r="BB281" s="190"/>
      <c r="BC281" s="190"/>
      <c r="BD281" s="190"/>
    </row>
    <row r="282" spans="28:56" s="46" customFormat="1" hidden="1" x14ac:dyDescent="0.25">
      <c r="AB282" s="106"/>
      <c r="AC282" s="132"/>
      <c r="AD282" s="133"/>
      <c r="AE282" s="107"/>
      <c r="AF282" s="107"/>
      <c r="AG282" s="106"/>
      <c r="AH282" s="106"/>
      <c r="AI282" s="107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90"/>
      <c r="AX282" s="190"/>
      <c r="AY282" s="190"/>
      <c r="AZ282" s="198"/>
      <c r="BA282" s="199"/>
      <c r="BB282" s="190"/>
      <c r="BC282" s="190"/>
      <c r="BD282" s="190"/>
    </row>
    <row r="283" spans="28:56" s="46" customFormat="1" hidden="1" x14ac:dyDescent="0.25">
      <c r="AB283" s="106"/>
      <c r="AC283" s="132"/>
      <c r="AD283" s="133"/>
      <c r="AE283" s="107"/>
      <c r="AF283" s="107"/>
      <c r="AG283" s="106"/>
      <c r="AH283" s="106"/>
      <c r="AI283" s="107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90"/>
      <c r="AX283" s="190"/>
      <c r="AY283" s="190"/>
      <c r="AZ283" s="198"/>
      <c r="BA283" s="199"/>
      <c r="BB283" s="190"/>
      <c r="BC283" s="190"/>
      <c r="BD283" s="190"/>
    </row>
    <row r="284" spans="28:56" s="46" customFormat="1" hidden="1" x14ac:dyDescent="0.25">
      <c r="AB284" s="106"/>
      <c r="AC284" s="132"/>
      <c r="AD284" s="133"/>
      <c r="AE284" s="107"/>
      <c r="AF284" s="107"/>
      <c r="AG284" s="106"/>
      <c r="AH284" s="106"/>
      <c r="AI284" s="107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90"/>
      <c r="AX284" s="190"/>
      <c r="AY284" s="190"/>
      <c r="AZ284" s="198"/>
      <c r="BA284" s="199"/>
      <c r="BB284" s="190"/>
      <c r="BC284" s="190"/>
      <c r="BD284" s="190"/>
    </row>
    <row r="285" spans="28:56" s="46" customFormat="1" hidden="1" x14ac:dyDescent="0.25">
      <c r="AB285" s="106"/>
      <c r="AC285" s="132"/>
      <c r="AD285" s="133"/>
      <c r="AE285" s="107"/>
      <c r="AF285" s="107"/>
      <c r="AG285" s="106"/>
      <c r="AH285" s="106"/>
      <c r="AI285" s="107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90"/>
      <c r="AX285" s="190"/>
      <c r="AY285" s="190"/>
      <c r="AZ285" s="198"/>
      <c r="BA285" s="199"/>
      <c r="BB285" s="190"/>
      <c r="BC285" s="190"/>
      <c r="BD285" s="190"/>
    </row>
    <row r="286" spans="28:56" s="46" customFormat="1" hidden="1" x14ac:dyDescent="0.25">
      <c r="AB286" s="106"/>
      <c r="AC286" s="132"/>
      <c r="AD286" s="133"/>
      <c r="AE286" s="107"/>
      <c r="AF286" s="107"/>
      <c r="AG286" s="106"/>
      <c r="AH286" s="106"/>
      <c r="AI286" s="107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90"/>
      <c r="AX286" s="190"/>
      <c r="AY286" s="190"/>
      <c r="AZ286" s="198"/>
      <c r="BA286" s="199"/>
      <c r="BB286" s="190"/>
      <c r="BC286" s="190"/>
      <c r="BD286" s="190"/>
    </row>
    <row r="287" spans="28:56" s="46" customFormat="1" hidden="1" x14ac:dyDescent="0.25">
      <c r="AB287" s="106"/>
      <c r="AC287" s="132"/>
      <c r="AD287" s="133"/>
      <c r="AE287" s="107"/>
      <c r="AF287" s="107"/>
      <c r="AG287" s="106"/>
      <c r="AH287" s="106"/>
      <c r="AI287" s="107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90"/>
      <c r="AX287" s="190"/>
      <c r="AY287" s="190"/>
      <c r="AZ287" s="198"/>
      <c r="BA287" s="199"/>
      <c r="BB287" s="190"/>
      <c r="BC287" s="190"/>
      <c r="BD287" s="190"/>
    </row>
    <row r="288" spans="28:56" s="46" customFormat="1" hidden="1" x14ac:dyDescent="0.25">
      <c r="AB288" s="106"/>
      <c r="AC288" s="132"/>
      <c r="AD288" s="133"/>
      <c r="AE288" s="107"/>
      <c r="AF288" s="107"/>
      <c r="AG288" s="106"/>
      <c r="AH288" s="106"/>
      <c r="AI288" s="107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90"/>
      <c r="AX288" s="190"/>
      <c r="AY288" s="190"/>
      <c r="AZ288" s="198"/>
      <c r="BA288" s="199"/>
      <c r="BB288" s="190"/>
      <c r="BC288" s="190"/>
      <c r="BD288" s="190"/>
    </row>
    <row r="289" spans="28:56" s="46" customFormat="1" hidden="1" x14ac:dyDescent="0.25">
      <c r="AB289" s="106"/>
      <c r="AC289" s="132"/>
      <c r="AD289" s="133"/>
      <c r="AE289" s="107"/>
      <c r="AF289" s="107"/>
      <c r="AG289" s="106"/>
      <c r="AH289" s="106"/>
      <c r="AI289" s="107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90"/>
      <c r="AX289" s="190"/>
      <c r="AY289" s="190"/>
      <c r="AZ289" s="198"/>
      <c r="BA289" s="199"/>
      <c r="BB289" s="190"/>
      <c r="BC289" s="190"/>
      <c r="BD289" s="190"/>
    </row>
    <row r="290" spans="28:56" s="46" customFormat="1" hidden="1" x14ac:dyDescent="0.25">
      <c r="AB290" s="106"/>
      <c r="AC290" s="132"/>
      <c r="AD290" s="133"/>
      <c r="AE290" s="107"/>
      <c r="AF290" s="107"/>
      <c r="AG290" s="106"/>
      <c r="AH290" s="106"/>
      <c r="AI290" s="107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90"/>
      <c r="AX290" s="190"/>
      <c r="AY290" s="190"/>
      <c r="AZ290" s="198"/>
      <c r="BA290" s="199"/>
      <c r="BB290" s="190"/>
      <c r="BC290" s="190"/>
      <c r="BD290" s="190"/>
    </row>
    <row r="291" spans="28:56" s="46" customFormat="1" hidden="1" x14ac:dyDescent="0.25">
      <c r="AB291" s="106"/>
      <c r="AC291" s="132"/>
      <c r="AD291" s="133"/>
      <c r="AE291" s="107"/>
      <c r="AF291" s="107"/>
      <c r="AG291" s="106"/>
      <c r="AH291" s="106"/>
      <c r="AI291" s="107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90"/>
      <c r="AX291" s="190"/>
      <c r="AY291" s="190"/>
      <c r="AZ291" s="198"/>
      <c r="BA291" s="199"/>
      <c r="BB291" s="190"/>
      <c r="BC291" s="190"/>
      <c r="BD291" s="190"/>
    </row>
    <row r="292" spans="28:56" s="46" customFormat="1" hidden="1" x14ac:dyDescent="0.25">
      <c r="AB292" s="106"/>
      <c r="AC292" s="132"/>
      <c r="AD292" s="133"/>
      <c r="AE292" s="107"/>
      <c r="AF292" s="107"/>
      <c r="AG292" s="106"/>
      <c r="AH292" s="106"/>
      <c r="AI292" s="107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90"/>
      <c r="AX292" s="190"/>
      <c r="AY292" s="190"/>
      <c r="AZ292" s="198"/>
      <c r="BA292" s="199"/>
      <c r="BB292" s="190"/>
      <c r="BC292" s="190"/>
      <c r="BD292" s="190"/>
    </row>
    <row r="293" spans="28:56" s="46" customFormat="1" hidden="1" x14ac:dyDescent="0.25">
      <c r="AB293" s="106"/>
      <c r="AC293" s="132"/>
      <c r="AD293" s="133"/>
      <c r="AE293" s="107"/>
      <c r="AF293" s="107"/>
      <c r="AG293" s="106"/>
      <c r="AH293" s="106"/>
      <c r="AI293" s="107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90"/>
      <c r="AX293" s="190"/>
      <c r="AY293" s="190"/>
      <c r="AZ293" s="198"/>
      <c r="BA293" s="199"/>
      <c r="BB293" s="190"/>
      <c r="BC293" s="190"/>
      <c r="BD293" s="190"/>
    </row>
    <row r="294" spans="28:56" s="46" customFormat="1" hidden="1" x14ac:dyDescent="0.25">
      <c r="AB294" s="106"/>
      <c r="AC294" s="132"/>
      <c r="AD294" s="133"/>
      <c r="AE294" s="107"/>
      <c r="AF294" s="107"/>
      <c r="AG294" s="106"/>
      <c r="AH294" s="106"/>
      <c r="AI294" s="107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90"/>
      <c r="AX294" s="190"/>
      <c r="AY294" s="190"/>
      <c r="AZ294" s="198"/>
      <c r="BA294" s="199"/>
      <c r="BB294" s="190"/>
      <c r="BC294" s="190"/>
      <c r="BD294" s="190"/>
    </row>
    <row r="295" spans="28:56" s="46" customFormat="1" hidden="1" x14ac:dyDescent="0.25">
      <c r="AB295" s="106"/>
      <c r="AC295" s="132"/>
      <c r="AD295" s="133"/>
      <c r="AE295" s="107"/>
      <c r="AF295" s="107"/>
      <c r="AG295" s="106"/>
      <c r="AH295" s="106"/>
      <c r="AI295" s="107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90"/>
      <c r="AX295" s="190"/>
      <c r="AY295" s="190"/>
      <c r="AZ295" s="198"/>
      <c r="BA295" s="199"/>
      <c r="BB295" s="190"/>
      <c r="BC295" s="190"/>
      <c r="BD295" s="190"/>
    </row>
    <row r="296" spans="28:56" s="46" customFormat="1" hidden="1" x14ac:dyDescent="0.25">
      <c r="AB296" s="106"/>
      <c r="AC296" s="132"/>
      <c r="AD296" s="133"/>
      <c r="AE296" s="107"/>
      <c r="AF296" s="107"/>
      <c r="AG296" s="106"/>
      <c r="AH296" s="106"/>
      <c r="AI296" s="107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90"/>
      <c r="AX296" s="190"/>
      <c r="AY296" s="190"/>
      <c r="AZ296" s="198"/>
      <c r="BA296" s="199"/>
      <c r="BB296" s="190"/>
      <c r="BC296" s="190"/>
      <c r="BD296" s="190"/>
    </row>
    <row r="297" spans="28:56" s="46" customFormat="1" hidden="1" x14ac:dyDescent="0.25">
      <c r="AB297" s="106"/>
      <c r="AC297" s="132"/>
      <c r="AD297" s="133"/>
      <c r="AE297" s="107"/>
      <c r="AF297" s="107"/>
      <c r="AG297" s="106"/>
      <c r="AH297" s="106"/>
      <c r="AI297" s="107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90"/>
      <c r="AX297" s="190"/>
      <c r="AY297" s="190"/>
      <c r="AZ297" s="198"/>
      <c r="BA297" s="199"/>
      <c r="BB297" s="190"/>
      <c r="BC297" s="190"/>
      <c r="BD297" s="190"/>
    </row>
    <row r="298" spans="28:56" s="46" customFormat="1" hidden="1" x14ac:dyDescent="0.25">
      <c r="AB298" s="106"/>
      <c r="AC298" s="132"/>
      <c r="AD298" s="133"/>
      <c r="AE298" s="107"/>
      <c r="AF298" s="107"/>
      <c r="AG298" s="106"/>
      <c r="AH298" s="106"/>
      <c r="AI298" s="107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90"/>
      <c r="AX298" s="190"/>
      <c r="AY298" s="190"/>
      <c r="AZ298" s="198"/>
      <c r="BA298" s="199"/>
      <c r="BB298" s="190"/>
      <c r="BC298" s="190"/>
      <c r="BD298" s="190"/>
    </row>
    <row r="299" spans="28:56" s="46" customFormat="1" hidden="1" x14ac:dyDescent="0.25">
      <c r="AB299" s="106"/>
      <c r="AC299" s="132"/>
      <c r="AD299" s="133"/>
      <c r="AE299" s="107"/>
      <c r="AF299" s="107"/>
      <c r="AG299" s="106"/>
      <c r="AH299" s="106"/>
      <c r="AI299" s="107"/>
      <c r="AJ299" s="106"/>
      <c r="AK299" s="106"/>
      <c r="AL299" s="106"/>
      <c r="AM299" s="106"/>
      <c r="AN299" s="106"/>
      <c r="AO299" s="106"/>
      <c r="AP299" s="106"/>
      <c r="AQ299" s="106"/>
      <c r="AR299" s="106"/>
      <c r="AS299" s="106"/>
      <c r="AT299" s="106"/>
      <c r="AU299" s="106"/>
      <c r="AV299" s="106"/>
      <c r="AW299" s="190"/>
      <c r="AX299" s="190"/>
      <c r="AY299" s="190"/>
      <c r="AZ299" s="198"/>
      <c r="BA299" s="199"/>
      <c r="BB299" s="190"/>
      <c r="BC299" s="190"/>
      <c r="BD299" s="190"/>
    </row>
    <row r="300" spans="28:56" s="46" customFormat="1" hidden="1" x14ac:dyDescent="0.25">
      <c r="AB300" s="106"/>
      <c r="AC300" s="132"/>
      <c r="AD300" s="133"/>
      <c r="AE300" s="107"/>
      <c r="AF300" s="107"/>
      <c r="AG300" s="106"/>
      <c r="AH300" s="106"/>
      <c r="AI300" s="107"/>
      <c r="AJ300" s="106"/>
      <c r="AK300" s="106"/>
      <c r="AL300" s="106"/>
      <c r="AM300" s="106"/>
      <c r="AN300" s="106"/>
      <c r="AO300" s="106"/>
      <c r="AP300" s="106"/>
      <c r="AQ300" s="106"/>
      <c r="AR300" s="106"/>
      <c r="AS300" s="106"/>
      <c r="AT300" s="106"/>
      <c r="AU300" s="106"/>
      <c r="AV300" s="106"/>
      <c r="AW300" s="190"/>
      <c r="AX300" s="190"/>
      <c r="AY300" s="190"/>
      <c r="AZ300" s="198"/>
      <c r="BA300" s="199"/>
      <c r="BB300" s="190"/>
      <c r="BC300" s="190"/>
      <c r="BD300" s="190"/>
    </row>
    <row r="301" spans="28:56" s="46" customFormat="1" hidden="1" x14ac:dyDescent="0.25">
      <c r="AB301" s="106"/>
      <c r="AC301" s="132"/>
      <c r="AD301" s="133"/>
      <c r="AE301" s="107"/>
      <c r="AF301" s="107"/>
      <c r="AG301" s="106"/>
      <c r="AH301" s="106"/>
      <c r="AI301" s="107"/>
      <c r="AJ301" s="106"/>
      <c r="AK301" s="106"/>
      <c r="AL301" s="106"/>
      <c r="AM301" s="106"/>
      <c r="AN301" s="106"/>
      <c r="AO301" s="106"/>
      <c r="AP301" s="106"/>
      <c r="AQ301" s="106"/>
      <c r="AR301" s="106"/>
      <c r="AS301" s="106"/>
      <c r="AT301" s="106"/>
      <c r="AU301" s="106"/>
      <c r="AV301" s="106"/>
      <c r="AW301" s="190"/>
      <c r="AX301" s="190"/>
      <c r="AY301" s="190"/>
      <c r="AZ301" s="198"/>
      <c r="BA301" s="199"/>
      <c r="BB301" s="190"/>
      <c r="BC301" s="190"/>
      <c r="BD301" s="190"/>
    </row>
    <row r="302" spans="28:56" s="46" customFormat="1" hidden="1" x14ac:dyDescent="0.25">
      <c r="AB302" s="106"/>
      <c r="AC302" s="132"/>
      <c r="AD302" s="133"/>
      <c r="AE302" s="107"/>
      <c r="AF302" s="107"/>
      <c r="AG302" s="106"/>
      <c r="AH302" s="106"/>
      <c r="AI302" s="107"/>
      <c r="AJ302" s="106"/>
      <c r="AK302" s="106"/>
      <c r="AL302" s="106"/>
      <c r="AM302" s="106"/>
      <c r="AN302" s="106"/>
      <c r="AO302" s="106"/>
      <c r="AP302" s="106"/>
      <c r="AQ302" s="106"/>
      <c r="AR302" s="106"/>
      <c r="AS302" s="106"/>
      <c r="AT302" s="106"/>
      <c r="AU302" s="106"/>
      <c r="AV302" s="106"/>
      <c r="AW302" s="190"/>
      <c r="AX302" s="190"/>
      <c r="AY302" s="190"/>
      <c r="AZ302" s="198"/>
      <c r="BA302" s="199"/>
      <c r="BB302" s="190"/>
      <c r="BC302" s="190"/>
      <c r="BD302" s="190"/>
    </row>
    <row r="303" spans="28:56" s="46" customFormat="1" x14ac:dyDescent="0.25">
      <c r="AB303" s="106"/>
      <c r="AC303" s="132"/>
      <c r="AD303" s="133"/>
      <c r="AE303" s="107"/>
      <c r="AF303" s="107"/>
      <c r="AG303" s="106"/>
      <c r="AH303" s="106"/>
      <c r="AI303" s="107"/>
      <c r="AJ303" s="106"/>
      <c r="AK303" s="106"/>
      <c r="AL303" s="106"/>
      <c r="AM303" s="106"/>
      <c r="AN303" s="106"/>
      <c r="AO303" s="106"/>
      <c r="AP303" s="106"/>
      <c r="AQ303" s="106"/>
      <c r="AR303" s="106"/>
      <c r="AS303" s="106"/>
      <c r="AT303" s="106"/>
      <c r="AU303" s="106"/>
      <c r="AV303" s="106"/>
      <c r="AW303" s="190"/>
      <c r="AX303" s="190"/>
      <c r="AY303" s="190"/>
      <c r="AZ303" s="198" t="s">
        <v>218</v>
      </c>
      <c r="BA303" s="200">
        <f>BA52+BA53</f>
        <v>25.5</v>
      </c>
      <c r="BB303" s="190"/>
      <c r="BC303" s="190"/>
      <c r="BD303" s="190"/>
    </row>
    <row r="304" spans="28:56" s="46" customFormat="1" x14ac:dyDescent="0.25">
      <c r="AB304" s="106"/>
      <c r="AC304" s="132"/>
      <c r="AD304" s="133"/>
      <c r="AE304" s="107"/>
      <c r="AF304" s="107"/>
      <c r="AG304" s="106"/>
      <c r="AH304" s="106"/>
      <c r="AI304" s="107"/>
      <c r="AJ304" s="106"/>
      <c r="AK304" s="106"/>
      <c r="AL304" s="106"/>
      <c r="AM304" s="106"/>
      <c r="AN304" s="106"/>
      <c r="AO304" s="106"/>
      <c r="AP304" s="106"/>
      <c r="AQ304" s="106"/>
      <c r="AR304" s="106"/>
      <c r="AS304" s="106"/>
      <c r="AT304" s="106"/>
      <c r="AU304" s="106"/>
      <c r="AV304" s="106"/>
      <c r="AW304" s="190"/>
      <c r="AX304" s="190"/>
      <c r="AY304" s="190"/>
      <c r="BB304" s="190"/>
      <c r="BC304" s="190"/>
      <c r="BD304" s="190"/>
    </row>
    <row r="305" spans="28:56" s="46" customFormat="1" x14ac:dyDescent="0.25">
      <c r="AB305" s="106"/>
      <c r="AC305" s="132"/>
      <c r="AD305" s="133"/>
      <c r="AE305" s="107"/>
      <c r="AF305" s="107"/>
      <c r="AG305" s="106"/>
      <c r="AH305" s="106"/>
      <c r="AI305" s="107"/>
      <c r="AJ305" s="106"/>
      <c r="AK305" s="106"/>
      <c r="AL305" s="106"/>
      <c r="AM305" s="106"/>
      <c r="AN305" s="106"/>
      <c r="AO305" s="106"/>
      <c r="AP305" s="106"/>
      <c r="AQ305" s="106"/>
      <c r="AR305" s="106"/>
      <c r="AS305" s="106"/>
      <c r="AT305" s="106"/>
      <c r="AU305" s="106"/>
      <c r="AV305" s="106"/>
      <c r="AW305" s="190"/>
      <c r="AX305" s="190"/>
      <c r="AY305" s="190"/>
      <c r="AZ305" s="198" t="s">
        <v>28</v>
      </c>
      <c r="BA305" s="118">
        <v>17</v>
      </c>
      <c r="BB305" s="190"/>
      <c r="BC305" s="190"/>
      <c r="BD305" s="190"/>
    </row>
    <row r="306" spans="28:56" s="46" customFormat="1" x14ac:dyDescent="0.25">
      <c r="AB306" s="106"/>
      <c r="AC306" s="132"/>
      <c r="AD306" s="133"/>
      <c r="AE306" s="107"/>
      <c r="AF306" s="107"/>
      <c r="AG306" s="106"/>
      <c r="AH306" s="106"/>
      <c r="AI306" s="107"/>
      <c r="AJ306" s="106"/>
      <c r="AK306" s="106"/>
      <c r="AL306" s="106"/>
      <c r="AM306" s="106"/>
      <c r="AN306" s="106"/>
      <c r="AO306" s="106"/>
      <c r="AP306" s="106"/>
      <c r="AQ306" s="106"/>
      <c r="AR306" s="106"/>
      <c r="AS306" s="106"/>
      <c r="AT306" s="106"/>
      <c r="AU306" s="106"/>
      <c r="AV306" s="106"/>
      <c r="AW306" s="190"/>
      <c r="AX306" s="190"/>
      <c r="AY306" s="190"/>
      <c r="AZ306" s="198" t="s">
        <v>216</v>
      </c>
      <c r="BA306" s="194">
        <v>1.5</v>
      </c>
      <c r="BB306" s="190"/>
      <c r="BC306" s="190"/>
      <c r="BD306" s="190"/>
    </row>
    <row r="307" spans="28:56" s="46" customFormat="1" x14ac:dyDescent="0.25">
      <c r="AB307" s="106"/>
      <c r="AC307" s="132"/>
      <c r="AD307" s="133"/>
      <c r="AE307" s="107"/>
      <c r="AF307" s="107"/>
      <c r="AG307" s="106"/>
      <c r="AH307" s="106"/>
      <c r="AI307" s="107"/>
      <c r="AJ307" s="106"/>
      <c r="AK307" s="106"/>
      <c r="AL307" s="106"/>
      <c r="AM307" s="106"/>
      <c r="AN307" s="106"/>
      <c r="AO307" s="106"/>
      <c r="AP307" s="106"/>
      <c r="AQ307" s="106"/>
      <c r="AR307" s="106"/>
      <c r="AS307" s="106"/>
      <c r="AT307" s="106"/>
      <c r="AU307" s="106"/>
      <c r="AV307" s="106"/>
      <c r="AW307" s="190"/>
      <c r="AX307" s="190"/>
      <c r="AY307" s="190"/>
      <c r="AZ307" s="198" t="str">
        <f>+AZ303</f>
        <v>Overtime rate</v>
      </c>
      <c r="BA307" s="200">
        <f>BA305*BA306</f>
        <v>25.5</v>
      </c>
      <c r="BB307" s="190"/>
      <c r="BC307" s="190"/>
      <c r="BD307" s="190"/>
    </row>
    <row r="308" spans="28:56" s="46" customFormat="1" x14ac:dyDescent="0.25">
      <c r="AB308" s="106"/>
      <c r="AC308" s="132"/>
      <c r="AD308" s="133"/>
      <c r="AE308" s="107"/>
      <c r="AF308" s="107"/>
      <c r="AG308" s="106"/>
      <c r="AH308" s="106"/>
      <c r="AI308" s="107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90"/>
      <c r="AX308" s="190"/>
      <c r="AY308" s="190"/>
      <c r="AZ308" s="202"/>
      <c r="BB308" s="190"/>
      <c r="BC308" s="190"/>
      <c r="BD308" s="190"/>
    </row>
    <row r="309" spans="28:56" s="46" customFormat="1" x14ac:dyDescent="0.25">
      <c r="AB309" s="106"/>
      <c r="AC309" s="132"/>
      <c r="AD309" s="133"/>
      <c r="AE309" s="107"/>
      <c r="AF309" s="107"/>
      <c r="AG309" s="106"/>
      <c r="AH309" s="106"/>
      <c r="AI309" s="107"/>
      <c r="AJ309" s="106"/>
      <c r="AK309" s="106"/>
      <c r="AL309" s="106"/>
      <c r="AM309" s="106"/>
      <c r="AN309" s="106"/>
      <c r="AO309" s="106"/>
      <c r="AP309" s="106"/>
      <c r="AQ309" s="106"/>
      <c r="AR309" s="106"/>
      <c r="AS309" s="106"/>
      <c r="AT309" s="106"/>
      <c r="AU309" s="106"/>
      <c r="AV309" s="106"/>
      <c r="AW309" s="190"/>
      <c r="AX309" s="190"/>
      <c r="AY309" s="190"/>
      <c r="AZ309" s="198" t="s">
        <v>28</v>
      </c>
      <c r="BA309" s="118">
        <v>17</v>
      </c>
      <c r="BB309" s="190"/>
      <c r="BC309" s="190"/>
      <c r="BD309" s="190"/>
    </row>
    <row r="310" spans="28:56" s="46" customFormat="1" x14ac:dyDescent="0.25">
      <c r="AB310" s="106"/>
      <c r="AC310" s="132"/>
      <c r="AD310" s="133"/>
      <c r="AE310" s="107"/>
      <c r="AF310" s="107"/>
      <c r="AG310" s="106"/>
      <c r="AH310" s="106"/>
      <c r="AI310" s="107"/>
      <c r="AJ310" s="106"/>
      <c r="AK310" s="106"/>
      <c r="AL310" s="106"/>
      <c r="AM310" s="106"/>
      <c r="AN310" s="106"/>
      <c r="AO310" s="106"/>
      <c r="AP310" s="106"/>
      <c r="AQ310" s="106"/>
      <c r="AR310" s="106"/>
      <c r="AS310" s="106"/>
      <c r="AT310" s="106"/>
      <c r="AU310" s="106"/>
      <c r="AV310" s="106"/>
      <c r="AW310" s="190"/>
      <c r="AX310" s="190"/>
      <c r="AY310" s="190"/>
      <c r="AZ310" s="198" t="s">
        <v>219</v>
      </c>
      <c r="BA310" s="201">
        <v>1.5</v>
      </c>
      <c r="BB310" s="190"/>
      <c r="BC310" s="190"/>
      <c r="BD310" s="190"/>
    </row>
    <row r="311" spans="28:56" s="46" customFormat="1" x14ac:dyDescent="0.25">
      <c r="AB311" s="106"/>
      <c r="AC311" s="132"/>
      <c r="AD311" s="133"/>
      <c r="AE311" s="107"/>
      <c r="AF311" s="107"/>
      <c r="AG311" s="106"/>
      <c r="AH311" s="106"/>
      <c r="AI311" s="107"/>
      <c r="AJ311" s="106"/>
      <c r="AK311" s="106"/>
      <c r="AL311" s="106"/>
      <c r="AM311" s="106"/>
      <c r="AN311" s="106"/>
      <c r="AO311" s="106"/>
      <c r="AP311" s="106"/>
      <c r="AQ311" s="106"/>
      <c r="AR311" s="106"/>
      <c r="AS311" s="106"/>
      <c r="AT311" s="106"/>
      <c r="AU311" s="106"/>
      <c r="AV311" s="106"/>
      <c r="AW311" s="190"/>
      <c r="AX311" s="190"/>
      <c r="AY311" s="190"/>
      <c r="AZ311" s="198" t="str">
        <f>+AZ307</f>
        <v>Overtime rate</v>
      </c>
      <c r="BA311" s="200">
        <f>BA309*BA310</f>
        <v>25.5</v>
      </c>
      <c r="BB311" s="190"/>
      <c r="BC311" s="190"/>
      <c r="BD311" s="190"/>
    </row>
    <row r="312" spans="28:56" s="46" customFormat="1" x14ac:dyDescent="0.25">
      <c r="AB312" s="106"/>
      <c r="AC312" s="132"/>
      <c r="AD312" s="133"/>
      <c r="AE312" s="107"/>
      <c r="AF312" s="107"/>
      <c r="AG312" s="106"/>
      <c r="AH312" s="106"/>
      <c r="AI312" s="107"/>
      <c r="AJ312" s="106"/>
      <c r="AK312" s="106"/>
      <c r="AL312" s="106"/>
      <c r="AM312" s="106"/>
      <c r="AN312" s="106"/>
      <c r="AO312" s="106"/>
      <c r="AP312" s="106"/>
      <c r="AQ312" s="106"/>
      <c r="AR312" s="106"/>
      <c r="AS312" s="106"/>
      <c r="AT312" s="106"/>
      <c r="AU312" s="106"/>
      <c r="AV312" s="106"/>
      <c r="AW312" s="190"/>
      <c r="AX312" s="190"/>
      <c r="AY312" s="190"/>
      <c r="AZ312" s="190"/>
      <c r="BA312" s="190"/>
      <c r="BB312" s="190"/>
      <c r="BC312" s="190"/>
      <c r="BD312" s="190"/>
    </row>
    <row r="313" spans="28:56" s="46" customFormat="1" x14ac:dyDescent="0.25">
      <c r="AB313" s="106"/>
      <c r="AC313" s="132"/>
      <c r="AD313" s="133"/>
      <c r="AE313" s="107"/>
      <c r="AF313" s="107"/>
      <c r="AG313" s="106"/>
      <c r="AH313" s="106"/>
      <c r="AI313" s="107"/>
      <c r="AJ313" s="106"/>
      <c r="AK313" s="106"/>
      <c r="AL313" s="106"/>
      <c r="AM313" s="106"/>
      <c r="AN313" s="106"/>
      <c r="AO313" s="106"/>
      <c r="AP313" s="106"/>
      <c r="AQ313" s="106"/>
      <c r="AR313" s="106"/>
      <c r="AS313" s="106"/>
      <c r="AT313" s="106"/>
      <c r="AU313" s="106"/>
      <c r="AV313" s="106"/>
      <c r="AW313" s="190"/>
      <c r="AX313" s="190"/>
      <c r="AY313" s="190"/>
      <c r="AZ313" s="190"/>
      <c r="BA313" s="190"/>
      <c r="BB313" s="190"/>
      <c r="BC313" s="190"/>
      <c r="BD313" s="190"/>
    </row>
    <row r="314" spans="28:56" s="46" customFormat="1" x14ac:dyDescent="0.25">
      <c r="AB314" s="106"/>
      <c r="AC314" s="132"/>
      <c r="AD314" s="133"/>
      <c r="AE314" s="107"/>
      <c r="AF314" s="107"/>
      <c r="AG314" s="106"/>
      <c r="AH314" s="106"/>
      <c r="AI314" s="107"/>
      <c r="AJ314" s="106"/>
      <c r="AK314" s="106"/>
      <c r="AL314" s="106"/>
      <c r="AM314" s="106"/>
      <c r="AN314" s="106"/>
      <c r="AO314" s="106"/>
      <c r="AP314" s="106"/>
      <c r="AQ314" s="106"/>
      <c r="AR314" s="106"/>
      <c r="AS314" s="106"/>
      <c r="AT314" s="106"/>
      <c r="AU314" s="106"/>
      <c r="AV314" s="106"/>
      <c r="AW314" s="190"/>
      <c r="AX314" s="190"/>
      <c r="AY314" s="190"/>
      <c r="AZ314" s="190"/>
      <c r="BA314" s="190"/>
      <c r="BB314" s="190"/>
      <c r="BC314" s="190"/>
      <c r="BD314" s="190"/>
    </row>
    <row r="315" spans="28:56" s="46" customFormat="1" x14ac:dyDescent="0.25">
      <c r="AB315" s="106"/>
      <c r="AC315" s="132"/>
      <c r="AD315" s="133"/>
      <c r="AE315" s="107"/>
      <c r="AF315" s="107"/>
      <c r="AG315" s="106"/>
      <c r="AH315" s="106"/>
      <c r="AI315" s="107"/>
      <c r="AJ315" s="106"/>
      <c r="AK315" s="106"/>
      <c r="AL315" s="106"/>
      <c r="AM315" s="106"/>
      <c r="AN315" s="106"/>
      <c r="AO315" s="106"/>
      <c r="AP315" s="106"/>
      <c r="AQ315" s="106"/>
      <c r="AR315" s="106"/>
      <c r="AS315" s="106"/>
      <c r="AT315" s="106"/>
      <c r="AU315" s="106"/>
      <c r="AV315" s="106"/>
      <c r="AW315" s="190"/>
      <c r="AX315" s="190"/>
      <c r="AY315" s="190"/>
      <c r="AZ315" s="190"/>
      <c r="BA315" s="190"/>
      <c r="BB315" s="190"/>
      <c r="BC315" s="190"/>
      <c r="BD315" s="190"/>
    </row>
    <row r="316" spans="28:56" s="46" customFormat="1" x14ac:dyDescent="0.25">
      <c r="AB316" s="106"/>
      <c r="AC316" s="132"/>
      <c r="AD316" s="133"/>
      <c r="AE316" s="107"/>
      <c r="AF316" s="107"/>
      <c r="AG316" s="106"/>
      <c r="AH316" s="106"/>
      <c r="AI316" s="107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90"/>
      <c r="AX316" s="190"/>
      <c r="AY316" s="190"/>
      <c r="AZ316" s="190"/>
      <c r="BA316" s="190"/>
      <c r="BB316" s="190"/>
      <c r="BC316" s="190"/>
      <c r="BD316" s="190"/>
    </row>
    <row r="317" spans="28:56" s="46" customFormat="1" x14ac:dyDescent="0.25">
      <c r="AB317" s="106"/>
      <c r="AC317" s="132"/>
      <c r="AD317" s="133"/>
      <c r="AE317" s="107"/>
      <c r="AF317" s="107"/>
      <c r="AG317" s="106"/>
      <c r="AH317" s="106"/>
      <c r="AI317" s="107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6"/>
      <c r="AW317" s="190"/>
      <c r="AX317" s="190"/>
      <c r="AY317" s="190"/>
      <c r="AZ317" s="190"/>
      <c r="BA317" s="190"/>
      <c r="BB317" s="190"/>
      <c r="BC317" s="190"/>
      <c r="BD317" s="190"/>
    </row>
    <row r="318" spans="28:56" s="46" customFormat="1" x14ac:dyDescent="0.25">
      <c r="AB318" s="106"/>
      <c r="AC318" s="132"/>
      <c r="AD318" s="133"/>
      <c r="AE318" s="107"/>
      <c r="AF318" s="107"/>
      <c r="AG318" s="106"/>
      <c r="AH318" s="106"/>
      <c r="AI318" s="107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6"/>
      <c r="AW318" s="190"/>
      <c r="AX318" s="190"/>
      <c r="AY318" s="190"/>
      <c r="AZ318" s="190"/>
      <c r="BA318" s="190"/>
      <c r="BB318" s="190"/>
      <c r="BC318" s="190"/>
      <c r="BD318" s="190"/>
    </row>
    <row r="319" spans="28:56" s="46" customFormat="1" x14ac:dyDescent="0.25">
      <c r="AB319" s="106"/>
      <c r="AC319" s="132"/>
      <c r="AD319" s="133"/>
      <c r="AE319" s="107"/>
      <c r="AF319" s="107"/>
      <c r="AG319" s="106"/>
      <c r="AH319" s="106"/>
      <c r="AI319" s="107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90"/>
      <c r="AX319" s="190"/>
      <c r="AY319" s="190"/>
      <c r="AZ319" s="190"/>
      <c r="BA319" s="190"/>
      <c r="BB319" s="190"/>
      <c r="BC319" s="190"/>
      <c r="BD319" s="190"/>
    </row>
    <row r="320" spans="28:56" s="46" customFormat="1" x14ac:dyDescent="0.25">
      <c r="AB320" s="106"/>
      <c r="AC320" s="132"/>
      <c r="AD320" s="133"/>
      <c r="AE320" s="107"/>
      <c r="AF320" s="107"/>
      <c r="AG320" s="106"/>
      <c r="AH320" s="106"/>
      <c r="AI320" s="107"/>
      <c r="AJ320" s="106"/>
      <c r="AK320" s="106"/>
      <c r="AL320" s="106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6"/>
      <c r="AW320" s="190"/>
      <c r="AX320" s="190"/>
      <c r="AY320" s="190"/>
      <c r="AZ320" s="190"/>
      <c r="BA320" s="190"/>
      <c r="BB320" s="190"/>
      <c r="BC320" s="190"/>
      <c r="BD320" s="190"/>
    </row>
    <row r="321" spans="28:56" s="46" customFormat="1" x14ac:dyDescent="0.25">
      <c r="AB321" s="106"/>
      <c r="AC321" s="132"/>
      <c r="AD321" s="133"/>
      <c r="AE321" s="107"/>
      <c r="AF321" s="107"/>
      <c r="AG321" s="106"/>
      <c r="AH321" s="106"/>
      <c r="AI321" s="107"/>
      <c r="AJ321" s="106"/>
      <c r="AK321" s="106"/>
      <c r="AL321" s="106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6"/>
      <c r="AW321" s="190"/>
      <c r="AX321" s="190"/>
      <c r="AY321" s="190"/>
      <c r="AZ321" s="190"/>
      <c r="BA321" s="190"/>
      <c r="BB321" s="190"/>
      <c r="BC321" s="190"/>
      <c r="BD321" s="190"/>
    </row>
    <row r="322" spans="28:56" s="46" customFormat="1" x14ac:dyDescent="0.25">
      <c r="AB322" s="106"/>
      <c r="AC322" s="132"/>
      <c r="AD322" s="133"/>
      <c r="AE322" s="107"/>
      <c r="AF322" s="107"/>
      <c r="AG322" s="106"/>
      <c r="AH322" s="106"/>
      <c r="AI322" s="107"/>
      <c r="AJ322" s="106"/>
      <c r="AK322" s="106"/>
      <c r="AL322" s="106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6"/>
      <c r="AW322" s="190"/>
      <c r="AX322" s="190"/>
      <c r="AY322" s="190"/>
      <c r="AZ322" s="190"/>
      <c r="BA322" s="190"/>
      <c r="BB322" s="190"/>
      <c r="BC322" s="190"/>
      <c r="BD322" s="190"/>
    </row>
    <row r="323" spans="28:56" s="46" customFormat="1" x14ac:dyDescent="0.25">
      <c r="AB323" s="106"/>
      <c r="AC323" s="132"/>
      <c r="AD323" s="133"/>
      <c r="AE323" s="107"/>
      <c r="AF323" s="107"/>
      <c r="AG323" s="106"/>
      <c r="AH323" s="106"/>
      <c r="AI323" s="107"/>
      <c r="AJ323" s="106"/>
      <c r="AK323" s="106"/>
      <c r="AL323" s="106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6"/>
      <c r="AW323" s="190"/>
      <c r="AX323" s="190"/>
      <c r="AY323" s="190"/>
      <c r="AZ323" s="190"/>
      <c r="BA323" s="190"/>
      <c r="BB323" s="190"/>
      <c r="BC323" s="190"/>
      <c r="BD323" s="190"/>
    </row>
    <row r="324" spans="28:56" s="46" customFormat="1" x14ac:dyDescent="0.25">
      <c r="AB324" s="106"/>
      <c r="AC324" s="132"/>
      <c r="AD324" s="133"/>
      <c r="AE324" s="107"/>
      <c r="AF324" s="107"/>
      <c r="AG324" s="106"/>
      <c r="AH324" s="106"/>
      <c r="AI324" s="107"/>
      <c r="AJ324" s="106"/>
      <c r="AK324" s="106"/>
      <c r="AL324" s="106"/>
      <c r="AM324" s="106"/>
      <c r="AN324" s="106"/>
      <c r="AO324" s="106"/>
      <c r="AP324" s="106"/>
      <c r="AQ324" s="106"/>
      <c r="AR324" s="106"/>
      <c r="AS324" s="106"/>
      <c r="AT324" s="106"/>
      <c r="AU324" s="106"/>
      <c r="AV324" s="106"/>
      <c r="AW324" s="190"/>
      <c r="AX324" s="190"/>
      <c r="AY324" s="190"/>
      <c r="AZ324" s="190"/>
      <c r="BA324" s="190"/>
      <c r="BB324" s="190"/>
      <c r="BC324" s="190"/>
      <c r="BD324" s="190"/>
    </row>
    <row r="325" spans="28:56" s="46" customFormat="1" x14ac:dyDescent="0.25">
      <c r="AB325" s="106"/>
      <c r="AC325" s="132"/>
      <c r="AD325" s="133"/>
      <c r="AE325" s="107"/>
      <c r="AF325" s="107"/>
      <c r="AG325" s="106"/>
      <c r="AH325" s="106"/>
      <c r="AI325" s="107"/>
      <c r="AJ325" s="106"/>
      <c r="AK325" s="106"/>
      <c r="AL325" s="106"/>
      <c r="AM325" s="106"/>
      <c r="AN325" s="106"/>
      <c r="AO325" s="106"/>
      <c r="AP325" s="106"/>
      <c r="AQ325" s="106"/>
      <c r="AR325" s="106"/>
      <c r="AS325" s="106"/>
      <c r="AT325" s="106"/>
      <c r="AU325" s="106"/>
      <c r="AV325" s="106"/>
      <c r="AW325" s="190"/>
      <c r="AX325" s="190"/>
      <c r="AY325" s="190"/>
      <c r="AZ325" s="190"/>
      <c r="BA325" s="190"/>
      <c r="BB325" s="190"/>
      <c r="BC325" s="190"/>
      <c r="BD325" s="190"/>
    </row>
    <row r="326" spans="28:56" s="46" customFormat="1" x14ac:dyDescent="0.25">
      <c r="AB326" s="106"/>
      <c r="AC326" s="132"/>
      <c r="AD326" s="133"/>
      <c r="AE326" s="107"/>
      <c r="AF326" s="107"/>
      <c r="AG326" s="106"/>
      <c r="AH326" s="106"/>
      <c r="AI326" s="107"/>
      <c r="AJ326" s="106"/>
      <c r="AK326" s="106"/>
      <c r="AL326" s="106"/>
      <c r="AM326" s="106"/>
      <c r="AN326" s="106"/>
      <c r="AO326" s="106"/>
      <c r="AP326" s="106"/>
      <c r="AQ326" s="106"/>
      <c r="AR326" s="106"/>
      <c r="AS326" s="106"/>
      <c r="AT326" s="106"/>
      <c r="AU326" s="106"/>
      <c r="AV326" s="106"/>
      <c r="AW326" s="190"/>
      <c r="AX326" s="190"/>
      <c r="AY326" s="190"/>
      <c r="AZ326" s="190"/>
      <c r="BA326" s="190"/>
      <c r="BB326" s="190"/>
      <c r="BC326" s="190"/>
      <c r="BD326" s="190"/>
    </row>
    <row r="327" spans="28:56" s="46" customFormat="1" x14ac:dyDescent="0.25">
      <c r="AB327" s="106"/>
      <c r="AC327" s="132"/>
      <c r="AD327" s="133"/>
      <c r="AE327" s="107"/>
      <c r="AF327" s="107"/>
      <c r="AG327" s="106"/>
      <c r="AH327" s="106"/>
      <c r="AI327" s="107"/>
      <c r="AJ327" s="106"/>
      <c r="AK327" s="106"/>
      <c r="AL327" s="106"/>
      <c r="AM327" s="106"/>
      <c r="AN327" s="106"/>
      <c r="AO327" s="106"/>
      <c r="AP327" s="106"/>
      <c r="AQ327" s="106"/>
      <c r="AR327" s="106"/>
      <c r="AS327" s="106"/>
      <c r="AT327" s="106"/>
      <c r="AU327" s="106"/>
      <c r="AV327" s="106"/>
      <c r="AW327" s="190"/>
      <c r="AX327" s="190"/>
      <c r="AY327" s="190"/>
      <c r="AZ327" s="190"/>
      <c r="BA327" s="190"/>
      <c r="BB327" s="190"/>
      <c r="BC327" s="190"/>
      <c r="BD327" s="190"/>
    </row>
    <row r="328" spans="28:56" s="46" customFormat="1" x14ac:dyDescent="0.25">
      <c r="AB328" s="106"/>
      <c r="AC328" s="132"/>
      <c r="AD328" s="133"/>
      <c r="AE328" s="107"/>
      <c r="AF328" s="107"/>
      <c r="AG328" s="106"/>
      <c r="AH328" s="106"/>
      <c r="AI328" s="107"/>
      <c r="AJ328" s="106"/>
      <c r="AK328" s="106"/>
      <c r="AL328" s="106"/>
      <c r="AM328" s="106"/>
      <c r="AN328" s="106"/>
      <c r="AO328" s="106"/>
      <c r="AP328" s="106"/>
      <c r="AQ328" s="106"/>
      <c r="AR328" s="106"/>
      <c r="AS328" s="106"/>
      <c r="AT328" s="106"/>
      <c r="AU328" s="106"/>
      <c r="AV328" s="106"/>
      <c r="AW328" s="190"/>
      <c r="AX328" s="190"/>
      <c r="AY328" s="190"/>
      <c r="AZ328" s="190"/>
      <c r="BA328" s="190"/>
      <c r="BB328" s="190"/>
      <c r="BC328" s="190"/>
      <c r="BD328" s="190"/>
    </row>
    <row r="329" spans="28:56" s="46" customFormat="1" x14ac:dyDescent="0.25">
      <c r="AB329" s="106"/>
      <c r="AC329" s="132"/>
      <c r="AD329" s="133"/>
      <c r="AE329" s="107"/>
      <c r="AF329" s="107"/>
      <c r="AG329" s="106"/>
      <c r="AH329" s="106"/>
      <c r="AI329" s="107"/>
      <c r="AJ329" s="106"/>
      <c r="AK329" s="106"/>
      <c r="AL329" s="106"/>
      <c r="AM329" s="106"/>
      <c r="AN329" s="106"/>
      <c r="AO329" s="106"/>
      <c r="AP329" s="106"/>
      <c r="AQ329" s="106"/>
      <c r="AR329" s="106"/>
      <c r="AS329" s="106"/>
      <c r="AT329" s="106"/>
      <c r="AU329" s="106"/>
      <c r="AV329" s="106"/>
      <c r="AW329" s="190"/>
      <c r="AX329" s="190"/>
      <c r="AY329" s="190"/>
      <c r="AZ329" s="190"/>
      <c r="BA329" s="190"/>
      <c r="BB329" s="190"/>
      <c r="BC329" s="190"/>
      <c r="BD329" s="190"/>
    </row>
    <row r="330" spans="28:56" s="46" customFormat="1" x14ac:dyDescent="0.25">
      <c r="AB330" s="106"/>
      <c r="AC330" s="132"/>
      <c r="AD330" s="133"/>
      <c r="AE330" s="107"/>
      <c r="AF330" s="107"/>
      <c r="AG330" s="106"/>
      <c r="AH330" s="106"/>
      <c r="AI330" s="107"/>
      <c r="AJ330" s="106"/>
      <c r="AK330" s="106"/>
      <c r="AL330" s="106"/>
      <c r="AM330" s="106"/>
      <c r="AN330" s="106"/>
      <c r="AO330" s="106"/>
      <c r="AP330" s="106"/>
      <c r="AQ330" s="106"/>
      <c r="AR330" s="106"/>
      <c r="AS330" s="106"/>
      <c r="AT330" s="106"/>
      <c r="AU330" s="106"/>
      <c r="AV330" s="106"/>
      <c r="AW330" s="190"/>
      <c r="AX330" s="190"/>
      <c r="AY330" s="190"/>
      <c r="AZ330" s="190"/>
      <c r="BA330" s="190"/>
      <c r="BB330" s="190"/>
      <c r="BC330" s="190"/>
      <c r="BD330" s="190"/>
    </row>
    <row r="331" spans="28:56" s="46" customFormat="1" x14ac:dyDescent="0.25">
      <c r="AB331" s="106"/>
      <c r="AC331" s="132"/>
      <c r="AD331" s="133"/>
      <c r="AE331" s="107"/>
      <c r="AF331" s="107"/>
      <c r="AG331" s="106"/>
      <c r="AH331" s="106"/>
      <c r="AI331" s="107"/>
      <c r="AJ331" s="106"/>
      <c r="AK331" s="106"/>
      <c r="AL331" s="106"/>
      <c r="AM331" s="106"/>
      <c r="AN331" s="106"/>
      <c r="AO331" s="106"/>
      <c r="AP331" s="106"/>
      <c r="AQ331" s="106"/>
      <c r="AR331" s="106"/>
      <c r="AS331" s="106"/>
      <c r="AT331" s="106"/>
      <c r="AU331" s="106"/>
      <c r="AV331" s="106"/>
      <c r="AW331" s="190"/>
      <c r="AX331" s="190"/>
      <c r="AY331" s="190"/>
      <c r="AZ331" s="190"/>
      <c r="BA331" s="190"/>
      <c r="BB331" s="190"/>
      <c r="BC331" s="190"/>
      <c r="BD331" s="190"/>
    </row>
    <row r="332" spans="28:56" s="46" customFormat="1" x14ac:dyDescent="0.25">
      <c r="AB332" s="106"/>
      <c r="AC332" s="132"/>
      <c r="AD332" s="133"/>
      <c r="AE332" s="107"/>
      <c r="AF332" s="107"/>
      <c r="AG332" s="106"/>
      <c r="AH332" s="106"/>
      <c r="AI332" s="107"/>
      <c r="AJ332" s="106"/>
      <c r="AK332" s="106"/>
      <c r="AL332" s="106"/>
      <c r="AM332" s="106"/>
      <c r="AN332" s="106"/>
      <c r="AO332" s="106"/>
      <c r="AP332" s="106"/>
      <c r="AQ332" s="106"/>
      <c r="AR332" s="106"/>
      <c r="AS332" s="106"/>
      <c r="AT332" s="106"/>
      <c r="AU332" s="106"/>
      <c r="AV332" s="106"/>
      <c r="AW332" s="190"/>
      <c r="AX332" s="190"/>
      <c r="AY332" s="190"/>
      <c r="AZ332" s="190"/>
      <c r="BA332" s="190"/>
      <c r="BB332" s="190"/>
      <c r="BC332" s="190"/>
      <c r="BD332" s="190"/>
    </row>
    <row r="333" spans="28:56" s="46" customFormat="1" x14ac:dyDescent="0.25">
      <c r="AB333" s="106"/>
      <c r="AC333" s="132"/>
      <c r="AD333" s="133"/>
      <c r="AE333" s="107"/>
      <c r="AF333" s="107"/>
      <c r="AG333" s="106"/>
      <c r="AH333" s="106"/>
      <c r="AI333" s="107"/>
      <c r="AJ333" s="106"/>
      <c r="AK333" s="106"/>
      <c r="AL333" s="106"/>
      <c r="AM333" s="106"/>
      <c r="AN333" s="106"/>
      <c r="AO333" s="106"/>
      <c r="AP333" s="106"/>
      <c r="AQ333" s="106"/>
      <c r="AR333" s="106"/>
      <c r="AS333" s="106"/>
      <c r="AT333" s="106"/>
      <c r="AU333" s="106"/>
      <c r="AV333" s="106"/>
      <c r="AW333" s="190"/>
      <c r="AX333" s="190"/>
      <c r="AY333" s="190"/>
      <c r="AZ333" s="190"/>
      <c r="BA333" s="190"/>
      <c r="BB333" s="190"/>
      <c r="BC333" s="190"/>
      <c r="BD333" s="190"/>
    </row>
    <row r="334" spans="28:56" s="46" customFormat="1" x14ac:dyDescent="0.25">
      <c r="AB334" s="106"/>
      <c r="AC334" s="132"/>
      <c r="AD334" s="133"/>
      <c r="AE334" s="107"/>
      <c r="AF334" s="107"/>
      <c r="AG334" s="106"/>
      <c r="AH334" s="106"/>
      <c r="AI334" s="107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6"/>
      <c r="AW334" s="190"/>
      <c r="AX334" s="190"/>
      <c r="AY334" s="190"/>
      <c r="AZ334" s="190"/>
      <c r="BA334" s="190"/>
      <c r="BB334" s="190"/>
      <c r="BC334" s="190"/>
      <c r="BD334" s="190"/>
    </row>
    <row r="335" spans="28:56" s="46" customFormat="1" x14ac:dyDescent="0.25">
      <c r="AB335" s="106"/>
      <c r="AC335" s="132"/>
      <c r="AD335" s="133"/>
      <c r="AE335" s="107"/>
      <c r="AF335" s="107"/>
      <c r="AG335" s="106"/>
      <c r="AH335" s="106"/>
      <c r="AI335" s="107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6"/>
      <c r="AW335" s="190"/>
      <c r="AX335" s="190"/>
      <c r="AY335" s="190"/>
      <c r="AZ335" s="190"/>
      <c r="BA335" s="190"/>
      <c r="BB335" s="190"/>
      <c r="BC335" s="190"/>
      <c r="BD335" s="190"/>
    </row>
    <row r="336" spans="28:56" s="46" customFormat="1" x14ac:dyDescent="0.25">
      <c r="AB336" s="106"/>
      <c r="AC336" s="132"/>
      <c r="AD336" s="133"/>
      <c r="AE336" s="107"/>
      <c r="AF336" s="107"/>
      <c r="AG336" s="106"/>
      <c r="AH336" s="106"/>
      <c r="AI336" s="107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6"/>
      <c r="AW336" s="190"/>
      <c r="AX336" s="190"/>
      <c r="AY336" s="190"/>
      <c r="AZ336" s="190"/>
      <c r="BA336" s="190"/>
      <c r="BB336" s="190"/>
      <c r="BC336" s="190"/>
      <c r="BD336" s="190"/>
    </row>
    <row r="337" spans="28:56" s="46" customFormat="1" x14ac:dyDescent="0.25">
      <c r="AB337" s="106"/>
      <c r="AC337" s="132"/>
      <c r="AD337" s="133"/>
      <c r="AE337" s="107"/>
      <c r="AF337" s="107"/>
      <c r="AG337" s="106"/>
      <c r="AH337" s="106"/>
      <c r="AI337" s="107"/>
      <c r="AJ337" s="106"/>
      <c r="AK337" s="106"/>
      <c r="AL337" s="106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6"/>
      <c r="AW337" s="190"/>
      <c r="AX337" s="190"/>
      <c r="AY337" s="190"/>
      <c r="AZ337" s="190"/>
      <c r="BA337" s="190"/>
      <c r="BB337" s="190"/>
      <c r="BC337" s="190"/>
      <c r="BD337" s="190"/>
    </row>
    <row r="338" spans="28:56" s="46" customFormat="1" x14ac:dyDescent="0.25">
      <c r="AB338" s="106"/>
      <c r="AC338" s="132"/>
      <c r="AD338" s="133"/>
      <c r="AE338" s="107"/>
      <c r="AF338" s="107"/>
      <c r="AG338" s="106"/>
      <c r="AH338" s="106"/>
      <c r="AI338" s="107"/>
      <c r="AJ338" s="106"/>
      <c r="AK338" s="106"/>
      <c r="AL338" s="106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6"/>
      <c r="AW338" s="190"/>
      <c r="AX338" s="190"/>
      <c r="AY338" s="190"/>
      <c r="AZ338" s="190"/>
      <c r="BA338" s="190"/>
      <c r="BB338" s="190"/>
      <c r="BC338" s="190"/>
      <c r="BD338" s="190"/>
    </row>
    <row r="339" spans="28:56" s="46" customFormat="1" x14ac:dyDescent="0.25">
      <c r="AB339" s="106"/>
      <c r="AC339" s="132"/>
      <c r="AD339" s="133"/>
      <c r="AE339" s="107"/>
      <c r="AF339" s="107"/>
      <c r="AG339" s="106"/>
      <c r="AH339" s="106"/>
      <c r="AI339" s="107"/>
      <c r="AJ339" s="106"/>
      <c r="AK339" s="106"/>
      <c r="AL339" s="106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6"/>
      <c r="AW339" s="190"/>
      <c r="AX339" s="190"/>
      <c r="AY339" s="190"/>
      <c r="AZ339" s="190"/>
      <c r="BA339" s="190"/>
      <c r="BB339" s="190"/>
      <c r="BC339" s="190"/>
      <c r="BD339" s="190"/>
    </row>
    <row r="340" spans="28:56" s="46" customFormat="1" x14ac:dyDescent="0.25">
      <c r="AB340" s="106"/>
      <c r="AC340" s="132"/>
      <c r="AD340" s="133"/>
      <c r="AE340" s="107"/>
      <c r="AF340" s="107"/>
      <c r="AG340" s="106"/>
      <c r="AH340" s="106"/>
      <c r="AI340" s="107"/>
      <c r="AJ340" s="106"/>
      <c r="AK340" s="106"/>
      <c r="AL340" s="106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6"/>
      <c r="AW340" s="190"/>
      <c r="AX340" s="190"/>
      <c r="AY340" s="190"/>
      <c r="AZ340" s="190"/>
      <c r="BA340" s="190"/>
      <c r="BB340" s="190"/>
      <c r="BC340" s="190"/>
      <c r="BD340" s="190"/>
    </row>
    <row r="341" spans="28:56" s="46" customFormat="1" x14ac:dyDescent="0.25">
      <c r="AB341" s="106"/>
      <c r="AC341" s="132"/>
      <c r="AD341" s="133"/>
      <c r="AE341" s="107"/>
      <c r="AF341" s="107"/>
      <c r="AG341" s="106"/>
      <c r="AH341" s="106"/>
      <c r="AI341" s="107"/>
      <c r="AJ341" s="106"/>
      <c r="AK341" s="106"/>
      <c r="AL341" s="106"/>
      <c r="AM341" s="106"/>
      <c r="AN341" s="106"/>
      <c r="AO341" s="106"/>
      <c r="AP341" s="106"/>
      <c r="AQ341" s="106"/>
      <c r="AR341" s="106"/>
      <c r="AS341" s="106"/>
      <c r="AT341" s="106"/>
      <c r="AU341" s="106"/>
      <c r="AV341" s="106"/>
      <c r="AW341" s="190"/>
      <c r="AX341" s="190"/>
      <c r="AY341" s="190"/>
      <c r="AZ341" s="190"/>
      <c r="BA341" s="190"/>
      <c r="BB341" s="190"/>
      <c r="BC341" s="190"/>
      <c r="BD341" s="190"/>
    </row>
    <row r="342" spans="28:56" s="46" customFormat="1" x14ac:dyDescent="0.25">
      <c r="AB342" s="106"/>
      <c r="AC342" s="132"/>
      <c r="AD342" s="133"/>
      <c r="AE342" s="107"/>
      <c r="AF342" s="107"/>
      <c r="AG342" s="106"/>
      <c r="AH342" s="106"/>
      <c r="AI342" s="107"/>
      <c r="AJ342" s="106"/>
      <c r="AK342" s="106"/>
      <c r="AL342" s="106"/>
      <c r="AM342" s="106"/>
      <c r="AN342" s="106"/>
      <c r="AO342" s="106"/>
      <c r="AP342" s="106"/>
      <c r="AQ342" s="106"/>
      <c r="AR342" s="106"/>
      <c r="AS342" s="106"/>
      <c r="AT342" s="106"/>
      <c r="AU342" s="106"/>
      <c r="AV342" s="106"/>
      <c r="AW342" s="190"/>
      <c r="AX342" s="190"/>
      <c r="AY342" s="190"/>
      <c r="AZ342" s="190"/>
      <c r="BA342" s="190"/>
      <c r="BB342" s="190"/>
      <c r="BC342" s="190"/>
      <c r="BD342" s="190"/>
    </row>
    <row r="343" spans="28:56" s="46" customFormat="1" x14ac:dyDescent="0.25">
      <c r="AB343" s="106"/>
      <c r="AC343" s="132"/>
      <c r="AD343" s="133"/>
      <c r="AE343" s="107"/>
      <c r="AF343" s="107"/>
      <c r="AG343" s="106"/>
      <c r="AH343" s="106"/>
      <c r="AI343" s="107"/>
      <c r="AJ343" s="106"/>
      <c r="AK343" s="106"/>
      <c r="AL343" s="106"/>
      <c r="AM343" s="106"/>
      <c r="AN343" s="106"/>
      <c r="AO343" s="106"/>
      <c r="AP343" s="106"/>
      <c r="AQ343" s="106"/>
      <c r="AR343" s="106"/>
      <c r="AS343" s="106"/>
      <c r="AT343" s="106"/>
      <c r="AU343" s="106"/>
      <c r="AV343" s="106"/>
      <c r="AW343" s="190"/>
      <c r="AX343" s="190"/>
      <c r="AY343" s="190"/>
      <c r="AZ343" s="190"/>
      <c r="BA343" s="190"/>
      <c r="BB343" s="190"/>
      <c r="BC343" s="190"/>
      <c r="BD343" s="190"/>
    </row>
    <row r="344" spans="28:56" s="46" customFormat="1" x14ac:dyDescent="0.25">
      <c r="AB344" s="106"/>
      <c r="AC344" s="132"/>
      <c r="AD344" s="133"/>
      <c r="AE344" s="107"/>
      <c r="AF344" s="107"/>
      <c r="AG344" s="106"/>
      <c r="AH344" s="106"/>
      <c r="AI344" s="107"/>
      <c r="AJ344" s="106"/>
      <c r="AK344" s="106"/>
      <c r="AL344" s="106"/>
      <c r="AM344" s="106"/>
      <c r="AN344" s="106"/>
      <c r="AO344" s="106"/>
      <c r="AP344" s="106"/>
      <c r="AQ344" s="106"/>
      <c r="AR344" s="106"/>
      <c r="AS344" s="106"/>
      <c r="AT344" s="106"/>
      <c r="AU344" s="106"/>
      <c r="AV344" s="106"/>
      <c r="AW344" s="190"/>
      <c r="AX344" s="190"/>
      <c r="AY344" s="190"/>
      <c r="AZ344" s="190"/>
      <c r="BA344" s="190"/>
      <c r="BB344" s="190"/>
      <c r="BC344" s="190"/>
      <c r="BD344" s="190"/>
    </row>
    <row r="345" spans="28:56" s="46" customFormat="1" x14ac:dyDescent="0.25">
      <c r="AB345" s="106"/>
      <c r="AC345" s="132"/>
      <c r="AD345" s="133"/>
      <c r="AE345" s="107"/>
      <c r="AF345" s="107"/>
      <c r="AG345" s="106"/>
      <c r="AH345" s="106"/>
      <c r="AI345" s="107"/>
      <c r="AJ345" s="106"/>
      <c r="AK345" s="106"/>
      <c r="AL345" s="106"/>
      <c r="AM345" s="106"/>
      <c r="AN345" s="106"/>
      <c r="AO345" s="106"/>
      <c r="AP345" s="106"/>
      <c r="AQ345" s="106"/>
      <c r="AR345" s="106"/>
      <c r="AS345" s="106"/>
      <c r="AT345" s="106"/>
      <c r="AU345" s="106"/>
      <c r="AV345" s="106"/>
      <c r="AW345" s="190"/>
      <c r="AX345" s="190"/>
      <c r="AY345" s="190"/>
      <c r="AZ345" s="190"/>
      <c r="BA345" s="190"/>
      <c r="BB345" s="190"/>
      <c r="BC345" s="190"/>
      <c r="BD345" s="190"/>
    </row>
    <row r="346" spans="28:56" s="46" customFormat="1" x14ac:dyDescent="0.25">
      <c r="AB346" s="106"/>
      <c r="AC346" s="132"/>
      <c r="AD346" s="133"/>
      <c r="AE346" s="107"/>
      <c r="AF346" s="107"/>
      <c r="AG346" s="106"/>
      <c r="AH346" s="106"/>
      <c r="AI346" s="107"/>
      <c r="AJ346" s="106"/>
      <c r="AK346" s="106"/>
      <c r="AL346" s="106"/>
      <c r="AM346" s="106"/>
      <c r="AN346" s="106"/>
      <c r="AO346" s="106"/>
      <c r="AP346" s="106"/>
      <c r="AQ346" s="106"/>
      <c r="AR346" s="106"/>
      <c r="AS346" s="106"/>
      <c r="AT346" s="106"/>
      <c r="AU346" s="106"/>
      <c r="AV346" s="106"/>
      <c r="AW346" s="190"/>
      <c r="AX346" s="190"/>
      <c r="AY346" s="190"/>
      <c r="AZ346" s="190"/>
      <c r="BA346" s="190"/>
      <c r="BB346" s="190"/>
      <c r="BC346" s="190"/>
      <c r="BD346" s="190"/>
    </row>
    <row r="347" spans="28:56" s="46" customFormat="1" x14ac:dyDescent="0.25">
      <c r="AB347" s="106"/>
      <c r="AC347" s="132"/>
      <c r="AD347" s="133"/>
      <c r="AE347" s="107"/>
      <c r="AF347" s="107"/>
      <c r="AG347" s="106"/>
      <c r="AH347" s="106"/>
      <c r="AI347" s="107"/>
      <c r="AJ347" s="106"/>
      <c r="AK347" s="106"/>
      <c r="AL347" s="106"/>
      <c r="AM347" s="106"/>
      <c r="AN347" s="106"/>
      <c r="AO347" s="106"/>
      <c r="AP347" s="106"/>
      <c r="AQ347" s="106"/>
      <c r="AR347" s="106"/>
      <c r="AS347" s="106"/>
      <c r="AT347" s="106"/>
      <c r="AU347" s="106"/>
      <c r="AV347" s="106"/>
      <c r="AW347" s="190"/>
      <c r="AX347" s="190"/>
      <c r="AY347" s="190"/>
      <c r="AZ347" s="190"/>
      <c r="BA347" s="190"/>
      <c r="BB347" s="190"/>
      <c r="BC347" s="190"/>
      <c r="BD347" s="190"/>
    </row>
    <row r="348" spans="28:56" s="46" customFormat="1" x14ac:dyDescent="0.25">
      <c r="AB348" s="106"/>
      <c r="AC348" s="132"/>
      <c r="AD348" s="133"/>
      <c r="AE348" s="107"/>
      <c r="AF348" s="107"/>
      <c r="AG348" s="106"/>
      <c r="AH348" s="106"/>
      <c r="AI348" s="107"/>
      <c r="AJ348" s="106"/>
      <c r="AK348" s="106"/>
      <c r="AL348" s="106"/>
      <c r="AM348" s="106"/>
      <c r="AN348" s="106"/>
      <c r="AO348" s="106"/>
      <c r="AP348" s="106"/>
      <c r="AQ348" s="106"/>
      <c r="AR348" s="106"/>
      <c r="AS348" s="106"/>
      <c r="AT348" s="106"/>
      <c r="AU348" s="106"/>
      <c r="AV348" s="106"/>
      <c r="AW348" s="190"/>
      <c r="AX348" s="190"/>
      <c r="AY348" s="190"/>
      <c r="AZ348" s="190"/>
      <c r="BA348" s="190"/>
      <c r="BB348" s="190"/>
      <c r="BC348" s="190"/>
      <c r="BD348" s="190"/>
    </row>
    <row r="349" spans="28:56" s="46" customFormat="1" x14ac:dyDescent="0.25">
      <c r="AB349" s="106"/>
      <c r="AC349" s="132"/>
      <c r="AD349" s="133"/>
      <c r="AE349" s="107"/>
      <c r="AF349" s="107"/>
      <c r="AG349" s="106"/>
      <c r="AH349" s="106"/>
      <c r="AI349" s="107"/>
      <c r="AJ349" s="106"/>
      <c r="AK349" s="106"/>
      <c r="AL349" s="106"/>
      <c r="AM349" s="106"/>
      <c r="AN349" s="106"/>
      <c r="AO349" s="106"/>
      <c r="AP349" s="106"/>
      <c r="AQ349" s="106"/>
      <c r="AR349" s="106"/>
      <c r="AS349" s="106"/>
      <c r="AT349" s="106"/>
      <c r="AU349" s="106"/>
      <c r="AV349" s="106"/>
      <c r="AW349" s="190"/>
      <c r="AX349" s="190"/>
      <c r="AY349" s="190"/>
      <c r="AZ349" s="190"/>
      <c r="BA349" s="190"/>
      <c r="BB349" s="190"/>
      <c r="BC349" s="190"/>
      <c r="BD349" s="190"/>
    </row>
    <row r="350" spans="28:56" s="46" customFormat="1" x14ac:dyDescent="0.25">
      <c r="AB350" s="106"/>
      <c r="AC350" s="132"/>
      <c r="AD350" s="133"/>
      <c r="AE350" s="107"/>
      <c r="AF350" s="107"/>
      <c r="AG350" s="106"/>
      <c r="AH350" s="106"/>
      <c r="AI350" s="107"/>
      <c r="AJ350" s="106"/>
      <c r="AK350" s="106"/>
      <c r="AL350" s="106"/>
      <c r="AM350" s="106"/>
      <c r="AN350" s="106"/>
      <c r="AO350" s="106"/>
      <c r="AP350" s="106"/>
      <c r="AQ350" s="106"/>
      <c r="AR350" s="106"/>
      <c r="AS350" s="106"/>
      <c r="AT350" s="106"/>
      <c r="AU350" s="106"/>
      <c r="AV350" s="106"/>
      <c r="AW350" s="190"/>
      <c r="AX350" s="190"/>
      <c r="AY350" s="190"/>
      <c r="AZ350" s="190"/>
      <c r="BA350" s="190"/>
      <c r="BB350" s="190"/>
      <c r="BC350" s="190"/>
      <c r="BD350" s="190"/>
    </row>
    <row r="351" spans="28:56" s="46" customFormat="1" x14ac:dyDescent="0.25">
      <c r="AB351" s="106"/>
      <c r="AC351" s="132"/>
      <c r="AD351" s="133"/>
      <c r="AE351" s="107"/>
      <c r="AF351" s="107"/>
      <c r="AG351" s="106"/>
      <c r="AH351" s="106"/>
      <c r="AI351" s="107"/>
      <c r="AJ351" s="106"/>
      <c r="AK351" s="106"/>
      <c r="AL351" s="106"/>
      <c r="AM351" s="106"/>
      <c r="AN351" s="106"/>
      <c r="AO351" s="106"/>
      <c r="AP351" s="106"/>
      <c r="AQ351" s="106"/>
      <c r="AR351" s="106"/>
      <c r="AS351" s="106"/>
      <c r="AT351" s="106"/>
      <c r="AU351" s="106"/>
      <c r="AV351" s="106"/>
      <c r="AW351" s="190"/>
      <c r="AX351" s="190"/>
      <c r="AY351" s="190"/>
      <c r="AZ351" s="190"/>
      <c r="BA351" s="190"/>
      <c r="BB351" s="190"/>
      <c r="BC351" s="190"/>
      <c r="BD351" s="190"/>
    </row>
    <row r="352" spans="28:56" s="46" customFormat="1" x14ac:dyDescent="0.25">
      <c r="AB352" s="106"/>
      <c r="AC352" s="132"/>
      <c r="AD352" s="133"/>
      <c r="AE352" s="107"/>
      <c r="AF352" s="107"/>
      <c r="AG352" s="106"/>
      <c r="AH352" s="106"/>
      <c r="AI352" s="107"/>
      <c r="AJ352" s="106"/>
      <c r="AK352" s="106"/>
      <c r="AL352" s="106"/>
      <c r="AM352" s="106"/>
      <c r="AN352" s="106"/>
      <c r="AO352" s="106"/>
      <c r="AP352" s="106"/>
      <c r="AQ352" s="106"/>
      <c r="AR352" s="106"/>
      <c r="AS352" s="106"/>
      <c r="AT352" s="106"/>
      <c r="AU352" s="106"/>
      <c r="AV352" s="106"/>
      <c r="AW352" s="190"/>
      <c r="AX352" s="190"/>
      <c r="AY352" s="190"/>
      <c r="AZ352" s="190"/>
      <c r="BA352" s="190"/>
      <c r="BB352" s="190"/>
      <c r="BC352" s="190"/>
      <c r="BD352" s="190"/>
    </row>
    <row r="353" spans="1:56" s="46" customFormat="1" x14ac:dyDescent="0.25">
      <c r="AB353" s="106"/>
      <c r="AC353" s="132"/>
      <c r="AD353" s="133"/>
      <c r="AE353" s="107"/>
      <c r="AF353" s="107"/>
      <c r="AG353" s="106"/>
      <c r="AH353" s="106"/>
      <c r="AI353" s="107"/>
      <c r="AJ353" s="106"/>
      <c r="AK353" s="106"/>
      <c r="AL353" s="106"/>
      <c r="AM353" s="106"/>
      <c r="AN353" s="106"/>
      <c r="AO353" s="106"/>
      <c r="AP353" s="106"/>
      <c r="AQ353" s="106"/>
      <c r="AR353" s="106"/>
      <c r="AS353" s="106"/>
      <c r="AT353" s="106"/>
      <c r="AU353" s="106"/>
      <c r="AV353" s="106"/>
      <c r="AW353" s="190"/>
      <c r="AX353" s="190"/>
      <c r="AY353" s="190"/>
      <c r="AZ353" s="190"/>
      <c r="BA353" s="190"/>
      <c r="BB353" s="190"/>
      <c r="BC353" s="190"/>
      <c r="BD353" s="190"/>
    </row>
    <row r="354" spans="1:56" s="46" customFormat="1" x14ac:dyDescent="0.25">
      <c r="AB354" s="106"/>
      <c r="AC354" s="132"/>
      <c r="AD354" s="133"/>
      <c r="AE354" s="107"/>
      <c r="AF354" s="107"/>
      <c r="AG354" s="106"/>
      <c r="AH354" s="106"/>
      <c r="AI354" s="107"/>
      <c r="AJ354" s="106"/>
      <c r="AK354" s="106"/>
      <c r="AL354" s="106"/>
      <c r="AM354" s="106"/>
      <c r="AN354" s="106"/>
      <c r="AO354" s="106"/>
      <c r="AP354" s="106"/>
      <c r="AQ354" s="106"/>
      <c r="AR354" s="106"/>
      <c r="AS354" s="106"/>
      <c r="AT354" s="106"/>
      <c r="AU354" s="106"/>
      <c r="AV354" s="106"/>
      <c r="AW354" s="190"/>
      <c r="AX354" s="190"/>
      <c r="AY354" s="190"/>
      <c r="AZ354" s="190"/>
      <c r="BA354" s="190"/>
      <c r="BB354" s="190"/>
      <c r="BC354" s="190"/>
      <c r="BD354" s="190"/>
    </row>
    <row r="355" spans="1:56" s="46" customFormat="1" x14ac:dyDescent="0.25">
      <c r="AB355" s="106"/>
      <c r="AC355" s="132"/>
      <c r="AD355" s="133"/>
      <c r="AE355" s="107"/>
      <c r="AF355" s="107"/>
      <c r="AG355" s="106"/>
      <c r="AH355" s="106"/>
      <c r="AI355" s="107"/>
      <c r="AJ355" s="106"/>
      <c r="AK355" s="106"/>
      <c r="AL355" s="106"/>
      <c r="AM355" s="106"/>
      <c r="AN355" s="106"/>
      <c r="AO355" s="106"/>
      <c r="AP355" s="106"/>
      <c r="AQ355" s="106"/>
      <c r="AR355" s="106"/>
      <c r="AS355" s="106"/>
      <c r="AT355" s="106"/>
      <c r="AU355" s="106"/>
      <c r="AV355" s="106"/>
      <c r="AW355" s="190"/>
      <c r="AX355" s="190"/>
      <c r="AY355" s="190"/>
      <c r="AZ355" s="190"/>
      <c r="BA355" s="190"/>
      <c r="BB355" s="190"/>
      <c r="BC355" s="190"/>
      <c r="BD355" s="190"/>
    </row>
    <row r="356" spans="1:56" s="46" customFormat="1" x14ac:dyDescent="0.25">
      <c r="AB356" s="106"/>
      <c r="AC356" s="132"/>
      <c r="AD356" s="133"/>
      <c r="AE356" s="107"/>
      <c r="AF356" s="107"/>
      <c r="AG356" s="106"/>
      <c r="AH356" s="106"/>
      <c r="AI356" s="107"/>
      <c r="AJ356" s="106"/>
      <c r="AK356" s="106"/>
      <c r="AL356" s="106"/>
      <c r="AM356" s="106"/>
      <c r="AN356" s="106"/>
      <c r="AO356" s="106"/>
      <c r="AP356" s="106"/>
      <c r="AQ356" s="106"/>
      <c r="AR356" s="106"/>
      <c r="AS356" s="106"/>
      <c r="AT356" s="106"/>
      <c r="AU356" s="106"/>
      <c r="AV356" s="106"/>
      <c r="AW356" s="190"/>
      <c r="AX356" s="190"/>
      <c r="AY356" s="190"/>
      <c r="AZ356" s="190"/>
      <c r="BA356" s="190"/>
      <c r="BB356" s="190"/>
      <c r="BC356" s="190"/>
      <c r="BD356" s="190"/>
    </row>
    <row r="357" spans="1:56" s="46" customFormat="1" x14ac:dyDescent="0.25">
      <c r="AB357" s="106"/>
      <c r="AC357" s="132"/>
      <c r="AD357" s="133"/>
      <c r="AE357" s="107"/>
      <c r="AF357" s="107"/>
      <c r="AG357" s="106"/>
      <c r="AH357" s="106"/>
      <c r="AI357" s="107"/>
      <c r="AJ357" s="106"/>
      <c r="AK357" s="106"/>
      <c r="AL357" s="106"/>
      <c r="AM357" s="106"/>
      <c r="AN357" s="106"/>
      <c r="AO357" s="106"/>
      <c r="AP357" s="106"/>
      <c r="AQ357" s="106"/>
      <c r="AR357" s="106"/>
      <c r="AS357" s="106"/>
      <c r="AT357" s="106"/>
      <c r="AU357" s="106"/>
      <c r="AV357" s="106"/>
      <c r="AW357" s="190"/>
      <c r="AX357" s="190"/>
      <c r="AY357" s="190"/>
      <c r="AZ357" s="190"/>
      <c r="BA357" s="190"/>
      <c r="BB357" s="190"/>
      <c r="BC357" s="190"/>
      <c r="BD357" s="190"/>
    </row>
    <row r="358" spans="1:56" s="46" customFormat="1" x14ac:dyDescent="0.25">
      <c r="AB358" s="106"/>
      <c r="AC358" s="132"/>
      <c r="AD358" s="133"/>
      <c r="AE358" s="107"/>
      <c r="AF358" s="107"/>
      <c r="AG358" s="106"/>
      <c r="AH358" s="106"/>
      <c r="AI358" s="107"/>
      <c r="AJ358" s="106"/>
      <c r="AK358" s="106"/>
      <c r="AL358" s="106"/>
      <c r="AM358" s="106"/>
      <c r="AN358" s="106"/>
      <c r="AO358" s="106"/>
      <c r="AP358" s="106"/>
      <c r="AQ358" s="106"/>
      <c r="AR358" s="106"/>
      <c r="AS358" s="106"/>
      <c r="AT358" s="106"/>
      <c r="AU358" s="106"/>
      <c r="AV358" s="106"/>
      <c r="AW358" s="190"/>
      <c r="AX358" s="190"/>
      <c r="AY358" s="190"/>
      <c r="AZ358" s="190"/>
      <c r="BA358" s="190"/>
      <c r="BB358" s="190"/>
      <c r="BC358" s="190"/>
      <c r="BD358" s="190"/>
    </row>
    <row r="359" spans="1:56" s="46" customFormat="1" x14ac:dyDescent="0.25">
      <c r="AB359" s="106"/>
      <c r="AC359" s="132"/>
      <c r="AD359" s="133"/>
      <c r="AE359" s="107"/>
      <c r="AF359" s="107"/>
      <c r="AG359" s="106"/>
      <c r="AH359" s="106"/>
      <c r="AI359" s="107"/>
      <c r="AJ359" s="106"/>
      <c r="AK359" s="106"/>
      <c r="AL359" s="106"/>
      <c r="AM359" s="106"/>
      <c r="AN359" s="106"/>
      <c r="AO359" s="106"/>
      <c r="AP359" s="106"/>
      <c r="AQ359" s="106"/>
      <c r="AR359" s="106"/>
      <c r="AS359" s="106"/>
      <c r="AT359" s="106"/>
      <c r="AU359" s="106"/>
      <c r="AV359" s="106"/>
      <c r="AW359" s="190"/>
      <c r="AX359" s="190"/>
      <c r="AY359" s="190"/>
      <c r="AZ359" s="190"/>
      <c r="BA359" s="190"/>
      <c r="BB359" s="190"/>
      <c r="BC359" s="190"/>
      <c r="BD359" s="190"/>
    </row>
    <row r="360" spans="1:56" s="46" customFormat="1" x14ac:dyDescent="0.25">
      <c r="AB360" s="106"/>
      <c r="AC360" s="132"/>
      <c r="AD360" s="133"/>
      <c r="AE360" s="107"/>
      <c r="AF360" s="107"/>
      <c r="AG360" s="106"/>
      <c r="AH360" s="106"/>
      <c r="AI360" s="107"/>
      <c r="AJ360" s="106"/>
      <c r="AK360" s="106"/>
      <c r="AL360" s="106"/>
      <c r="AM360" s="106"/>
      <c r="AN360" s="106"/>
      <c r="AO360" s="106"/>
      <c r="AP360" s="106"/>
      <c r="AQ360" s="106"/>
      <c r="AR360" s="106"/>
      <c r="AS360" s="106"/>
      <c r="AT360" s="106"/>
      <c r="AU360" s="106"/>
      <c r="AV360" s="106"/>
      <c r="AW360" s="190"/>
      <c r="AX360" s="190"/>
      <c r="AY360" s="190"/>
      <c r="AZ360" s="190"/>
      <c r="BA360" s="190"/>
      <c r="BB360" s="190"/>
      <c r="BC360" s="190"/>
      <c r="BD360" s="190"/>
    </row>
    <row r="361" spans="1:56" s="46" customFormat="1" x14ac:dyDescent="0.25">
      <c r="AB361" s="106"/>
      <c r="AC361" s="132"/>
      <c r="AD361" s="133"/>
      <c r="AE361" s="107"/>
      <c r="AF361" s="107"/>
      <c r="AG361" s="106"/>
      <c r="AH361" s="106"/>
      <c r="AI361" s="107"/>
      <c r="AJ361" s="106"/>
      <c r="AK361" s="106"/>
      <c r="AL361" s="106"/>
      <c r="AM361" s="106"/>
      <c r="AN361" s="106"/>
      <c r="AO361" s="106"/>
      <c r="AP361" s="106"/>
      <c r="AQ361" s="106"/>
      <c r="AR361" s="106"/>
      <c r="AS361" s="106"/>
      <c r="AT361" s="106"/>
      <c r="AU361" s="106"/>
      <c r="AV361" s="106"/>
      <c r="AW361" s="190"/>
      <c r="AX361" s="190"/>
      <c r="AY361" s="190"/>
      <c r="AZ361" s="190"/>
      <c r="BA361" s="190"/>
      <c r="BB361" s="190"/>
      <c r="BC361" s="190"/>
      <c r="BD361" s="190"/>
    </row>
    <row r="362" spans="1:56" s="46" customFormat="1" x14ac:dyDescent="0.25">
      <c r="AB362" s="106"/>
      <c r="AC362" s="132"/>
      <c r="AD362" s="133"/>
      <c r="AE362" s="107"/>
      <c r="AF362" s="107"/>
      <c r="AG362" s="106"/>
      <c r="AH362" s="106"/>
      <c r="AI362" s="107"/>
      <c r="AJ362" s="106"/>
      <c r="AK362" s="106"/>
      <c r="AL362" s="106"/>
      <c r="AM362" s="106"/>
      <c r="AN362" s="106"/>
      <c r="AO362" s="106"/>
      <c r="AP362" s="106"/>
      <c r="AQ362" s="106"/>
      <c r="AR362" s="106"/>
      <c r="AS362" s="106"/>
      <c r="AT362" s="106"/>
      <c r="AU362" s="106"/>
      <c r="AV362" s="106"/>
      <c r="AW362" s="190"/>
      <c r="AX362" s="190"/>
      <c r="AY362" s="190"/>
      <c r="AZ362" s="190"/>
      <c r="BA362" s="190"/>
      <c r="BB362" s="190"/>
      <c r="BC362" s="190"/>
      <c r="BD362" s="190"/>
    </row>
    <row r="363" spans="1:56" s="46" customFormat="1" x14ac:dyDescent="0.25">
      <c r="AB363" s="106"/>
      <c r="AC363" s="132"/>
      <c r="AD363" s="133"/>
      <c r="AE363" s="107"/>
      <c r="AF363" s="107"/>
      <c r="AG363" s="106"/>
      <c r="AH363" s="106"/>
      <c r="AI363" s="107"/>
      <c r="AJ363" s="106"/>
      <c r="AK363" s="106"/>
      <c r="AL363" s="106"/>
      <c r="AM363" s="106"/>
      <c r="AN363" s="106"/>
      <c r="AO363" s="106"/>
      <c r="AP363" s="106"/>
      <c r="AQ363" s="106"/>
      <c r="AR363" s="106"/>
      <c r="AS363" s="106"/>
      <c r="AT363" s="106"/>
      <c r="AU363" s="106"/>
      <c r="AV363" s="106"/>
      <c r="AW363" s="190"/>
      <c r="AX363" s="190"/>
      <c r="AY363" s="190"/>
      <c r="AZ363" s="190"/>
      <c r="BA363" s="190"/>
      <c r="BB363" s="190"/>
      <c r="BC363" s="190"/>
      <c r="BD363" s="190"/>
    </row>
    <row r="364" spans="1:56" s="46" customFormat="1" x14ac:dyDescent="0.25">
      <c r="AB364" s="106"/>
      <c r="AC364" s="132"/>
      <c r="AD364" s="133"/>
      <c r="AE364" s="107"/>
      <c r="AF364" s="107"/>
      <c r="AG364" s="106"/>
      <c r="AH364" s="106"/>
      <c r="AI364" s="107"/>
      <c r="AJ364" s="106"/>
      <c r="AK364" s="106"/>
      <c r="AL364" s="106"/>
      <c r="AM364" s="106"/>
      <c r="AN364" s="106"/>
      <c r="AO364" s="106"/>
      <c r="AP364" s="106"/>
      <c r="AQ364" s="106"/>
      <c r="AR364" s="106"/>
      <c r="AS364" s="106"/>
      <c r="AT364" s="106"/>
      <c r="AU364" s="106"/>
      <c r="AV364" s="106"/>
      <c r="AW364" s="190"/>
      <c r="AX364" s="190"/>
      <c r="AY364" s="190"/>
      <c r="AZ364" s="190"/>
      <c r="BA364" s="190"/>
      <c r="BB364" s="190"/>
      <c r="BC364" s="190"/>
      <c r="BD364" s="190"/>
    </row>
    <row r="365" spans="1:56" s="46" customFormat="1" x14ac:dyDescent="0.25">
      <c r="AB365" s="106"/>
      <c r="AC365" s="132"/>
      <c r="AD365" s="133"/>
      <c r="AE365" s="107"/>
      <c r="AF365" s="107"/>
      <c r="AG365" s="106"/>
      <c r="AH365" s="106"/>
      <c r="AI365" s="107"/>
      <c r="AJ365" s="106"/>
      <c r="AK365" s="106"/>
      <c r="AL365" s="106"/>
      <c r="AM365" s="106"/>
      <c r="AN365" s="106"/>
      <c r="AO365" s="106"/>
      <c r="AP365" s="106"/>
      <c r="AQ365" s="106"/>
      <c r="AR365" s="106"/>
      <c r="AS365" s="106"/>
      <c r="AT365" s="106"/>
      <c r="AU365" s="106"/>
      <c r="AV365" s="106"/>
      <c r="AW365" s="190"/>
      <c r="AX365" s="190"/>
      <c r="AY365" s="190"/>
      <c r="AZ365" s="190"/>
      <c r="BA365" s="190"/>
      <c r="BB365" s="190"/>
      <c r="BC365" s="190"/>
      <c r="BD365" s="190"/>
    </row>
    <row r="366" spans="1:56" x14ac:dyDescent="0.25">
      <c r="A366" s="118" t="s">
        <v>126</v>
      </c>
      <c r="F366" s="120">
        <f>F7+F12</f>
        <v>8667.6923076923085</v>
      </c>
      <c r="J366" s="120">
        <f>J7+J12</f>
        <v>8820.6923076923085</v>
      </c>
      <c r="K366" s="120"/>
      <c r="L366" s="120">
        <f>L7+L12</f>
        <v>7820.6923076923076</v>
      </c>
      <c r="M366" s="120"/>
      <c r="N366" s="120">
        <f t="shared" ref="N366:Z366" si="103">N7+N12</f>
        <v>8513</v>
      </c>
      <c r="O366" s="120">
        <f t="shared" si="103"/>
        <v>8513</v>
      </c>
      <c r="P366" s="120">
        <f t="shared" si="103"/>
        <v>484.88292307692308</v>
      </c>
      <c r="Q366" s="120">
        <f t="shared" si="103"/>
        <v>127.90003846153847</v>
      </c>
      <c r="R366" s="120">
        <f t="shared" si="103"/>
        <v>935.72430769230778</v>
      </c>
      <c r="S366" s="120">
        <f t="shared" si="103"/>
        <v>1000</v>
      </c>
      <c r="T366" s="120">
        <f t="shared" si="103"/>
        <v>32</v>
      </c>
      <c r="U366" s="120">
        <f t="shared" si="103"/>
        <v>440</v>
      </c>
      <c r="V366" s="120">
        <f t="shared" si="103"/>
        <v>5800.1850384615382</v>
      </c>
      <c r="W366" s="120">
        <f t="shared" si="103"/>
        <v>484.88292307692308</v>
      </c>
      <c r="X366" s="120">
        <f t="shared" si="103"/>
        <v>127.90003846153847</v>
      </c>
      <c r="Y366" s="120">
        <f t="shared" si="103"/>
        <v>51.077999999999996</v>
      </c>
      <c r="Z366" s="120">
        <f t="shared" si="103"/>
        <v>459.702</v>
      </c>
      <c r="AB366" s="106"/>
      <c r="AC366" s="132"/>
      <c r="AD366" s="133"/>
      <c r="AE366" s="107"/>
      <c r="AF366" s="107"/>
      <c r="AG366" s="106"/>
      <c r="AH366" s="106"/>
      <c r="AI366" s="107"/>
      <c r="AJ366" s="106"/>
      <c r="AK366" s="106"/>
      <c r="AL366" s="106"/>
      <c r="AM366" s="106"/>
      <c r="AN366" s="106"/>
      <c r="AO366" s="106"/>
      <c r="AP366" s="106"/>
      <c r="AQ366" s="106"/>
      <c r="AR366" s="106"/>
      <c r="AS366" s="106"/>
      <c r="AT366" s="106"/>
      <c r="AU366" s="106"/>
      <c r="AV366" s="106"/>
    </row>
    <row r="367" spans="1:56" x14ac:dyDescent="0.25">
      <c r="A367" s="118" t="s">
        <v>127</v>
      </c>
      <c r="F367" s="120">
        <f>F17+F22+F27</f>
        <v>13001.538461538463</v>
      </c>
      <c r="J367" s="120">
        <f>J17+J22+J27</f>
        <v>13231.038461538463</v>
      </c>
      <c r="K367" s="120"/>
      <c r="L367" s="120">
        <f>L17+L22+L27</f>
        <v>11731.038461538461</v>
      </c>
      <c r="M367" s="120"/>
      <c r="N367" s="120">
        <f t="shared" ref="N367:Z367" si="104">N17+N22+N27</f>
        <v>2269.5</v>
      </c>
      <c r="O367" s="120">
        <f t="shared" si="104"/>
        <v>2269.5</v>
      </c>
      <c r="P367" s="120">
        <f t="shared" si="104"/>
        <v>727.32438461538459</v>
      </c>
      <c r="Q367" s="120">
        <f t="shared" si="104"/>
        <v>191.8500576923077</v>
      </c>
      <c r="R367" s="120">
        <f t="shared" si="104"/>
        <v>1403.5864615384617</v>
      </c>
      <c r="S367" s="120">
        <f t="shared" si="104"/>
        <v>1500</v>
      </c>
      <c r="T367" s="120">
        <f t="shared" si="104"/>
        <v>48</v>
      </c>
      <c r="U367" s="120">
        <f t="shared" si="104"/>
        <v>660</v>
      </c>
      <c r="V367" s="120">
        <f t="shared" si="104"/>
        <v>8700.2775576923068</v>
      </c>
      <c r="W367" s="120">
        <f t="shared" si="104"/>
        <v>727.32438461538459</v>
      </c>
      <c r="X367" s="120">
        <f t="shared" si="104"/>
        <v>191.8500576923077</v>
      </c>
      <c r="Y367" s="120">
        <f t="shared" si="104"/>
        <v>13.616999999999999</v>
      </c>
      <c r="Z367" s="120">
        <f t="shared" si="104"/>
        <v>122.553</v>
      </c>
      <c r="AA367" s="106"/>
      <c r="AB367" s="106"/>
      <c r="AC367" s="132"/>
      <c r="AD367" s="133"/>
      <c r="AE367" s="107"/>
      <c r="AF367" s="107"/>
      <c r="AG367" s="106"/>
      <c r="AH367" s="106"/>
      <c r="AI367" s="107"/>
      <c r="AJ367" s="106"/>
      <c r="AK367" s="106"/>
      <c r="AL367" s="106"/>
      <c r="AM367" s="106"/>
      <c r="AN367" s="106"/>
      <c r="AO367" s="106"/>
      <c r="AP367" s="106"/>
      <c r="AQ367" s="106"/>
      <c r="AR367" s="106"/>
      <c r="AS367" s="106"/>
      <c r="AT367" s="106"/>
      <c r="AU367" s="106"/>
      <c r="AV367" s="106"/>
    </row>
    <row r="368" spans="1:56" x14ac:dyDescent="0.25">
      <c r="A368" s="118" t="s">
        <v>125</v>
      </c>
      <c r="F368" s="120">
        <f>F7+F12+F17+F22+F27</f>
        <v>21669.230769230773</v>
      </c>
      <c r="J368" s="134">
        <f>J7+J12+J17+J22+J27</f>
        <v>22051.730769230773</v>
      </c>
      <c r="K368" s="134"/>
      <c r="L368" s="134">
        <f>L7+L12+L17+L22+L27</f>
        <v>19551.73076923077</v>
      </c>
      <c r="M368" s="134"/>
      <c r="N368" s="134">
        <f t="shared" ref="N368:Z368" si="105">N7+N12+N17+N22+N27</f>
        <v>10782.5</v>
      </c>
      <c r="O368" s="134">
        <f t="shared" si="105"/>
        <v>10782.5</v>
      </c>
      <c r="P368" s="134">
        <f t="shared" si="105"/>
        <v>1212.2073076923077</v>
      </c>
      <c r="Q368" s="134">
        <f t="shared" si="105"/>
        <v>319.75009615384619</v>
      </c>
      <c r="R368" s="134">
        <f t="shared" si="105"/>
        <v>2339.3107692307694</v>
      </c>
      <c r="S368" s="134">
        <f t="shared" si="105"/>
        <v>2500</v>
      </c>
      <c r="T368" s="134">
        <f t="shared" si="105"/>
        <v>80</v>
      </c>
      <c r="U368" s="134">
        <f t="shared" si="105"/>
        <v>1100</v>
      </c>
      <c r="V368" s="134">
        <f t="shared" si="105"/>
        <v>14500.462596153846</v>
      </c>
      <c r="W368" s="134">
        <f t="shared" si="105"/>
        <v>1212.2073076923077</v>
      </c>
      <c r="X368" s="134">
        <f t="shared" si="105"/>
        <v>319.75009615384619</v>
      </c>
      <c r="Y368" s="134">
        <f t="shared" si="105"/>
        <v>64.694999999999993</v>
      </c>
      <c r="Z368" s="134">
        <f t="shared" si="105"/>
        <v>582.255</v>
      </c>
      <c r="AA368" s="106"/>
      <c r="AB368" s="106"/>
      <c r="AC368" s="132"/>
      <c r="AD368" s="133"/>
      <c r="AE368" s="107"/>
      <c r="AF368" s="107"/>
      <c r="AG368" s="106"/>
      <c r="AH368" s="106"/>
      <c r="AI368" s="107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6"/>
      <c r="AT368" s="106"/>
      <c r="AU368" s="106"/>
      <c r="AV368" s="106"/>
    </row>
    <row r="369" spans="22:48" x14ac:dyDescent="0.25">
      <c r="AA369" s="106"/>
      <c r="AB369" s="106"/>
      <c r="AC369" s="132"/>
      <c r="AD369" s="133"/>
      <c r="AE369" s="107"/>
      <c r="AF369" s="107"/>
      <c r="AG369" s="106"/>
      <c r="AH369" s="106"/>
      <c r="AI369" s="107"/>
      <c r="AJ369" s="106"/>
      <c r="AK369" s="106"/>
      <c r="AL369" s="106"/>
      <c r="AM369" s="106"/>
      <c r="AN369" s="106"/>
      <c r="AO369" s="106"/>
      <c r="AP369" s="106"/>
      <c r="AQ369" s="106"/>
      <c r="AR369" s="106"/>
      <c r="AS369" s="106"/>
      <c r="AT369" s="106"/>
      <c r="AU369" s="106"/>
      <c r="AV369" s="106"/>
    </row>
    <row r="370" spans="22:48" x14ac:dyDescent="0.25">
      <c r="V370" s="75">
        <f>+J366-U366</f>
        <v>8380.6923076923085</v>
      </c>
      <c r="AA370" s="106"/>
      <c r="AB370" s="106"/>
      <c r="AC370" s="132"/>
      <c r="AD370" s="133"/>
      <c r="AE370" s="107"/>
      <c r="AF370" s="107"/>
      <c r="AG370" s="106"/>
      <c r="AH370" s="106"/>
      <c r="AI370" s="107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6"/>
      <c r="AT370" s="106"/>
      <c r="AU370" s="106"/>
      <c r="AV370" s="106"/>
    </row>
    <row r="371" spans="22:48" x14ac:dyDescent="0.25">
      <c r="V371" s="75">
        <f>+J367-U367</f>
        <v>12571.038461538463</v>
      </c>
      <c r="AA371" s="106"/>
      <c r="AB371" s="106"/>
      <c r="AC371" s="132"/>
      <c r="AD371" s="133"/>
      <c r="AE371" s="107"/>
      <c r="AF371" s="107"/>
      <c r="AG371" s="106"/>
      <c r="AH371" s="106"/>
      <c r="AI371" s="107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6"/>
      <c r="AT371" s="106"/>
      <c r="AU371" s="106"/>
      <c r="AV371" s="106"/>
    </row>
    <row r="372" spans="22:48" x14ac:dyDescent="0.25">
      <c r="V372" s="75">
        <f>+J368-U368</f>
        <v>20951.730769230773</v>
      </c>
      <c r="AA372" s="106"/>
      <c r="AB372" s="106"/>
      <c r="AC372" s="132"/>
      <c r="AD372" s="133"/>
      <c r="AE372" s="107"/>
      <c r="AF372" s="107"/>
      <c r="AG372" s="106"/>
      <c r="AH372" s="106"/>
      <c r="AI372" s="107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6"/>
      <c r="AV372" s="106"/>
    </row>
    <row r="373" spans="22:48" x14ac:dyDescent="0.25">
      <c r="AB373" s="106"/>
      <c r="AC373" s="132"/>
      <c r="AD373" s="133"/>
      <c r="AE373" s="107"/>
      <c r="AF373" s="107"/>
      <c r="AG373" s="106"/>
      <c r="AH373" s="106"/>
      <c r="AI373" s="107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6"/>
      <c r="AV373" s="106"/>
    </row>
    <row r="374" spans="22:48" x14ac:dyDescent="0.25">
      <c r="AB374" s="106"/>
      <c r="AC374" s="132"/>
      <c r="AD374" s="133"/>
      <c r="AE374" s="107"/>
      <c r="AF374" s="107"/>
      <c r="AG374" s="106"/>
      <c r="AH374" s="106"/>
      <c r="AI374" s="107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</row>
    <row r="375" spans="22:48" x14ac:dyDescent="0.25">
      <c r="AB375" s="106"/>
      <c r="AC375" s="132"/>
      <c r="AD375" s="133"/>
      <c r="AE375" s="107"/>
      <c r="AF375" s="107"/>
      <c r="AG375" s="106"/>
      <c r="AH375" s="106"/>
      <c r="AI375" s="107"/>
      <c r="AJ375" s="106"/>
      <c r="AK375" s="106"/>
      <c r="AL375" s="106"/>
      <c r="AM375" s="106"/>
      <c r="AN375" s="106"/>
      <c r="AO375" s="106"/>
      <c r="AP375" s="106"/>
      <c r="AQ375" s="106"/>
      <c r="AR375" s="106"/>
      <c r="AS375" s="106"/>
      <c r="AT375" s="106"/>
      <c r="AU375" s="106"/>
      <c r="AV375" s="106"/>
    </row>
    <row r="376" spans="22:48" x14ac:dyDescent="0.25">
      <c r="AB376" s="106"/>
      <c r="AC376" s="132"/>
      <c r="AD376" s="133"/>
      <c r="AE376" s="107"/>
      <c r="AF376" s="107"/>
      <c r="AG376" s="106"/>
      <c r="AH376" s="106"/>
      <c r="AI376" s="107"/>
      <c r="AJ376" s="106"/>
      <c r="AK376" s="106"/>
      <c r="AL376" s="106"/>
      <c r="AM376" s="106"/>
      <c r="AN376" s="106"/>
      <c r="AO376" s="106"/>
      <c r="AP376" s="106"/>
      <c r="AQ376" s="106"/>
      <c r="AR376" s="106"/>
      <c r="AS376" s="106"/>
      <c r="AT376" s="106"/>
      <c r="AU376" s="106"/>
      <c r="AV376" s="106"/>
    </row>
    <row r="377" spans="22:48" x14ac:dyDescent="0.25">
      <c r="AB377" s="106"/>
      <c r="AC377" s="132"/>
      <c r="AD377" s="133"/>
      <c r="AE377" s="107"/>
      <c r="AF377" s="107"/>
      <c r="AG377" s="106"/>
      <c r="AH377" s="106"/>
      <c r="AI377" s="107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</row>
    <row r="378" spans="22:48" x14ac:dyDescent="0.25">
      <c r="AB378" s="106"/>
      <c r="AC378" s="132"/>
      <c r="AD378" s="133"/>
      <c r="AE378" s="107"/>
      <c r="AF378" s="107"/>
      <c r="AG378" s="106"/>
      <c r="AH378" s="106"/>
      <c r="AI378" s="107"/>
      <c r="AJ378" s="106"/>
      <c r="AK378" s="106"/>
      <c r="AL378" s="106"/>
      <c r="AM378" s="106"/>
      <c r="AN378" s="106"/>
      <c r="AO378" s="106"/>
      <c r="AP378" s="106"/>
      <c r="AQ378" s="106"/>
      <c r="AR378" s="106"/>
      <c r="AS378" s="106"/>
      <c r="AT378" s="106"/>
      <c r="AU378" s="106"/>
      <c r="AV378" s="106"/>
    </row>
    <row r="379" spans="22:48" x14ac:dyDescent="0.25">
      <c r="AB379" s="106"/>
      <c r="AC379" s="132"/>
      <c r="AD379" s="133"/>
      <c r="AE379" s="107"/>
      <c r="AF379" s="107"/>
      <c r="AG379" s="106"/>
      <c r="AH379" s="106"/>
      <c r="AI379" s="107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6"/>
      <c r="AV379" s="106"/>
    </row>
    <row r="380" spans="22:48" x14ac:dyDescent="0.25">
      <c r="AB380" s="106"/>
      <c r="AC380" s="132"/>
      <c r="AD380" s="133"/>
      <c r="AE380" s="107"/>
      <c r="AF380" s="107"/>
      <c r="AG380" s="106"/>
      <c r="AH380" s="106"/>
      <c r="AI380" s="107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6"/>
      <c r="AV380" s="106"/>
    </row>
    <row r="381" spans="22:48" x14ac:dyDescent="0.25">
      <c r="AB381" s="106"/>
      <c r="AC381" s="132"/>
      <c r="AD381" s="133"/>
      <c r="AE381" s="107"/>
      <c r="AF381" s="107"/>
      <c r="AG381" s="106"/>
      <c r="AH381" s="106"/>
      <c r="AI381" s="107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6"/>
      <c r="AV381" s="106"/>
    </row>
    <row r="382" spans="22:48" x14ac:dyDescent="0.25">
      <c r="AB382" s="106"/>
      <c r="AC382" s="132"/>
      <c r="AD382" s="133"/>
      <c r="AE382" s="107"/>
      <c r="AF382" s="107"/>
      <c r="AG382" s="106"/>
      <c r="AH382" s="106"/>
      <c r="AI382" s="107"/>
      <c r="AJ382" s="106"/>
      <c r="AK382" s="106"/>
      <c r="AL382" s="106"/>
      <c r="AM382" s="106"/>
      <c r="AN382" s="106"/>
      <c r="AO382" s="106"/>
      <c r="AP382" s="106"/>
      <c r="AQ382" s="106"/>
      <c r="AR382" s="106"/>
      <c r="AS382" s="106"/>
      <c r="AT382" s="106"/>
      <c r="AU382" s="106"/>
      <c r="AV382" s="106"/>
    </row>
    <row r="383" spans="22:48" x14ac:dyDescent="0.25">
      <c r="AB383" s="106"/>
      <c r="AC383" s="132"/>
      <c r="AD383" s="133"/>
      <c r="AE383" s="107"/>
      <c r="AF383" s="107"/>
      <c r="AG383" s="106"/>
      <c r="AH383" s="106"/>
      <c r="AI383" s="107"/>
      <c r="AJ383" s="106"/>
      <c r="AK383" s="106"/>
      <c r="AL383" s="106"/>
      <c r="AM383" s="106"/>
      <c r="AN383" s="106"/>
      <c r="AO383" s="106"/>
      <c r="AP383" s="106"/>
      <c r="AQ383" s="106"/>
      <c r="AR383" s="106"/>
      <c r="AS383" s="106"/>
      <c r="AT383" s="106"/>
      <c r="AU383" s="106"/>
      <c r="AV383" s="106"/>
    </row>
    <row r="384" spans="22:48" x14ac:dyDescent="0.25">
      <c r="AB384" s="106"/>
      <c r="AC384" s="132"/>
      <c r="AD384" s="133"/>
      <c r="AE384" s="107"/>
      <c r="AF384" s="107"/>
      <c r="AG384" s="106"/>
      <c r="AH384" s="106"/>
      <c r="AI384" s="107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6"/>
      <c r="AV384" s="106"/>
    </row>
    <row r="385" spans="28:48" x14ac:dyDescent="0.25">
      <c r="AB385" s="106"/>
      <c r="AC385" s="132"/>
      <c r="AD385" s="133"/>
      <c r="AE385" s="107"/>
      <c r="AF385" s="107"/>
      <c r="AG385" s="106"/>
      <c r="AH385" s="106"/>
      <c r="AI385" s="107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6"/>
      <c r="AV385" s="106"/>
    </row>
    <row r="386" spans="28:48" x14ac:dyDescent="0.25">
      <c r="AB386" s="106"/>
      <c r="AC386" s="132"/>
      <c r="AD386" s="133"/>
      <c r="AE386" s="107"/>
      <c r="AF386" s="107"/>
      <c r="AG386" s="106"/>
      <c r="AH386" s="106"/>
      <c r="AI386" s="107"/>
      <c r="AJ386" s="106"/>
      <c r="AK386" s="106"/>
      <c r="AL386" s="106"/>
      <c r="AM386" s="106"/>
      <c r="AN386" s="106"/>
      <c r="AO386" s="106"/>
      <c r="AP386" s="106"/>
      <c r="AQ386" s="106"/>
      <c r="AR386" s="106"/>
      <c r="AS386" s="106"/>
      <c r="AT386" s="106"/>
      <c r="AU386" s="106"/>
      <c r="AV386" s="106"/>
    </row>
    <row r="387" spans="28:48" x14ac:dyDescent="0.25">
      <c r="AB387" s="106"/>
      <c r="AC387" s="132"/>
      <c r="AD387" s="133"/>
      <c r="AE387" s="107"/>
      <c r="AF387" s="107"/>
      <c r="AG387" s="106"/>
      <c r="AH387" s="106"/>
      <c r="AI387" s="107"/>
      <c r="AJ387" s="106"/>
      <c r="AK387" s="106"/>
      <c r="AL387" s="106"/>
      <c r="AM387" s="106"/>
      <c r="AN387" s="106"/>
      <c r="AO387" s="106"/>
      <c r="AP387" s="106"/>
      <c r="AQ387" s="106"/>
      <c r="AR387" s="106"/>
      <c r="AS387" s="106"/>
      <c r="AT387" s="106"/>
      <c r="AU387" s="106"/>
      <c r="AV387" s="106"/>
    </row>
    <row r="388" spans="28:48" x14ac:dyDescent="0.25">
      <c r="AB388" s="106"/>
      <c r="AC388" s="132"/>
      <c r="AD388" s="133"/>
      <c r="AE388" s="107"/>
      <c r="AF388" s="107"/>
      <c r="AG388" s="106"/>
      <c r="AH388" s="106"/>
      <c r="AI388" s="107"/>
      <c r="AJ388" s="106"/>
      <c r="AK388" s="106"/>
      <c r="AL388" s="106"/>
      <c r="AM388" s="106"/>
      <c r="AN388" s="106"/>
      <c r="AO388" s="106"/>
      <c r="AP388" s="106"/>
      <c r="AQ388" s="106"/>
      <c r="AR388" s="106"/>
      <c r="AS388" s="106"/>
      <c r="AT388" s="106"/>
      <c r="AU388" s="106"/>
      <c r="AV388" s="106"/>
    </row>
    <row r="389" spans="28:48" x14ac:dyDescent="0.25">
      <c r="AB389" s="106"/>
    </row>
  </sheetData>
  <sheetProtection algorithmName="SHA-512" hashValue="srXpsHksv8KUoGtnrJWtQUvETadkwaWaUM1o0luIkaoQ/RX70s7fRVHJAv6SICt91jA/NhklYuG5hTl+q9lK4w==" saltValue="UaMcK6eJR/SqyK+SJjNXyg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  <ignoredErrors>
    <ignoredError sqref="A1:AV2 A9:AA9 A5:Q5 S5:AA5 A6:Q6 S6:AA6 A12:AV12 A10:Q10 S11:AA11 A17:AM19 A15:Q15 S15:AM16 A22:AM24 A20:Q20 S20:AM21 A27:AM29 A25:Q25 S25:AM26 A32:AM34 A30:Q30 S30:AM31 A37:AM39 A35:Q35 S35:AM36 A42:AM44 A40:Q40 S40:AM41 A47:AM48 A45:Q45 S45:AM46 A54:AM54 A51 AA50:AM51 A57:AV57 A55:M56 S56:AV56 A62:AA64 A60:M61 S60:AA61 A68:AM69 A65:M66 S65:AA66 A72:AM74 A70:M71 S70:AM71 A77:AM79 A75:M76 S75:AM76 A82:AM84 A80:M81 S80:AM81 A87:AM89 A85:M86 S85:AM86 A92:AM94 A90:M91 S90:AM91 A97:AM99 A95:M96 S95:AM96 A102:AM104 A100:M101 S100:AM101 A107:AM109 A105:M106 S105:AM106 A50 A14:AM14 A13:AM13 AP13:AV13 AP17:AV19 AP15:AV16 AP22:AV24 AP20:AV21 AP27:AV29 AP25:AV26 AP32:AV34 AP30:AV31 AP37:AV39 AP35:AV36 AP42:AV44 AP40:AV41 AP47:AV49 AP45:AV46 AP52:AV54 AP50:AV51 S55:AM55 AP55:AV55 AP14:AV14 O55:Q55 O60:Q60 O65:Q65 O70:Q71 O75:Q76 O80:Q81 O85:Q86 O90:Q91 O95:Q96 O100:Q101 O105:Q106 A11:M11 P11:Q11 A16:M16 P16:Q16 A21:M21 P21:Q21 A26:M26 P26:Q26 A31:M31 P31:Q31 A36:M36 P36:Q36 A41:M41 P41:Q41 A46:M46 P46:Q46 A4:AV4 A3:N3 AP3:AV3 P3:AN3 P56:Q56 P61:Q61 P66:Q66 A59:AA59 AP59:AV59 A58:AM58 AP58:AV58 AP62:AV64 AP60:AV61 AP67:AV69 AP65:AV66 AP72:AV74 AP70:AV71 AP77:AV79 AP75:AV76 AP82:AV84 AP80:AV81 AP87:AV89 AP85:AV86 AP92:AV94 AP90:AV91 AP97:AV99 AP95:AV96 AP102:AV104 AP100:AV101 AP107:AV109 AP105:AV106 AC5:AV5 AC6:AV6 A7:AA7 AC7:AV7 A8:AA8 AC8:AV8 AC9:AV9 S10:AA10 AC10:AV10 AC11:AV11 AC62:AM64 AC60:AM61 A67:AA67 AC67:AM67 AC65:AM66 AC59:AM59 B49:AM49 A52 AA52:AM52 A53:Q53 S53:AM5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51DD-9150-4EF2-9DA1-2AB618B1DD61}">
  <sheetPr>
    <tabColor rgb="FFCCFFFF"/>
    <pageSetUpPr fitToPage="1"/>
  </sheetPr>
  <dimension ref="A1:BE389"/>
  <sheetViews>
    <sheetView topLeftCell="D1" zoomScale="130" zoomScaleNormal="130" workbookViewId="0">
      <pane ySplit="3" topLeftCell="A49" activePane="bottomLeft" state="frozen"/>
      <selection pane="bottomLeft" activeCell="K50" sqref="K50"/>
    </sheetView>
  </sheetViews>
  <sheetFormatPr defaultColWidth="9.140625" defaultRowHeight="15" x14ac:dyDescent="0.25"/>
  <cols>
    <col min="1" max="1" width="15.140625" style="75" customWidth="1"/>
    <col min="2" max="2" width="7.28515625" style="75" customWidth="1"/>
    <col min="3" max="3" width="8.5703125" style="75" customWidth="1"/>
    <col min="4" max="4" width="9.140625" style="78"/>
    <col min="5" max="5" width="9.140625" style="75"/>
    <col min="6" max="6" width="13.28515625" style="75" customWidth="1"/>
    <col min="7" max="7" width="10.85546875" style="78" customWidth="1"/>
    <col min="8" max="8" width="12.140625" style="75" customWidth="1"/>
    <col min="9" max="9" width="11.7109375" style="75" customWidth="1"/>
    <col min="10" max="10" width="13" style="75" customWidth="1"/>
    <col min="11" max="11" width="12.85546875" style="75" customWidth="1"/>
    <col min="12" max="13" width="12.85546875" style="75" hidden="1" customWidth="1"/>
    <col min="14" max="15" width="12" style="75" hidden="1" customWidth="1"/>
    <col min="16" max="16" width="11.7109375" style="75" hidden="1" customWidth="1"/>
    <col min="17" max="17" width="11.42578125" style="75" hidden="1" customWidth="1"/>
    <col min="18" max="18" width="11.42578125" style="75" customWidth="1"/>
    <col min="19" max="19" width="12" style="75" customWidth="1"/>
    <col min="20" max="20" width="9.140625" style="75" hidden="1" customWidth="1"/>
    <col min="21" max="21" width="11.5703125" style="75" customWidth="1"/>
    <col min="22" max="22" width="18" style="75" hidden="1" customWidth="1"/>
    <col min="23" max="26" width="13.42578125" style="46" hidden="1" customWidth="1"/>
    <col min="27" max="27" width="3.7109375" style="75" hidden="1" customWidth="1"/>
    <col min="28" max="28" width="17.28515625" style="75" hidden="1" customWidth="1"/>
    <col min="29" max="29" width="10.42578125" style="76" hidden="1" customWidth="1"/>
    <col min="30" max="30" width="8.5703125" style="77" hidden="1" customWidth="1"/>
    <col min="31" max="31" width="8.42578125" style="78" hidden="1" customWidth="1"/>
    <col min="32" max="32" width="9.140625" style="78" hidden="1" customWidth="1"/>
    <col min="33" max="33" width="9.140625" style="75" hidden="1" customWidth="1"/>
    <col min="34" max="34" width="12.85546875" style="75" hidden="1" customWidth="1"/>
    <col min="35" max="35" width="11.42578125" style="78" hidden="1" customWidth="1"/>
    <col min="36" max="36" width="11.7109375" style="75" hidden="1" customWidth="1"/>
    <col min="37" max="37" width="12.42578125" style="75" hidden="1" customWidth="1"/>
    <col min="38" max="39" width="12.7109375" style="75" hidden="1" customWidth="1"/>
    <col min="40" max="43" width="13" style="75" hidden="1" customWidth="1"/>
    <col min="44" max="44" width="11.5703125" style="75" hidden="1" customWidth="1"/>
    <col min="45" max="45" width="11.7109375" style="75" hidden="1" customWidth="1"/>
    <col min="46" max="46" width="9.140625" style="75" hidden="1" customWidth="1"/>
    <col min="47" max="47" width="11.5703125" style="75" hidden="1" customWidth="1"/>
    <col min="48" max="48" width="12.7109375" style="75" hidden="1" customWidth="1"/>
    <col min="49" max="49" width="23.42578125" style="188" hidden="1" customWidth="1"/>
    <col min="50" max="50" width="9.140625" style="188" hidden="1" customWidth="1"/>
    <col min="51" max="51" width="2.5703125" style="188" hidden="1" customWidth="1"/>
    <col min="52" max="52" width="19.42578125" style="188" hidden="1" customWidth="1"/>
    <col min="53" max="53" width="9.140625" style="188" hidden="1" customWidth="1"/>
    <col min="54" max="54" width="3.5703125" style="188" hidden="1" customWidth="1"/>
    <col min="55" max="55" width="26.42578125" style="188" hidden="1" customWidth="1"/>
    <col min="56" max="56" width="9.140625" style="188" hidden="1" customWidth="1"/>
    <col min="57" max="57" width="9.140625" style="75" hidden="1" customWidth="1"/>
    <col min="58" max="16384" width="9.140625" style="75"/>
  </cols>
  <sheetData>
    <row r="1" spans="1:56" ht="32.25" thickBot="1" x14ac:dyDescent="0.55000000000000004">
      <c r="A1" s="71" t="s">
        <v>24</v>
      </c>
      <c r="B1" s="72"/>
      <c r="C1" s="71"/>
      <c r="D1" s="73"/>
      <c r="E1" s="74"/>
      <c r="F1" s="74"/>
      <c r="G1" s="73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56" ht="32.25" thickBot="1" x14ac:dyDescent="0.55000000000000004">
      <c r="D2" s="79" t="s">
        <v>41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  <c r="P2" s="82" t="s">
        <v>42</v>
      </c>
      <c r="Q2" s="83"/>
      <c r="R2" s="83"/>
      <c r="S2" s="83"/>
      <c r="T2" s="83"/>
      <c r="U2" s="84"/>
      <c r="V2" s="85" t="s">
        <v>40</v>
      </c>
      <c r="W2" s="86" t="s">
        <v>64</v>
      </c>
      <c r="X2" s="87"/>
      <c r="Y2" s="87"/>
      <c r="Z2" s="88"/>
      <c r="AB2" s="89" t="s">
        <v>44</v>
      </c>
      <c r="AC2" s="90"/>
      <c r="AD2" s="91"/>
      <c r="AE2" s="92"/>
      <c r="AF2" s="92"/>
      <c r="AG2" s="93"/>
      <c r="AH2" s="93"/>
      <c r="AI2" s="92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4"/>
    </row>
    <row r="3" spans="1:56" ht="87" thickBot="1" x14ac:dyDescent="0.35">
      <c r="A3" s="95" t="s">
        <v>25</v>
      </c>
      <c r="B3" s="96" t="s">
        <v>34</v>
      </c>
      <c r="C3" s="96" t="s">
        <v>35</v>
      </c>
      <c r="D3" s="96" t="s">
        <v>26</v>
      </c>
      <c r="E3" s="97" t="s">
        <v>28</v>
      </c>
      <c r="F3" s="97" t="s">
        <v>29</v>
      </c>
      <c r="G3" s="96" t="s">
        <v>27</v>
      </c>
      <c r="H3" s="97" t="s">
        <v>30</v>
      </c>
      <c r="I3" s="97" t="s">
        <v>31</v>
      </c>
      <c r="J3" s="97" t="s">
        <v>32</v>
      </c>
      <c r="K3" s="97" t="s">
        <v>139</v>
      </c>
      <c r="L3" s="97" t="s">
        <v>140</v>
      </c>
      <c r="M3" s="97" t="s">
        <v>141</v>
      </c>
      <c r="N3" s="97" t="s">
        <v>43</v>
      </c>
      <c r="O3" s="97" t="s">
        <v>200</v>
      </c>
      <c r="P3" s="97" t="s">
        <v>46</v>
      </c>
      <c r="Q3" s="97" t="s">
        <v>47</v>
      </c>
      <c r="R3" s="97" t="s">
        <v>48</v>
      </c>
      <c r="S3" s="97" t="s">
        <v>137</v>
      </c>
      <c r="T3" s="97" t="s">
        <v>39</v>
      </c>
      <c r="U3" s="97" t="s">
        <v>138</v>
      </c>
      <c r="V3" s="98" t="s">
        <v>40</v>
      </c>
      <c r="W3" s="97" t="s">
        <v>46</v>
      </c>
      <c r="X3" s="97" t="s">
        <v>47</v>
      </c>
      <c r="Y3" s="99" t="s">
        <v>65</v>
      </c>
      <c r="Z3" s="99" t="s">
        <v>66</v>
      </c>
      <c r="AB3" s="99" t="s">
        <v>25</v>
      </c>
      <c r="AC3" s="100" t="s">
        <v>45</v>
      </c>
      <c r="AD3" s="99" t="s">
        <v>34</v>
      </c>
      <c r="AE3" s="101" t="s">
        <v>35</v>
      </c>
      <c r="AF3" s="101" t="s">
        <v>26</v>
      </c>
      <c r="AG3" s="99" t="s">
        <v>28</v>
      </c>
      <c r="AH3" s="99" t="s">
        <v>29</v>
      </c>
      <c r="AI3" s="101" t="s">
        <v>27</v>
      </c>
      <c r="AJ3" s="99" t="s">
        <v>30</v>
      </c>
      <c r="AK3" s="99" t="s">
        <v>31</v>
      </c>
      <c r="AL3" s="99" t="s">
        <v>32</v>
      </c>
      <c r="AM3" s="97" t="s">
        <v>60</v>
      </c>
      <c r="AN3" s="99" t="s">
        <v>43</v>
      </c>
      <c r="AO3" s="99" t="s">
        <v>200</v>
      </c>
      <c r="AP3" s="99" t="s">
        <v>46</v>
      </c>
      <c r="AQ3" s="99" t="s">
        <v>47</v>
      </c>
      <c r="AR3" s="99" t="s">
        <v>48</v>
      </c>
      <c r="AS3" s="99" t="s">
        <v>38</v>
      </c>
      <c r="AT3" s="99" t="s">
        <v>39</v>
      </c>
      <c r="AU3" s="99" t="s">
        <v>59</v>
      </c>
      <c r="AV3" s="99" t="s">
        <v>40</v>
      </c>
    </row>
    <row r="4" spans="1:56" s="106" customFormat="1" ht="20.25" hidden="1" thickBot="1" x14ac:dyDescent="0.35">
      <c r="A4" s="102" t="s">
        <v>130</v>
      </c>
      <c r="B4" s="103"/>
      <c r="C4" s="103"/>
      <c r="D4" s="104"/>
      <c r="E4" s="105"/>
      <c r="G4" s="107"/>
      <c r="W4" s="46"/>
      <c r="X4" s="46"/>
      <c r="Y4" s="46"/>
      <c r="Z4" s="46"/>
      <c r="AB4" s="108" t="str">
        <f>A5</f>
        <v>Bill Smith</v>
      </c>
      <c r="AC4" s="109" t="s">
        <v>130</v>
      </c>
      <c r="AD4" s="110" t="str">
        <f t="shared" ref="AD4:AL4" si="0">B5</f>
        <v>S</v>
      </c>
      <c r="AE4" s="111">
        <f t="shared" si="0"/>
        <v>1</v>
      </c>
      <c r="AF4" s="112">
        <f t="shared" si="0"/>
        <v>40</v>
      </c>
      <c r="AG4" s="113">
        <f t="shared" si="0"/>
        <v>17</v>
      </c>
      <c r="AH4" s="113">
        <f t="shared" si="0"/>
        <v>680</v>
      </c>
      <c r="AI4" s="114">
        <f t="shared" si="0"/>
        <v>3</v>
      </c>
      <c r="AJ4" s="113">
        <f t="shared" si="0"/>
        <v>25.5</v>
      </c>
      <c r="AK4" s="113">
        <f t="shared" si="0"/>
        <v>76.5</v>
      </c>
      <c r="AL4" s="113">
        <f t="shared" si="0"/>
        <v>756.5</v>
      </c>
      <c r="AM4" s="113">
        <f>L5</f>
        <v>506.5</v>
      </c>
      <c r="AN4" s="113">
        <f t="shared" ref="AN4:AV4" si="1">N5</f>
        <v>756.5</v>
      </c>
      <c r="AO4" s="113">
        <f t="shared" si="1"/>
        <v>756.5</v>
      </c>
      <c r="AP4" s="113">
        <f t="shared" si="1"/>
        <v>31.402999999999999</v>
      </c>
      <c r="AQ4" s="113">
        <f t="shared" si="1"/>
        <v>10.969250000000001</v>
      </c>
      <c r="AR4" s="113">
        <f t="shared" si="1"/>
        <v>35</v>
      </c>
      <c r="AS4" s="113">
        <f t="shared" si="1"/>
        <v>250</v>
      </c>
      <c r="AT4" s="113">
        <f t="shared" si="1"/>
        <v>8</v>
      </c>
      <c r="AU4" s="113">
        <f t="shared" si="1"/>
        <v>35</v>
      </c>
      <c r="AV4" s="113">
        <f t="shared" si="1"/>
        <v>386.12774999999999</v>
      </c>
      <c r="AW4" s="189"/>
      <c r="AX4" s="189"/>
      <c r="AY4" s="189"/>
      <c r="AZ4" s="189"/>
      <c r="BA4" s="189"/>
      <c r="BB4" s="189"/>
      <c r="BC4" s="189"/>
      <c r="BD4" s="189"/>
    </row>
    <row r="5" spans="1:56" s="106" customFormat="1" ht="15.75" hidden="1" thickBot="1" x14ac:dyDescent="0.3">
      <c r="A5" s="115" t="s">
        <v>135</v>
      </c>
      <c r="B5" s="116" t="s">
        <v>37</v>
      </c>
      <c r="C5" s="111">
        <v>1</v>
      </c>
      <c r="D5" s="111">
        <v>40</v>
      </c>
      <c r="E5" s="117">
        <v>17</v>
      </c>
      <c r="F5" s="118">
        <f>D5*E5</f>
        <v>680</v>
      </c>
      <c r="G5" s="114">
        <v>3</v>
      </c>
      <c r="H5" s="118">
        <f>E5*1.5</f>
        <v>25.5</v>
      </c>
      <c r="I5" s="118">
        <f>G5*H5</f>
        <v>76.5</v>
      </c>
      <c r="J5" s="119">
        <f>F5+I5</f>
        <v>756.5</v>
      </c>
      <c r="K5" s="118">
        <f>J5-U5-S5</f>
        <v>471.5</v>
      </c>
      <c r="L5" s="118">
        <f>+J5-S5</f>
        <v>506.5</v>
      </c>
      <c r="M5" s="118">
        <f>+J5-S5</f>
        <v>506.5</v>
      </c>
      <c r="N5" s="118">
        <f>J5</f>
        <v>756.5</v>
      </c>
      <c r="O5" s="118">
        <f>J5</f>
        <v>756.5</v>
      </c>
      <c r="P5" s="118">
        <f>L5*0.062</f>
        <v>31.402999999999999</v>
      </c>
      <c r="Q5" s="118">
        <f>J5*0.0145</f>
        <v>10.969250000000001</v>
      </c>
      <c r="R5" s="118">
        <v>35</v>
      </c>
      <c r="S5" s="118">
        <v>250</v>
      </c>
      <c r="T5" s="118">
        <v>8</v>
      </c>
      <c r="U5" s="118">
        <v>35</v>
      </c>
      <c r="V5" s="118">
        <f>J5-P5-Q5-R5-S5-T5-U5</f>
        <v>386.12774999999999</v>
      </c>
      <c r="W5" s="120">
        <f>L5*0.062</f>
        <v>31.402999999999999</v>
      </c>
      <c r="X5" s="120">
        <f>J5*0.0145</f>
        <v>10.969250000000001</v>
      </c>
      <c r="Y5" s="120">
        <f>N5*0.006</f>
        <v>4.5389999999999997</v>
      </c>
      <c r="Z5" s="120">
        <f>O5*0.054</f>
        <v>40.850999999999999</v>
      </c>
      <c r="AB5" s="108" t="s">
        <v>202</v>
      </c>
      <c r="AC5" s="109" t="s">
        <v>131</v>
      </c>
      <c r="AD5" s="110" t="str">
        <f>+AD4</f>
        <v>S</v>
      </c>
      <c r="AE5" s="111">
        <f t="shared" ref="AE5:AV19" si="2">+AE4</f>
        <v>1</v>
      </c>
      <c r="AF5" s="112">
        <f t="shared" si="2"/>
        <v>40</v>
      </c>
      <c r="AG5" s="113">
        <f t="shared" si="2"/>
        <v>17</v>
      </c>
      <c r="AH5" s="113">
        <f t="shared" si="2"/>
        <v>680</v>
      </c>
      <c r="AI5" s="114">
        <f t="shared" si="2"/>
        <v>3</v>
      </c>
      <c r="AJ5" s="113">
        <f t="shared" si="2"/>
        <v>25.5</v>
      </c>
      <c r="AK5" s="113">
        <f t="shared" si="2"/>
        <v>76.5</v>
      </c>
      <c r="AL5" s="113">
        <f t="shared" si="2"/>
        <v>756.5</v>
      </c>
      <c r="AM5" s="113">
        <f t="shared" si="2"/>
        <v>506.5</v>
      </c>
      <c r="AN5" s="113">
        <f t="shared" si="2"/>
        <v>756.5</v>
      </c>
      <c r="AO5" s="113">
        <f t="shared" si="2"/>
        <v>756.5</v>
      </c>
      <c r="AP5" s="113">
        <f t="shared" si="2"/>
        <v>31.402999999999999</v>
      </c>
      <c r="AQ5" s="113">
        <f t="shared" si="2"/>
        <v>10.969250000000001</v>
      </c>
      <c r="AR5" s="113">
        <f t="shared" si="2"/>
        <v>35</v>
      </c>
      <c r="AS5" s="113">
        <f t="shared" si="2"/>
        <v>250</v>
      </c>
      <c r="AT5" s="113">
        <f t="shared" si="2"/>
        <v>8</v>
      </c>
      <c r="AU5" s="113">
        <f t="shared" si="2"/>
        <v>35</v>
      </c>
      <c r="AV5" s="113">
        <f t="shared" si="2"/>
        <v>386.12774999999999</v>
      </c>
      <c r="AW5" s="189"/>
      <c r="AX5" s="189"/>
      <c r="AY5" s="189"/>
      <c r="AZ5" s="189"/>
      <c r="BA5" s="189"/>
      <c r="BB5" s="189"/>
      <c r="BC5" s="189"/>
      <c r="BD5" s="189"/>
    </row>
    <row r="6" spans="1:56" s="106" customFormat="1" ht="15.75" hidden="1" thickBot="1" x14ac:dyDescent="0.3">
      <c r="A6" s="121" t="s">
        <v>136</v>
      </c>
      <c r="B6" s="110" t="s">
        <v>36</v>
      </c>
      <c r="C6" s="114">
        <v>4</v>
      </c>
      <c r="D6" s="114" t="s">
        <v>33</v>
      </c>
      <c r="E6" s="118"/>
      <c r="F6" s="118">
        <f>190000/52</f>
        <v>3653.8461538461538</v>
      </c>
      <c r="G6" s="114"/>
      <c r="H6" s="118"/>
      <c r="I6" s="118"/>
      <c r="J6" s="119">
        <f>F6+I6</f>
        <v>3653.8461538461538</v>
      </c>
      <c r="K6" s="118">
        <f>J6-U6-S6</f>
        <v>3218.8461538461538</v>
      </c>
      <c r="L6" s="118">
        <f>+J6-S6</f>
        <v>3403.8461538461538</v>
      </c>
      <c r="M6" s="118">
        <f>+J6-S6</f>
        <v>3403.8461538461538</v>
      </c>
      <c r="N6" s="118">
        <f>J6</f>
        <v>3653.8461538461538</v>
      </c>
      <c r="O6" s="118">
        <f>J6</f>
        <v>3653.8461538461538</v>
      </c>
      <c r="P6" s="118">
        <f>L6*0.062</f>
        <v>211.03846153846155</v>
      </c>
      <c r="Q6" s="118">
        <f>J6*0.0145</f>
        <v>52.980769230769234</v>
      </c>
      <c r="R6" s="118">
        <f>+'% Method'!C12</f>
        <v>432.86215384615389</v>
      </c>
      <c r="S6" s="118">
        <v>250</v>
      </c>
      <c r="T6" s="118">
        <v>8</v>
      </c>
      <c r="U6" s="118">
        <v>185</v>
      </c>
      <c r="V6" s="118">
        <f>J6-SUM(P6:U6)</f>
        <v>2513.964769230769</v>
      </c>
      <c r="W6" s="120">
        <f>L6*0.062</f>
        <v>211.03846153846155</v>
      </c>
      <c r="X6" s="120">
        <f>J6*0.0145</f>
        <v>52.980769230769234</v>
      </c>
      <c r="Y6" s="120">
        <f>N6*0.006</f>
        <v>21.923076923076923</v>
      </c>
      <c r="Z6" s="120">
        <f>O6*0.054</f>
        <v>197.30769230769229</v>
      </c>
      <c r="AB6" s="108" t="s">
        <v>203</v>
      </c>
      <c r="AC6" s="109" t="s">
        <v>132</v>
      </c>
      <c r="AD6" s="110" t="str">
        <f t="shared" ref="AD6:AM21" si="3">+AD5</f>
        <v>S</v>
      </c>
      <c r="AE6" s="111">
        <f t="shared" si="2"/>
        <v>1</v>
      </c>
      <c r="AF6" s="112">
        <f t="shared" si="2"/>
        <v>40</v>
      </c>
      <c r="AG6" s="113">
        <f t="shared" si="2"/>
        <v>17</v>
      </c>
      <c r="AH6" s="113">
        <f t="shared" si="2"/>
        <v>680</v>
      </c>
      <c r="AI6" s="114">
        <f t="shared" si="2"/>
        <v>3</v>
      </c>
      <c r="AJ6" s="113">
        <f t="shared" si="2"/>
        <v>25.5</v>
      </c>
      <c r="AK6" s="113">
        <f t="shared" si="2"/>
        <v>76.5</v>
      </c>
      <c r="AL6" s="113">
        <f t="shared" si="2"/>
        <v>756.5</v>
      </c>
      <c r="AM6" s="113">
        <f t="shared" si="2"/>
        <v>506.5</v>
      </c>
      <c r="AN6" s="113">
        <f t="shared" si="2"/>
        <v>756.5</v>
      </c>
      <c r="AO6" s="113">
        <f t="shared" si="2"/>
        <v>756.5</v>
      </c>
      <c r="AP6" s="113">
        <f t="shared" si="2"/>
        <v>31.402999999999999</v>
      </c>
      <c r="AQ6" s="113">
        <f t="shared" si="2"/>
        <v>10.969250000000001</v>
      </c>
      <c r="AR6" s="113">
        <f t="shared" si="2"/>
        <v>35</v>
      </c>
      <c r="AS6" s="113">
        <f t="shared" si="2"/>
        <v>250</v>
      </c>
      <c r="AT6" s="113">
        <f t="shared" si="2"/>
        <v>8</v>
      </c>
      <c r="AU6" s="113">
        <f t="shared" si="2"/>
        <v>35</v>
      </c>
      <c r="AV6" s="113">
        <f t="shared" si="2"/>
        <v>386.12774999999999</v>
      </c>
      <c r="AW6" s="189"/>
      <c r="AX6" s="189"/>
      <c r="AY6" s="189"/>
      <c r="AZ6" s="189"/>
      <c r="BA6" s="189"/>
      <c r="BB6" s="189"/>
      <c r="BC6" s="189"/>
      <c r="BD6" s="189"/>
    </row>
    <row r="7" spans="1:56" s="106" customFormat="1" ht="15.75" hidden="1" thickBot="1" x14ac:dyDescent="0.3">
      <c r="A7" s="121"/>
      <c r="B7" s="121"/>
      <c r="C7" s="121"/>
      <c r="D7" s="122"/>
      <c r="E7" s="122"/>
      <c r="F7" s="123">
        <f>SUM(F5:F6)</f>
        <v>4333.8461538461543</v>
      </c>
      <c r="G7" s="122"/>
      <c r="H7" s="123">
        <f t="shared" ref="H7:Z7" si="4">SUM(H5:H6)</f>
        <v>25.5</v>
      </c>
      <c r="I7" s="123">
        <f t="shared" si="4"/>
        <v>76.5</v>
      </c>
      <c r="J7" s="124">
        <f t="shared" si="4"/>
        <v>4410.3461538461543</v>
      </c>
      <c r="K7" s="123">
        <f t="shared" si="4"/>
        <v>3690.3461538461538</v>
      </c>
      <c r="L7" s="123">
        <f t="shared" si="4"/>
        <v>3910.3461538461538</v>
      </c>
      <c r="M7" s="123">
        <f t="shared" si="4"/>
        <v>3910.3461538461538</v>
      </c>
      <c r="N7" s="123">
        <f t="shared" si="4"/>
        <v>4410.3461538461543</v>
      </c>
      <c r="O7" s="123">
        <f t="shared" si="4"/>
        <v>4410.3461538461543</v>
      </c>
      <c r="P7" s="123">
        <f t="shared" si="4"/>
        <v>242.44146153846154</v>
      </c>
      <c r="Q7" s="123">
        <f t="shared" si="4"/>
        <v>63.950019230769236</v>
      </c>
      <c r="R7" s="123">
        <f t="shared" si="4"/>
        <v>467.86215384615389</v>
      </c>
      <c r="S7" s="123">
        <f t="shared" si="4"/>
        <v>500</v>
      </c>
      <c r="T7" s="123">
        <f t="shared" si="4"/>
        <v>16</v>
      </c>
      <c r="U7" s="123">
        <f t="shared" si="4"/>
        <v>220</v>
      </c>
      <c r="V7" s="123">
        <f t="shared" si="4"/>
        <v>2900.0925192307691</v>
      </c>
      <c r="W7" s="123">
        <f t="shared" si="4"/>
        <v>242.44146153846154</v>
      </c>
      <c r="X7" s="123">
        <f t="shared" si="4"/>
        <v>63.950019230769236</v>
      </c>
      <c r="Y7" s="123">
        <f t="shared" si="4"/>
        <v>26.462076923076921</v>
      </c>
      <c r="Z7" s="123">
        <f t="shared" si="4"/>
        <v>238.15869230769229</v>
      </c>
      <c r="AB7" s="108" t="s">
        <v>204</v>
      </c>
      <c r="AC7" s="109" t="s">
        <v>133</v>
      </c>
      <c r="AD7" s="110" t="str">
        <f t="shared" si="3"/>
        <v>S</v>
      </c>
      <c r="AE7" s="111">
        <f t="shared" si="2"/>
        <v>1</v>
      </c>
      <c r="AF7" s="112">
        <f t="shared" si="2"/>
        <v>40</v>
      </c>
      <c r="AG7" s="113">
        <f t="shared" si="2"/>
        <v>17</v>
      </c>
      <c r="AH7" s="113">
        <f t="shared" si="2"/>
        <v>680</v>
      </c>
      <c r="AI7" s="114">
        <f t="shared" si="2"/>
        <v>3</v>
      </c>
      <c r="AJ7" s="113">
        <f t="shared" si="2"/>
        <v>25.5</v>
      </c>
      <c r="AK7" s="113">
        <f t="shared" si="2"/>
        <v>76.5</v>
      </c>
      <c r="AL7" s="113">
        <f t="shared" si="2"/>
        <v>756.5</v>
      </c>
      <c r="AM7" s="113">
        <f t="shared" si="2"/>
        <v>506.5</v>
      </c>
      <c r="AN7" s="113">
        <f t="shared" si="2"/>
        <v>756.5</v>
      </c>
      <c r="AO7" s="113">
        <f t="shared" si="2"/>
        <v>756.5</v>
      </c>
      <c r="AP7" s="113">
        <f t="shared" si="2"/>
        <v>31.402999999999999</v>
      </c>
      <c r="AQ7" s="113">
        <f t="shared" si="2"/>
        <v>10.969250000000001</v>
      </c>
      <c r="AR7" s="113">
        <f t="shared" si="2"/>
        <v>35</v>
      </c>
      <c r="AS7" s="113">
        <f t="shared" si="2"/>
        <v>250</v>
      </c>
      <c r="AT7" s="113">
        <f t="shared" si="2"/>
        <v>8</v>
      </c>
      <c r="AU7" s="113">
        <f t="shared" si="2"/>
        <v>35</v>
      </c>
      <c r="AV7" s="113">
        <f t="shared" si="2"/>
        <v>386.12774999999999</v>
      </c>
      <c r="AW7" s="189"/>
      <c r="AX7" s="189"/>
      <c r="AY7" s="189"/>
      <c r="AZ7" s="189"/>
      <c r="BA7" s="189"/>
      <c r="BB7" s="189"/>
      <c r="BC7" s="189"/>
      <c r="BD7" s="189"/>
    </row>
    <row r="8" spans="1:56" s="106" customFormat="1" ht="15.75" hidden="1" thickBot="1" x14ac:dyDescent="0.3">
      <c r="D8" s="107"/>
      <c r="G8" s="107"/>
      <c r="W8" s="46"/>
      <c r="X8" s="46"/>
      <c r="Y8" s="46"/>
      <c r="Z8" s="46"/>
      <c r="AB8" s="108" t="s">
        <v>205</v>
      </c>
      <c r="AC8" s="109" t="s">
        <v>134</v>
      </c>
      <c r="AD8" s="110" t="str">
        <f t="shared" si="3"/>
        <v>S</v>
      </c>
      <c r="AE8" s="111">
        <f t="shared" si="2"/>
        <v>1</v>
      </c>
      <c r="AF8" s="112">
        <f t="shared" si="2"/>
        <v>40</v>
      </c>
      <c r="AG8" s="113">
        <f t="shared" si="2"/>
        <v>17</v>
      </c>
      <c r="AH8" s="113">
        <f t="shared" si="2"/>
        <v>680</v>
      </c>
      <c r="AI8" s="114">
        <f t="shared" si="2"/>
        <v>3</v>
      </c>
      <c r="AJ8" s="113">
        <f t="shared" si="2"/>
        <v>25.5</v>
      </c>
      <c r="AK8" s="113">
        <f t="shared" si="2"/>
        <v>76.5</v>
      </c>
      <c r="AL8" s="113">
        <f t="shared" si="2"/>
        <v>756.5</v>
      </c>
      <c r="AM8" s="113">
        <f t="shared" si="2"/>
        <v>506.5</v>
      </c>
      <c r="AN8" s="113">
        <f t="shared" si="2"/>
        <v>756.5</v>
      </c>
      <c r="AO8" s="113">
        <f t="shared" si="2"/>
        <v>756.5</v>
      </c>
      <c r="AP8" s="113">
        <f t="shared" si="2"/>
        <v>31.402999999999999</v>
      </c>
      <c r="AQ8" s="113">
        <f t="shared" si="2"/>
        <v>10.969250000000001</v>
      </c>
      <c r="AR8" s="113">
        <f t="shared" si="2"/>
        <v>35</v>
      </c>
      <c r="AS8" s="113">
        <f t="shared" si="2"/>
        <v>250</v>
      </c>
      <c r="AT8" s="113">
        <f t="shared" si="2"/>
        <v>8</v>
      </c>
      <c r="AU8" s="113">
        <f t="shared" si="2"/>
        <v>35</v>
      </c>
      <c r="AV8" s="113">
        <f t="shared" si="2"/>
        <v>386.12774999999999</v>
      </c>
      <c r="AW8" s="189"/>
      <c r="AX8" s="189"/>
      <c r="AY8" s="189"/>
      <c r="AZ8" s="189"/>
      <c r="BA8" s="189"/>
      <c r="BB8" s="189"/>
      <c r="BC8" s="189"/>
      <c r="BD8" s="189"/>
    </row>
    <row r="9" spans="1:56" s="106" customFormat="1" ht="20.25" hidden="1" thickBot="1" x14ac:dyDescent="0.35">
      <c r="A9" s="125" t="s">
        <v>131</v>
      </c>
      <c r="B9" s="103"/>
      <c r="C9" s="103"/>
      <c r="D9" s="104"/>
      <c r="E9" s="105"/>
      <c r="G9" s="107"/>
      <c r="W9" s="46"/>
      <c r="X9" s="46"/>
      <c r="Y9" s="46"/>
      <c r="Z9" s="46"/>
      <c r="AB9" s="108" t="s">
        <v>206</v>
      </c>
      <c r="AC9" s="109" t="s">
        <v>142</v>
      </c>
      <c r="AD9" s="110" t="str">
        <f t="shared" si="3"/>
        <v>S</v>
      </c>
      <c r="AE9" s="111">
        <f t="shared" si="2"/>
        <v>1</v>
      </c>
      <c r="AF9" s="112">
        <f t="shared" si="2"/>
        <v>40</v>
      </c>
      <c r="AG9" s="113">
        <f t="shared" si="2"/>
        <v>17</v>
      </c>
      <c r="AH9" s="113">
        <f t="shared" si="2"/>
        <v>680</v>
      </c>
      <c r="AI9" s="114">
        <f t="shared" si="2"/>
        <v>3</v>
      </c>
      <c r="AJ9" s="113">
        <f t="shared" si="2"/>
        <v>25.5</v>
      </c>
      <c r="AK9" s="113">
        <f t="shared" si="2"/>
        <v>76.5</v>
      </c>
      <c r="AL9" s="113">
        <f t="shared" si="2"/>
        <v>756.5</v>
      </c>
      <c r="AM9" s="113">
        <f t="shared" si="2"/>
        <v>506.5</v>
      </c>
      <c r="AN9" s="113">
        <f t="shared" si="2"/>
        <v>756.5</v>
      </c>
      <c r="AO9" s="113">
        <f t="shared" si="2"/>
        <v>756.5</v>
      </c>
      <c r="AP9" s="113">
        <f t="shared" si="2"/>
        <v>31.402999999999999</v>
      </c>
      <c r="AQ9" s="113">
        <f t="shared" si="2"/>
        <v>10.969250000000001</v>
      </c>
      <c r="AR9" s="113">
        <f t="shared" si="2"/>
        <v>35</v>
      </c>
      <c r="AS9" s="113">
        <f t="shared" si="2"/>
        <v>250</v>
      </c>
      <c r="AT9" s="113">
        <f t="shared" si="2"/>
        <v>8</v>
      </c>
      <c r="AU9" s="113">
        <f t="shared" si="2"/>
        <v>35</v>
      </c>
      <c r="AV9" s="113">
        <f t="shared" si="2"/>
        <v>386.12774999999999</v>
      </c>
      <c r="AW9" s="189"/>
      <c r="AX9" s="189"/>
      <c r="AY9" s="189"/>
      <c r="AZ9" s="189"/>
      <c r="BA9" s="189"/>
      <c r="BB9" s="189"/>
      <c r="BC9" s="189"/>
      <c r="BD9" s="189"/>
    </row>
    <row r="10" spans="1:56" s="106" customFormat="1" ht="15.75" hidden="1" thickBot="1" x14ac:dyDescent="0.3">
      <c r="A10" s="115" t="s">
        <v>135</v>
      </c>
      <c r="B10" s="116" t="s">
        <v>37</v>
      </c>
      <c r="C10" s="111">
        <v>1</v>
      </c>
      <c r="D10" s="111">
        <v>40</v>
      </c>
      <c r="E10" s="117">
        <v>17</v>
      </c>
      <c r="F10" s="118">
        <f>D10*E10</f>
        <v>680</v>
      </c>
      <c r="G10" s="114">
        <v>3</v>
      </c>
      <c r="H10" s="118">
        <f>E10*1.5</f>
        <v>25.5</v>
      </c>
      <c r="I10" s="118">
        <f>G10*H10</f>
        <v>76.5</v>
      </c>
      <c r="J10" s="119">
        <f>F10+I10</f>
        <v>756.5</v>
      </c>
      <c r="K10" s="118">
        <f>J10-U10-S10</f>
        <v>471.5</v>
      </c>
      <c r="L10" s="118">
        <f>+J10-S10</f>
        <v>506.5</v>
      </c>
      <c r="M10" s="118">
        <f>+J10-S10</f>
        <v>506.5</v>
      </c>
      <c r="N10" s="118">
        <f>J10</f>
        <v>756.5</v>
      </c>
      <c r="O10" s="118">
        <f>J10</f>
        <v>756.5</v>
      </c>
      <c r="P10" s="118">
        <f>L10*0.062</f>
        <v>31.402999999999999</v>
      </c>
      <c r="Q10" s="118">
        <f>J10*0.0145</f>
        <v>10.969250000000001</v>
      </c>
      <c r="R10" s="118">
        <f>+R5</f>
        <v>35</v>
      </c>
      <c r="S10" s="118">
        <v>250</v>
      </c>
      <c r="T10" s="118">
        <v>8</v>
      </c>
      <c r="U10" s="118">
        <v>35</v>
      </c>
      <c r="V10" s="118">
        <f>J10-P10-Q10-R10-S10-T10-U10</f>
        <v>386.12774999999999</v>
      </c>
      <c r="W10" s="120">
        <f>L10*0.062</f>
        <v>31.402999999999999</v>
      </c>
      <c r="X10" s="120">
        <f>J10*0.0145</f>
        <v>10.969250000000001</v>
      </c>
      <c r="Y10" s="120">
        <f>N10*0.006</f>
        <v>4.5389999999999997</v>
      </c>
      <c r="Z10" s="120">
        <f>O10*0.054</f>
        <v>40.850999999999999</v>
      </c>
      <c r="AB10" s="108" t="s">
        <v>207</v>
      </c>
      <c r="AC10" s="109" t="s">
        <v>143</v>
      </c>
      <c r="AD10" s="110" t="str">
        <f t="shared" si="3"/>
        <v>S</v>
      </c>
      <c r="AE10" s="111">
        <f t="shared" si="2"/>
        <v>1</v>
      </c>
      <c r="AF10" s="112">
        <f t="shared" si="2"/>
        <v>40</v>
      </c>
      <c r="AG10" s="113">
        <f t="shared" si="2"/>
        <v>17</v>
      </c>
      <c r="AH10" s="113">
        <f t="shared" si="2"/>
        <v>680</v>
      </c>
      <c r="AI10" s="114">
        <f t="shared" si="2"/>
        <v>3</v>
      </c>
      <c r="AJ10" s="113">
        <f t="shared" si="2"/>
        <v>25.5</v>
      </c>
      <c r="AK10" s="113">
        <f t="shared" si="2"/>
        <v>76.5</v>
      </c>
      <c r="AL10" s="113">
        <f t="shared" si="2"/>
        <v>756.5</v>
      </c>
      <c r="AM10" s="113">
        <f t="shared" si="2"/>
        <v>506.5</v>
      </c>
      <c r="AN10" s="113">
        <f t="shared" si="2"/>
        <v>756.5</v>
      </c>
      <c r="AO10" s="113">
        <f t="shared" si="2"/>
        <v>756.5</v>
      </c>
      <c r="AP10" s="113">
        <f t="shared" si="2"/>
        <v>31.402999999999999</v>
      </c>
      <c r="AQ10" s="113">
        <f t="shared" si="2"/>
        <v>10.969250000000001</v>
      </c>
      <c r="AR10" s="113">
        <f t="shared" si="2"/>
        <v>35</v>
      </c>
      <c r="AS10" s="113">
        <f t="shared" si="2"/>
        <v>250</v>
      </c>
      <c r="AT10" s="113">
        <f t="shared" si="2"/>
        <v>8</v>
      </c>
      <c r="AU10" s="113">
        <f t="shared" si="2"/>
        <v>35</v>
      </c>
      <c r="AV10" s="113">
        <f t="shared" si="2"/>
        <v>386.12774999999999</v>
      </c>
      <c r="AW10" s="189"/>
      <c r="AX10" s="189"/>
      <c r="AY10" s="189"/>
      <c r="AZ10" s="189"/>
      <c r="BA10" s="189"/>
      <c r="BB10" s="189"/>
      <c r="BC10" s="189"/>
      <c r="BD10" s="189"/>
    </row>
    <row r="11" spans="1:56" s="106" customFormat="1" ht="15.75" hidden="1" thickBot="1" x14ac:dyDescent="0.3">
      <c r="A11" s="121" t="s">
        <v>136</v>
      </c>
      <c r="B11" s="110" t="s">
        <v>36</v>
      </c>
      <c r="C11" s="114">
        <v>4</v>
      </c>
      <c r="D11" s="114" t="s">
        <v>33</v>
      </c>
      <c r="E11" s="118"/>
      <c r="F11" s="118">
        <f>190000/52</f>
        <v>3653.8461538461538</v>
      </c>
      <c r="G11" s="114"/>
      <c r="H11" s="118"/>
      <c r="I11" s="118"/>
      <c r="J11" s="119">
        <f>F11+I11</f>
        <v>3653.8461538461538</v>
      </c>
      <c r="K11" s="118">
        <f>J11-U11-S11</f>
        <v>3218.8461538461538</v>
      </c>
      <c r="L11" s="118">
        <f>+J11-S11</f>
        <v>3403.8461538461538</v>
      </c>
      <c r="M11" s="118">
        <f>+J11-S11</f>
        <v>3403.8461538461538</v>
      </c>
      <c r="N11" s="118">
        <f>7000-N6</f>
        <v>3346.1538461538462</v>
      </c>
      <c r="O11" s="118">
        <f>+N11</f>
        <v>3346.1538461538462</v>
      </c>
      <c r="P11" s="118">
        <f>L11*0.062</f>
        <v>211.03846153846155</v>
      </c>
      <c r="Q11" s="118">
        <f>J11*0.0145</f>
        <v>52.980769230769234</v>
      </c>
      <c r="R11" s="118">
        <f>+R6</f>
        <v>432.86215384615389</v>
      </c>
      <c r="S11" s="118">
        <v>250</v>
      </c>
      <c r="T11" s="118">
        <v>8</v>
      </c>
      <c r="U11" s="118">
        <v>185</v>
      </c>
      <c r="V11" s="118">
        <f>J11-SUM(P11:U11)</f>
        <v>2513.964769230769</v>
      </c>
      <c r="W11" s="120">
        <f>L11*0.062</f>
        <v>211.03846153846155</v>
      </c>
      <c r="X11" s="120">
        <f>J11*0.0145</f>
        <v>52.980769230769234</v>
      </c>
      <c r="Y11" s="120">
        <f>N11*0.006</f>
        <v>20.076923076923077</v>
      </c>
      <c r="Z11" s="120">
        <f>O11*0.054</f>
        <v>180.69230769230768</v>
      </c>
      <c r="AB11" s="108" t="s">
        <v>208</v>
      </c>
      <c r="AC11" s="109" t="s">
        <v>144</v>
      </c>
      <c r="AD11" s="110" t="str">
        <f t="shared" si="3"/>
        <v>S</v>
      </c>
      <c r="AE11" s="111">
        <f t="shared" si="2"/>
        <v>1</v>
      </c>
      <c r="AF11" s="112">
        <f t="shared" si="2"/>
        <v>40</v>
      </c>
      <c r="AG11" s="113">
        <f t="shared" si="2"/>
        <v>17</v>
      </c>
      <c r="AH11" s="113">
        <f t="shared" si="2"/>
        <v>680</v>
      </c>
      <c r="AI11" s="114">
        <f t="shared" si="2"/>
        <v>3</v>
      </c>
      <c r="AJ11" s="113">
        <f t="shared" si="2"/>
        <v>25.5</v>
      </c>
      <c r="AK11" s="113">
        <f t="shared" si="2"/>
        <v>76.5</v>
      </c>
      <c r="AL11" s="113">
        <f t="shared" si="2"/>
        <v>756.5</v>
      </c>
      <c r="AM11" s="113">
        <f t="shared" si="2"/>
        <v>506.5</v>
      </c>
      <c r="AN11" s="113">
        <f t="shared" si="2"/>
        <v>756.5</v>
      </c>
      <c r="AO11" s="113">
        <f t="shared" si="2"/>
        <v>756.5</v>
      </c>
      <c r="AP11" s="113">
        <f t="shared" si="2"/>
        <v>31.402999999999999</v>
      </c>
      <c r="AQ11" s="113">
        <f t="shared" si="2"/>
        <v>10.969250000000001</v>
      </c>
      <c r="AR11" s="113">
        <f t="shared" si="2"/>
        <v>35</v>
      </c>
      <c r="AS11" s="113">
        <f t="shared" si="2"/>
        <v>250</v>
      </c>
      <c r="AT11" s="113">
        <f t="shared" si="2"/>
        <v>8</v>
      </c>
      <c r="AU11" s="113">
        <f t="shared" si="2"/>
        <v>35</v>
      </c>
      <c r="AV11" s="113">
        <f t="shared" si="2"/>
        <v>386.12774999999999</v>
      </c>
      <c r="AW11" s="189"/>
      <c r="AX11" s="189"/>
      <c r="AY11" s="189"/>
      <c r="AZ11" s="189"/>
      <c r="BA11" s="189"/>
      <c r="BB11" s="189"/>
      <c r="BC11" s="189"/>
      <c r="BD11" s="189"/>
    </row>
    <row r="12" spans="1:56" s="106" customFormat="1" ht="15.75" hidden="1" thickBot="1" x14ac:dyDescent="0.3">
      <c r="A12" s="121"/>
      <c r="B12" s="121"/>
      <c r="C12" s="121"/>
      <c r="D12" s="122"/>
      <c r="E12" s="122"/>
      <c r="F12" s="123">
        <f>SUM(F10:F11)</f>
        <v>4333.8461538461543</v>
      </c>
      <c r="G12" s="122"/>
      <c r="H12" s="123">
        <f t="shared" ref="H12:Z12" si="5">SUM(H10:H11)</f>
        <v>25.5</v>
      </c>
      <c r="I12" s="123">
        <f t="shared" si="5"/>
        <v>76.5</v>
      </c>
      <c r="J12" s="124">
        <f t="shared" si="5"/>
        <v>4410.3461538461543</v>
      </c>
      <c r="K12" s="123">
        <f t="shared" si="5"/>
        <v>3690.3461538461538</v>
      </c>
      <c r="L12" s="123">
        <f t="shared" si="5"/>
        <v>3910.3461538461538</v>
      </c>
      <c r="M12" s="123">
        <f t="shared" si="5"/>
        <v>3910.3461538461538</v>
      </c>
      <c r="N12" s="123">
        <f t="shared" si="5"/>
        <v>4102.6538461538457</v>
      </c>
      <c r="O12" s="123">
        <f t="shared" si="5"/>
        <v>4102.6538461538457</v>
      </c>
      <c r="P12" s="123">
        <f t="shared" si="5"/>
        <v>242.44146153846154</v>
      </c>
      <c r="Q12" s="123">
        <f t="shared" si="5"/>
        <v>63.950019230769236</v>
      </c>
      <c r="R12" s="123">
        <f t="shared" si="5"/>
        <v>467.86215384615389</v>
      </c>
      <c r="S12" s="123">
        <f t="shared" si="5"/>
        <v>500</v>
      </c>
      <c r="T12" s="123">
        <f t="shared" si="5"/>
        <v>16</v>
      </c>
      <c r="U12" s="123">
        <f t="shared" si="5"/>
        <v>220</v>
      </c>
      <c r="V12" s="123">
        <f t="shared" si="5"/>
        <v>2900.0925192307691</v>
      </c>
      <c r="W12" s="123">
        <f t="shared" si="5"/>
        <v>242.44146153846154</v>
      </c>
      <c r="X12" s="123">
        <f t="shared" si="5"/>
        <v>63.950019230769236</v>
      </c>
      <c r="Y12" s="123">
        <f t="shared" si="5"/>
        <v>24.615923076923075</v>
      </c>
      <c r="Z12" s="123">
        <f t="shared" si="5"/>
        <v>221.54330769230768</v>
      </c>
      <c r="AB12" s="108"/>
      <c r="AC12" s="109" t="s">
        <v>145</v>
      </c>
      <c r="AD12" s="110" t="str">
        <f t="shared" si="3"/>
        <v>S</v>
      </c>
      <c r="AE12" s="111">
        <f t="shared" si="2"/>
        <v>1</v>
      </c>
      <c r="AF12" s="112">
        <f t="shared" si="2"/>
        <v>40</v>
      </c>
      <c r="AG12" s="113">
        <f t="shared" si="2"/>
        <v>17</v>
      </c>
      <c r="AH12" s="113">
        <f t="shared" si="2"/>
        <v>680</v>
      </c>
      <c r="AI12" s="114">
        <f t="shared" si="2"/>
        <v>3</v>
      </c>
      <c r="AJ12" s="113">
        <f t="shared" si="2"/>
        <v>25.5</v>
      </c>
      <c r="AK12" s="113">
        <f t="shared" si="2"/>
        <v>76.5</v>
      </c>
      <c r="AL12" s="113">
        <f t="shared" si="2"/>
        <v>756.5</v>
      </c>
      <c r="AM12" s="113">
        <f t="shared" si="2"/>
        <v>506.5</v>
      </c>
      <c r="AN12" s="113">
        <f t="shared" si="2"/>
        <v>756.5</v>
      </c>
      <c r="AO12" s="113">
        <f t="shared" si="2"/>
        <v>756.5</v>
      </c>
      <c r="AP12" s="113">
        <f t="shared" si="2"/>
        <v>31.402999999999999</v>
      </c>
      <c r="AQ12" s="113">
        <f t="shared" si="2"/>
        <v>10.969250000000001</v>
      </c>
      <c r="AR12" s="113">
        <f t="shared" si="2"/>
        <v>35</v>
      </c>
      <c r="AS12" s="113">
        <f t="shared" si="2"/>
        <v>250</v>
      </c>
      <c r="AT12" s="113">
        <f t="shared" si="2"/>
        <v>8</v>
      </c>
      <c r="AU12" s="113">
        <f t="shared" si="2"/>
        <v>35</v>
      </c>
      <c r="AV12" s="113">
        <f t="shared" si="2"/>
        <v>386.12774999999999</v>
      </c>
      <c r="AW12" s="189"/>
      <c r="AX12" s="189"/>
      <c r="AY12" s="189"/>
      <c r="AZ12" s="189"/>
      <c r="BA12" s="189"/>
      <c r="BB12" s="189"/>
      <c r="BC12" s="189"/>
      <c r="BD12" s="189"/>
    </row>
    <row r="13" spans="1:56" s="106" customFormat="1" ht="15.75" hidden="1" thickBot="1" x14ac:dyDescent="0.3">
      <c r="A13" s="75"/>
      <c r="B13" s="75"/>
      <c r="C13" s="75"/>
      <c r="D13" s="78"/>
      <c r="E13" s="75"/>
      <c r="F13" s="75"/>
      <c r="G13" s="78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46"/>
      <c r="X13" s="46"/>
      <c r="Y13" s="46"/>
      <c r="Z13" s="46"/>
      <c r="AB13" s="46"/>
      <c r="AC13" s="109" t="s">
        <v>146</v>
      </c>
      <c r="AD13" s="127" t="str">
        <f t="shared" si="3"/>
        <v>S</v>
      </c>
      <c r="AE13" s="128">
        <f t="shared" si="2"/>
        <v>1</v>
      </c>
      <c r="AF13" s="129">
        <f t="shared" si="2"/>
        <v>40</v>
      </c>
      <c r="AG13" s="130">
        <f t="shared" si="2"/>
        <v>17</v>
      </c>
      <c r="AH13" s="130">
        <f t="shared" si="2"/>
        <v>680</v>
      </c>
      <c r="AI13" s="131">
        <f t="shared" si="2"/>
        <v>3</v>
      </c>
      <c r="AJ13" s="130">
        <f t="shared" si="2"/>
        <v>25.5</v>
      </c>
      <c r="AK13" s="130">
        <f t="shared" si="2"/>
        <v>76.5</v>
      </c>
      <c r="AL13" s="130">
        <f t="shared" si="2"/>
        <v>756.5</v>
      </c>
      <c r="AM13" s="130">
        <f t="shared" si="2"/>
        <v>506.5</v>
      </c>
      <c r="AN13" s="130">
        <f>N50</f>
        <v>0</v>
      </c>
      <c r="AO13" s="130">
        <f>+AN13</f>
        <v>0</v>
      </c>
      <c r="AP13" s="130">
        <f t="shared" si="2"/>
        <v>31.402999999999999</v>
      </c>
      <c r="AQ13" s="130">
        <f t="shared" si="2"/>
        <v>10.969250000000001</v>
      </c>
      <c r="AR13" s="130">
        <f t="shared" si="2"/>
        <v>35</v>
      </c>
      <c r="AS13" s="130">
        <f t="shared" si="2"/>
        <v>250</v>
      </c>
      <c r="AT13" s="130">
        <f t="shared" si="2"/>
        <v>8</v>
      </c>
      <c r="AU13" s="130">
        <f t="shared" si="2"/>
        <v>35</v>
      </c>
      <c r="AV13" s="130">
        <f t="shared" si="2"/>
        <v>386.12774999999999</v>
      </c>
      <c r="AW13" s="189"/>
      <c r="AX13" s="189"/>
      <c r="AY13" s="189"/>
      <c r="AZ13" s="189"/>
      <c r="BA13" s="189"/>
      <c r="BB13" s="189"/>
      <c r="BC13" s="189"/>
      <c r="BD13" s="189"/>
    </row>
    <row r="14" spans="1:56" s="106" customFormat="1" ht="20.25" hidden="1" thickBot="1" x14ac:dyDescent="0.35">
      <c r="A14" s="125" t="s">
        <v>132</v>
      </c>
      <c r="B14" s="103"/>
      <c r="C14" s="103"/>
      <c r="D14" s="104"/>
      <c r="E14" s="105"/>
      <c r="F14" s="75"/>
      <c r="G14" s="78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46"/>
      <c r="X14" s="46"/>
      <c r="Y14" s="46"/>
      <c r="Z14" s="46"/>
      <c r="AB14" s="46"/>
      <c r="AC14" s="109" t="s">
        <v>147</v>
      </c>
      <c r="AD14" s="110" t="str">
        <f t="shared" si="3"/>
        <v>S</v>
      </c>
      <c r="AE14" s="111">
        <f t="shared" si="2"/>
        <v>1</v>
      </c>
      <c r="AF14" s="112">
        <f t="shared" si="2"/>
        <v>40</v>
      </c>
      <c r="AG14" s="113">
        <f t="shared" si="2"/>
        <v>17</v>
      </c>
      <c r="AH14" s="113">
        <f t="shared" si="2"/>
        <v>680</v>
      </c>
      <c r="AI14" s="114">
        <f t="shared" si="2"/>
        <v>3</v>
      </c>
      <c r="AJ14" s="113">
        <f t="shared" si="2"/>
        <v>25.5</v>
      </c>
      <c r="AK14" s="113">
        <f t="shared" si="2"/>
        <v>76.5</v>
      </c>
      <c r="AL14" s="113">
        <f t="shared" si="2"/>
        <v>756.5</v>
      </c>
      <c r="AM14" s="113">
        <f t="shared" si="2"/>
        <v>506.5</v>
      </c>
      <c r="AN14" s="113"/>
      <c r="AO14" s="113"/>
      <c r="AP14" s="113">
        <f t="shared" si="2"/>
        <v>31.402999999999999</v>
      </c>
      <c r="AQ14" s="113">
        <f t="shared" si="2"/>
        <v>10.969250000000001</v>
      </c>
      <c r="AR14" s="113">
        <f t="shared" si="2"/>
        <v>35</v>
      </c>
      <c r="AS14" s="113">
        <f t="shared" si="2"/>
        <v>250</v>
      </c>
      <c r="AT14" s="113">
        <f t="shared" si="2"/>
        <v>8</v>
      </c>
      <c r="AU14" s="113">
        <f t="shared" si="2"/>
        <v>35</v>
      </c>
      <c r="AV14" s="113">
        <f t="shared" si="2"/>
        <v>386.12774999999999</v>
      </c>
      <c r="AW14" s="189"/>
      <c r="AX14" s="189"/>
      <c r="AY14" s="189"/>
      <c r="AZ14" s="189"/>
      <c r="BA14" s="189"/>
      <c r="BB14" s="189"/>
      <c r="BC14" s="189"/>
      <c r="BD14" s="189"/>
    </row>
    <row r="15" spans="1:56" s="106" customFormat="1" ht="15.75" hidden="1" thickBot="1" x14ac:dyDescent="0.3">
      <c r="A15" s="115" t="s">
        <v>135</v>
      </c>
      <c r="B15" s="116" t="s">
        <v>37</v>
      </c>
      <c r="C15" s="111">
        <v>1</v>
      </c>
      <c r="D15" s="111">
        <v>40</v>
      </c>
      <c r="E15" s="117">
        <v>17</v>
      </c>
      <c r="F15" s="118">
        <f>D15*E15</f>
        <v>680</v>
      </c>
      <c r="G15" s="114">
        <v>3</v>
      </c>
      <c r="H15" s="118">
        <f>E15*1.5</f>
        <v>25.5</v>
      </c>
      <c r="I15" s="118">
        <f>G15*H15</f>
        <v>76.5</v>
      </c>
      <c r="J15" s="119">
        <f>F15+I15</f>
        <v>756.5</v>
      </c>
      <c r="K15" s="118">
        <f>J15-U15-S15</f>
        <v>471.5</v>
      </c>
      <c r="L15" s="118">
        <f>+J15-S15</f>
        <v>506.5</v>
      </c>
      <c r="M15" s="118">
        <f>+J15-S15</f>
        <v>506.5</v>
      </c>
      <c r="N15" s="118">
        <f>J15</f>
        <v>756.5</v>
      </c>
      <c r="O15" s="118">
        <f>J15</f>
        <v>756.5</v>
      </c>
      <c r="P15" s="118">
        <f>L15*0.062</f>
        <v>31.402999999999999</v>
      </c>
      <c r="Q15" s="118">
        <f>J15*0.0145</f>
        <v>10.969250000000001</v>
      </c>
      <c r="R15" s="118">
        <f>+R10</f>
        <v>35</v>
      </c>
      <c r="S15" s="118">
        <v>250</v>
      </c>
      <c r="T15" s="118">
        <v>8</v>
      </c>
      <c r="U15" s="118">
        <v>35</v>
      </c>
      <c r="V15" s="118">
        <f>J15-P15-Q15-R15-S15-T15-U15</f>
        <v>386.12774999999999</v>
      </c>
      <c r="W15" s="120">
        <f>L15*0.062</f>
        <v>31.402999999999999</v>
      </c>
      <c r="X15" s="120">
        <f>J15*0.0145</f>
        <v>10.969250000000001</v>
      </c>
      <c r="Y15" s="120">
        <f>N15*0.006</f>
        <v>4.5389999999999997</v>
      </c>
      <c r="Z15" s="120">
        <f>O15*0.054</f>
        <v>40.850999999999999</v>
      </c>
      <c r="AB15" s="46"/>
      <c r="AC15" s="109" t="s">
        <v>148</v>
      </c>
      <c r="AD15" s="110" t="str">
        <f t="shared" si="3"/>
        <v>S</v>
      </c>
      <c r="AE15" s="111">
        <f t="shared" si="2"/>
        <v>1</v>
      </c>
      <c r="AF15" s="112">
        <f t="shared" si="2"/>
        <v>40</v>
      </c>
      <c r="AG15" s="113">
        <f t="shared" si="2"/>
        <v>17</v>
      </c>
      <c r="AH15" s="113">
        <f t="shared" si="2"/>
        <v>680</v>
      </c>
      <c r="AI15" s="114">
        <f t="shared" si="2"/>
        <v>3</v>
      </c>
      <c r="AJ15" s="113">
        <f t="shared" si="2"/>
        <v>25.5</v>
      </c>
      <c r="AK15" s="113">
        <f t="shared" si="2"/>
        <v>76.5</v>
      </c>
      <c r="AL15" s="113">
        <f t="shared" si="2"/>
        <v>756.5</v>
      </c>
      <c r="AM15" s="113">
        <f t="shared" si="2"/>
        <v>506.5</v>
      </c>
      <c r="AN15" s="113"/>
      <c r="AO15" s="113"/>
      <c r="AP15" s="113">
        <f t="shared" si="2"/>
        <v>31.402999999999999</v>
      </c>
      <c r="AQ15" s="113">
        <f t="shared" si="2"/>
        <v>10.969250000000001</v>
      </c>
      <c r="AR15" s="113">
        <f t="shared" si="2"/>
        <v>35</v>
      </c>
      <c r="AS15" s="113">
        <f t="shared" si="2"/>
        <v>250</v>
      </c>
      <c r="AT15" s="113">
        <f t="shared" si="2"/>
        <v>8</v>
      </c>
      <c r="AU15" s="113">
        <f t="shared" si="2"/>
        <v>35</v>
      </c>
      <c r="AV15" s="113">
        <f t="shared" si="2"/>
        <v>386.12774999999999</v>
      </c>
      <c r="AW15" s="189"/>
      <c r="AX15" s="189"/>
      <c r="AY15" s="189"/>
      <c r="AZ15" s="189"/>
      <c r="BA15" s="189"/>
      <c r="BB15" s="189"/>
      <c r="BC15" s="189"/>
      <c r="BD15" s="189"/>
    </row>
    <row r="16" spans="1:56" s="106" customFormat="1" ht="15.75" hidden="1" thickBot="1" x14ac:dyDescent="0.3">
      <c r="A16" s="121" t="s">
        <v>136</v>
      </c>
      <c r="B16" s="110" t="s">
        <v>36</v>
      </c>
      <c r="C16" s="114">
        <v>4</v>
      </c>
      <c r="D16" s="114" t="s">
        <v>33</v>
      </c>
      <c r="E16" s="118"/>
      <c r="F16" s="118">
        <f>190000/52</f>
        <v>3653.8461538461538</v>
      </c>
      <c r="G16" s="114"/>
      <c r="H16" s="118"/>
      <c r="I16" s="118"/>
      <c r="J16" s="119">
        <f>F16+I16</f>
        <v>3653.8461538461538</v>
      </c>
      <c r="K16" s="118">
        <f>J16-U16-S16</f>
        <v>3218.8461538461538</v>
      </c>
      <c r="L16" s="118">
        <f>+J16-S16</f>
        <v>3403.8461538461538</v>
      </c>
      <c r="M16" s="118">
        <f>+J16-S16</f>
        <v>3403.8461538461538</v>
      </c>
      <c r="N16" s="118"/>
      <c r="O16" s="118"/>
      <c r="P16" s="118">
        <f>L16*0.062</f>
        <v>211.03846153846155</v>
      </c>
      <c r="Q16" s="118">
        <f>J16*0.0145</f>
        <v>52.980769230769234</v>
      </c>
      <c r="R16" s="118">
        <f>+R11</f>
        <v>432.86215384615389</v>
      </c>
      <c r="S16" s="118">
        <v>250</v>
      </c>
      <c r="T16" s="118">
        <v>8</v>
      </c>
      <c r="U16" s="118">
        <v>185</v>
      </c>
      <c r="V16" s="118">
        <f>J16-SUM(P16:U16)</f>
        <v>2513.964769230769</v>
      </c>
      <c r="W16" s="120">
        <f>L16*0.062</f>
        <v>211.03846153846155</v>
      </c>
      <c r="X16" s="120">
        <f>J16*0.0145</f>
        <v>52.980769230769234</v>
      </c>
      <c r="Y16" s="120">
        <f>N16*0.006</f>
        <v>0</v>
      </c>
      <c r="Z16" s="120">
        <f>O16*0.054</f>
        <v>0</v>
      </c>
      <c r="AB16" s="46"/>
      <c r="AC16" s="109" t="s">
        <v>149</v>
      </c>
      <c r="AD16" s="110" t="str">
        <f t="shared" si="3"/>
        <v>S</v>
      </c>
      <c r="AE16" s="111">
        <f t="shared" si="2"/>
        <v>1</v>
      </c>
      <c r="AF16" s="112">
        <f t="shared" si="2"/>
        <v>40</v>
      </c>
      <c r="AG16" s="113">
        <f t="shared" si="2"/>
        <v>17</v>
      </c>
      <c r="AH16" s="113">
        <f t="shared" si="2"/>
        <v>680</v>
      </c>
      <c r="AI16" s="114">
        <f t="shared" si="2"/>
        <v>3</v>
      </c>
      <c r="AJ16" s="113">
        <f t="shared" si="2"/>
        <v>25.5</v>
      </c>
      <c r="AK16" s="113">
        <f t="shared" si="2"/>
        <v>76.5</v>
      </c>
      <c r="AL16" s="113">
        <f t="shared" si="2"/>
        <v>756.5</v>
      </c>
      <c r="AM16" s="113">
        <f t="shared" si="2"/>
        <v>506.5</v>
      </c>
      <c r="AN16" s="113"/>
      <c r="AO16" s="113"/>
      <c r="AP16" s="113">
        <f t="shared" si="2"/>
        <v>31.402999999999999</v>
      </c>
      <c r="AQ16" s="113">
        <f t="shared" si="2"/>
        <v>10.969250000000001</v>
      </c>
      <c r="AR16" s="113">
        <f t="shared" si="2"/>
        <v>35</v>
      </c>
      <c r="AS16" s="113">
        <f t="shared" si="2"/>
        <v>250</v>
      </c>
      <c r="AT16" s="113">
        <f t="shared" si="2"/>
        <v>8</v>
      </c>
      <c r="AU16" s="113">
        <f t="shared" si="2"/>
        <v>35</v>
      </c>
      <c r="AV16" s="113">
        <f t="shared" si="2"/>
        <v>386.12774999999999</v>
      </c>
      <c r="AW16" s="189"/>
      <c r="AX16" s="189"/>
      <c r="AY16" s="189"/>
      <c r="AZ16" s="189"/>
      <c r="BA16" s="189"/>
      <c r="BB16" s="189"/>
      <c r="BC16" s="189"/>
      <c r="BD16" s="189"/>
    </row>
    <row r="17" spans="1:56" ht="15.75" hidden="1" thickBot="1" x14ac:dyDescent="0.3">
      <c r="A17" s="121"/>
      <c r="B17" s="121"/>
      <c r="C17" s="121"/>
      <c r="D17" s="122"/>
      <c r="E17" s="122"/>
      <c r="F17" s="123">
        <f>SUM(F15:F16)</f>
        <v>4333.8461538461543</v>
      </c>
      <c r="G17" s="122"/>
      <c r="H17" s="123">
        <f t="shared" ref="H17:Z17" si="6">SUM(H15:H16)</f>
        <v>25.5</v>
      </c>
      <c r="I17" s="123">
        <f t="shared" si="6"/>
        <v>76.5</v>
      </c>
      <c r="J17" s="124">
        <f t="shared" si="6"/>
        <v>4410.3461538461543</v>
      </c>
      <c r="K17" s="123">
        <f t="shared" si="6"/>
        <v>3690.3461538461538</v>
      </c>
      <c r="L17" s="123">
        <f t="shared" si="6"/>
        <v>3910.3461538461538</v>
      </c>
      <c r="M17" s="123">
        <f t="shared" si="6"/>
        <v>3910.3461538461538</v>
      </c>
      <c r="N17" s="123">
        <f t="shared" si="6"/>
        <v>756.5</v>
      </c>
      <c r="O17" s="123">
        <f t="shared" si="6"/>
        <v>756.5</v>
      </c>
      <c r="P17" s="123">
        <f t="shared" si="6"/>
        <v>242.44146153846154</v>
      </c>
      <c r="Q17" s="123">
        <f t="shared" si="6"/>
        <v>63.950019230769236</v>
      </c>
      <c r="R17" s="123">
        <f t="shared" si="6"/>
        <v>467.86215384615389</v>
      </c>
      <c r="S17" s="123">
        <f t="shared" si="6"/>
        <v>500</v>
      </c>
      <c r="T17" s="123">
        <f t="shared" si="6"/>
        <v>16</v>
      </c>
      <c r="U17" s="123">
        <f t="shared" si="6"/>
        <v>220</v>
      </c>
      <c r="V17" s="123">
        <f t="shared" si="6"/>
        <v>2900.0925192307691</v>
      </c>
      <c r="W17" s="123">
        <f t="shared" si="6"/>
        <v>242.44146153846154</v>
      </c>
      <c r="X17" s="123">
        <f t="shared" si="6"/>
        <v>63.950019230769236</v>
      </c>
      <c r="Y17" s="123">
        <f t="shared" si="6"/>
        <v>4.5389999999999997</v>
      </c>
      <c r="Z17" s="123">
        <f t="shared" si="6"/>
        <v>40.850999999999999</v>
      </c>
      <c r="AB17" s="46"/>
      <c r="AC17" s="109" t="s">
        <v>150</v>
      </c>
      <c r="AD17" s="110" t="str">
        <f t="shared" si="3"/>
        <v>S</v>
      </c>
      <c r="AE17" s="111">
        <f t="shared" si="2"/>
        <v>1</v>
      </c>
      <c r="AF17" s="112">
        <f t="shared" si="2"/>
        <v>40</v>
      </c>
      <c r="AG17" s="113">
        <f t="shared" si="2"/>
        <v>17</v>
      </c>
      <c r="AH17" s="113">
        <f t="shared" si="2"/>
        <v>680</v>
      </c>
      <c r="AI17" s="114">
        <f t="shared" si="2"/>
        <v>3</v>
      </c>
      <c r="AJ17" s="113">
        <f t="shared" si="2"/>
        <v>25.5</v>
      </c>
      <c r="AK17" s="113">
        <f t="shared" si="2"/>
        <v>76.5</v>
      </c>
      <c r="AL17" s="113">
        <f t="shared" si="2"/>
        <v>756.5</v>
      </c>
      <c r="AM17" s="113">
        <f t="shared" si="2"/>
        <v>506.5</v>
      </c>
      <c r="AN17" s="113"/>
      <c r="AO17" s="113"/>
      <c r="AP17" s="113">
        <f t="shared" si="2"/>
        <v>31.402999999999999</v>
      </c>
      <c r="AQ17" s="113">
        <f t="shared" si="2"/>
        <v>10.969250000000001</v>
      </c>
      <c r="AR17" s="113">
        <f t="shared" si="2"/>
        <v>35</v>
      </c>
      <c r="AS17" s="113">
        <f t="shared" si="2"/>
        <v>250</v>
      </c>
      <c r="AT17" s="113">
        <f t="shared" si="2"/>
        <v>8</v>
      </c>
      <c r="AU17" s="113">
        <f t="shared" si="2"/>
        <v>35</v>
      </c>
      <c r="AV17" s="113">
        <f t="shared" si="2"/>
        <v>386.12774999999999</v>
      </c>
    </row>
    <row r="18" spans="1:56" s="106" customFormat="1" ht="15.75" hidden="1" thickBot="1" x14ac:dyDescent="0.3">
      <c r="A18" s="75"/>
      <c r="B18" s="75"/>
      <c r="C18" s="75"/>
      <c r="D18" s="78"/>
      <c r="E18" s="75"/>
      <c r="F18" s="75"/>
      <c r="G18" s="78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46"/>
      <c r="X18" s="46"/>
      <c r="Y18" s="46"/>
      <c r="Z18" s="46"/>
      <c r="AB18" s="46"/>
      <c r="AC18" s="109" t="s">
        <v>151</v>
      </c>
      <c r="AD18" s="110" t="str">
        <f t="shared" si="3"/>
        <v>S</v>
      </c>
      <c r="AE18" s="111">
        <f t="shared" si="2"/>
        <v>1</v>
      </c>
      <c r="AF18" s="112">
        <f t="shared" si="2"/>
        <v>40</v>
      </c>
      <c r="AG18" s="113">
        <f t="shared" si="2"/>
        <v>17</v>
      </c>
      <c r="AH18" s="113">
        <f t="shared" si="2"/>
        <v>680</v>
      </c>
      <c r="AI18" s="114">
        <f t="shared" si="2"/>
        <v>3</v>
      </c>
      <c r="AJ18" s="113">
        <f t="shared" si="2"/>
        <v>25.5</v>
      </c>
      <c r="AK18" s="113">
        <f t="shared" si="2"/>
        <v>76.5</v>
      </c>
      <c r="AL18" s="113">
        <f t="shared" si="2"/>
        <v>756.5</v>
      </c>
      <c r="AM18" s="113">
        <f t="shared" si="2"/>
        <v>506.5</v>
      </c>
      <c r="AN18" s="113"/>
      <c r="AO18" s="113"/>
      <c r="AP18" s="113">
        <f t="shared" si="2"/>
        <v>31.402999999999999</v>
      </c>
      <c r="AQ18" s="113">
        <f t="shared" si="2"/>
        <v>10.969250000000001</v>
      </c>
      <c r="AR18" s="113">
        <f t="shared" si="2"/>
        <v>35</v>
      </c>
      <c r="AS18" s="113">
        <f t="shared" si="2"/>
        <v>250</v>
      </c>
      <c r="AT18" s="113">
        <f t="shared" si="2"/>
        <v>8</v>
      </c>
      <c r="AU18" s="113">
        <f t="shared" si="2"/>
        <v>35</v>
      </c>
      <c r="AV18" s="113">
        <f t="shared" si="2"/>
        <v>386.12774999999999</v>
      </c>
      <c r="AW18" s="189"/>
      <c r="AX18" s="189"/>
      <c r="AY18" s="189"/>
      <c r="AZ18" s="189"/>
      <c r="BA18" s="189"/>
      <c r="BB18" s="189"/>
      <c r="BC18" s="189"/>
      <c r="BD18" s="189"/>
    </row>
    <row r="19" spans="1:56" s="106" customFormat="1" ht="20.25" hidden="1" thickBot="1" x14ac:dyDescent="0.35">
      <c r="A19" s="125" t="s">
        <v>133</v>
      </c>
      <c r="B19" s="103"/>
      <c r="C19" s="103"/>
      <c r="D19" s="104"/>
      <c r="E19" s="105"/>
      <c r="G19" s="107"/>
      <c r="W19" s="46"/>
      <c r="X19" s="46"/>
      <c r="Y19" s="46"/>
      <c r="Z19" s="46"/>
      <c r="AB19" s="46"/>
      <c r="AC19" s="109" t="s">
        <v>152</v>
      </c>
      <c r="AD19" s="110" t="str">
        <f t="shared" si="3"/>
        <v>S</v>
      </c>
      <c r="AE19" s="111">
        <f t="shared" si="2"/>
        <v>1</v>
      </c>
      <c r="AF19" s="112">
        <f t="shared" si="2"/>
        <v>40</v>
      </c>
      <c r="AG19" s="113">
        <f t="shared" si="2"/>
        <v>17</v>
      </c>
      <c r="AH19" s="113">
        <f t="shared" si="2"/>
        <v>680</v>
      </c>
      <c r="AI19" s="114">
        <f t="shared" si="2"/>
        <v>3</v>
      </c>
      <c r="AJ19" s="113">
        <f t="shared" si="2"/>
        <v>25.5</v>
      </c>
      <c r="AK19" s="113">
        <f t="shared" si="2"/>
        <v>76.5</v>
      </c>
      <c r="AL19" s="113">
        <f t="shared" si="2"/>
        <v>756.5</v>
      </c>
      <c r="AM19" s="113">
        <f t="shared" si="2"/>
        <v>506.5</v>
      </c>
      <c r="AN19" s="113"/>
      <c r="AO19" s="113"/>
      <c r="AP19" s="113">
        <f t="shared" si="2"/>
        <v>31.402999999999999</v>
      </c>
      <c r="AQ19" s="113">
        <f t="shared" si="2"/>
        <v>10.969250000000001</v>
      </c>
      <c r="AR19" s="113">
        <f t="shared" si="2"/>
        <v>35</v>
      </c>
      <c r="AS19" s="113">
        <f t="shared" si="2"/>
        <v>250</v>
      </c>
      <c r="AT19" s="113">
        <f t="shared" si="2"/>
        <v>8</v>
      </c>
      <c r="AU19" s="113">
        <f t="shared" si="2"/>
        <v>35</v>
      </c>
      <c r="AV19" s="113">
        <f t="shared" ref="AV19:AV55" si="7">+AV18</f>
        <v>386.12774999999999</v>
      </c>
      <c r="AW19" s="189"/>
      <c r="AX19" s="189"/>
      <c r="AY19" s="189"/>
      <c r="AZ19" s="189"/>
      <c r="BA19" s="189"/>
      <c r="BB19" s="189"/>
      <c r="BC19" s="189"/>
      <c r="BD19" s="189"/>
    </row>
    <row r="20" spans="1:56" s="106" customFormat="1" ht="15.75" hidden="1" thickBot="1" x14ac:dyDescent="0.3">
      <c r="A20" s="115" t="s">
        <v>135</v>
      </c>
      <c r="B20" s="116" t="s">
        <v>37</v>
      </c>
      <c r="C20" s="111">
        <v>1</v>
      </c>
      <c r="D20" s="111">
        <v>40</v>
      </c>
      <c r="E20" s="117">
        <v>17</v>
      </c>
      <c r="F20" s="118">
        <f>D20*E20</f>
        <v>680</v>
      </c>
      <c r="G20" s="114">
        <v>3</v>
      </c>
      <c r="H20" s="118">
        <f>E20*1.5</f>
        <v>25.5</v>
      </c>
      <c r="I20" s="118">
        <f>G20*H20</f>
        <v>76.5</v>
      </c>
      <c r="J20" s="119">
        <f>F20+I20</f>
        <v>756.5</v>
      </c>
      <c r="K20" s="118">
        <f>J20-U20-S20</f>
        <v>471.5</v>
      </c>
      <c r="L20" s="118">
        <f>+J20-S20</f>
        <v>506.5</v>
      </c>
      <c r="M20" s="118">
        <f>+J20-S20</f>
        <v>506.5</v>
      </c>
      <c r="N20" s="118">
        <f>J20</f>
        <v>756.5</v>
      </c>
      <c r="O20" s="118">
        <f>J20</f>
        <v>756.5</v>
      </c>
      <c r="P20" s="118">
        <f>L20*0.062</f>
        <v>31.402999999999999</v>
      </c>
      <c r="Q20" s="118">
        <f>J20*0.0145</f>
        <v>10.969250000000001</v>
      </c>
      <c r="R20" s="118">
        <f>+R15</f>
        <v>35</v>
      </c>
      <c r="S20" s="118">
        <v>250</v>
      </c>
      <c r="T20" s="118">
        <v>8</v>
      </c>
      <c r="U20" s="118">
        <v>35</v>
      </c>
      <c r="V20" s="118">
        <f>J20-P20-Q20-R20-S20-T20-U20</f>
        <v>386.12774999999999</v>
      </c>
      <c r="W20" s="120">
        <f>L20*0.062</f>
        <v>31.402999999999999</v>
      </c>
      <c r="X20" s="120">
        <f>J20*0.0145</f>
        <v>10.969250000000001</v>
      </c>
      <c r="Y20" s="120">
        <f>N20*0.006</f>
        <v>4.5389999999999997</v>
      </c>
      <c r="Z20" s="120">
        <f>O20*0.054</f>
        <v>40.850999999999999</v>
      </c>
      <c r="AB20" s="46"/>
      <c r="AC20" s="109" t="s">
        <v>153</v>
      </c>
      <c r="AD20" s="110" t="str">
        <f t="shared" si="3"/>
        <v>S</v>
      </c>
      <c r="AE20" s="111">
        <f t="shared" si="3"/>
        <v>1</v>
      </c>
      <c r="AF20" s="112">
        <f t="shared" si="3"/>
        <v>40</v>
      </c>
      <c r="AG20" s="113">
        <f t="shared" si="3"/>
        <v>17</v>
      </c>
      <c r="AH20" s="113">
        <f t="shared" si="3"/>
        <v>680</v>
      </c>
      <c r="AI20" s="114">
        <f t="shared" si="3"/>
        <v>3</v>
      </c>
      <c r="AJ20" s="113">
        <f t="shared" si="3"/>
        <v>25.5</v>
      </c>
      <c r="AK20" s="113">
        <f t="shared" si="3"/>
        <v>76.5</v>
      </c>
      <c r="AL20" s="113">
        <f t="shared" si="3"/>
        <v>756.5</v>
      </c>
      <c r="AM20" s="113">
        <f t="shared" si="3"/>
        <v>506.5</v>
      </c>
      <c r="AN20" s="113"/>
      <c r="AO20" s="113"/>
      <c r="AP20" s="113">
        <f t="shared" ref="AP20:AU35" si="8">+AP19</f>
        <v>31.402999999999999</v>
      </c>
      <c r="AQ20" s="113">
        <f t="shared" si="8"/>
        <v>10.969250000000001</v>
      </c>
      <c r="AR20" s="113">
        <f t="shared" si="8"/>
        <v>35</v>
      </c>
      <c r="AS20" s="113">
        <f t="shared" si="8"/>
        <v>250</v>
      </c>
      <c r="AT20" s="113">
        <f t="shared" si="8"/>
        <v>8</v>
      </c>
      <c r="AU20" s="113">
        <f t="shared" si="8"/>
        <v>35</v>
      </c>
      <c r="AV20" s="113">
        <f t="shared" si="7"/>
        <v>386.12774999999999</v>
      </c>
      <c r="AW20" s="189"/>
      <c r="AX20" s="189"/>
      <c r="AY20" s="189"/>
      <c r="AZ20" s="189"/>
      <c r="BA20" s="189"/>
      <c r="BB20" s="189"/>
      <c r="BC20" s="189"/>
      <c r="BD20" s="189"/>
    </row>
    <row r="21" spans="1:56" s="106" customFormat="1" ht="15.75" hidden="1" thickBot="1" x14ac:dyDescent="0.3">
      <c r="A21" s="121" t="s">
        <v>136</v>
      </c>
      <c r="B21" s="110" t="s">
        <v>36</v>
      </c>
      <c r="C21" s="114">
        <v>4</v>
      </c>
      <c r="D21" s="114" t="s">
        <v>33</v>
      </c>
      <c r="E21" s="118"/>
      <c r="F21" s="118">
        <f>190000/52</f>
        <v>3653.8461538461538</v>
      </c>
      <c r="G21" s="114"/>
      <c r="H21" s="118"/>
      <c r="I21" s="118"/>
      <c r="J21" s="119">
        <f>F21+I21</f>
        <v>3653.8461538461538</v>
      </c>
      <c r="K21" s="118">
        <f>J21-U21-S21</f>
        <v>3218.8461538461538</v>
      </c>
      <c r="L21" s="118">
        <f>+J21-S21</f>
        <v>3403.8461538461538</v>
      </c>
      <c r="M21" s="118">
        <f>+J21-S21</f>
        <v>3403.8461538461538</v>
      </c>
      <c r="N21" s="118"/>
      <c r="O21" s="118"/>
      <c r="P21" s="118">
        <f>L21*0.062</f>
        <v>211.03846153846155</v>
      </c>
      <c r="Q21" s="118">
        <f>J21*0.0145</f>
        <v>52.980769230769234</v>
      </c>
      <c r="R21" s="118">
        <f>+R16</f>
        <v>432.86215384615389</v>
      </c>
      <c r="S21" s="118">
        <v>250</v>
      </c>
      <c r="T21" s="118">
        <v>8</v>
      </c>
      <c r="U21" s="118">
        <v>185</v>
      </c>
      <c r="V21" s="118">
        <f>J21-SUM(P21:U21)</f>
        <v>2513.964769230769</v>
      </c>
      <c r="W21" s="120">
        <f>L21*0.062</f>
        <v>211.03846153846155</v>
      </c>
      <c r="X21" s="120">
        <f>J21*0.0145</f>
        <v>52.980769230769234</v>
      </c>
      <c r="Y21" s="120">
        <f>N21*0.006</f>
        <v>0</v>
      </c>
      <c r="Z21" s="120">
        <f>O21*0.054</f>
        <v>0</v>
      </c>
      <c r="AB21" s="46"/>
      <c r="AC21" s="109" t="s">
        <v>154</v>
      </c>
      <c r="AD21" s="110" t="str">
        <f t="shared" si="3"/>
        <v>S</v>
      </c>
      <c r="AE21" s="111">
        <f t="shared" si="3"/>
        <v>1</v>
      </c>
      <c r="AF21" s="112">
        <f t="shared" si="3"/>
        <v>40</v>
      </c>
      <c r="AG21" s="113">
        <f t="shared" si="3"/>
        <v>17</v>
      </c>
      <c r="AH21" s="113">
        <f t="shared" si="3"/>
        <v>680</v>
      </c>
      <c r="AI21" s="114">
        <f t="shared" si="3"/>
        <v>3</v>
      </c>
      <c r="AJ21" s="113">
        <f t="shared" si="3"/>
        <v>25.5</v>
      </c>
      <c r="AK21" s="113">
        <f t="shared" si="3"/>
        <v>76.5</v>
      </c>
      <c r="AL21" s="113">
        <f t="shared" si="3"/>
        <v>756.5</v>
      </c>
      <c r="AM21" s="113">
        <f t="shared" si="3"/>
        <v>506.5</v>
      </c>
      <c r="AN21" s="113"/>
      <c r="AO21" s="113"/>
      <c r="AP21" s="113">
        <f t="shared" si="8"/>
        <v>31.402999999999999</v>
      </c>
      <c r="AQ21" s="113">
        <f t="shared" si="8"/>
        <v>10.969250000000001</v>
      </c>
      <c r="AR21" s="113">
        <f t="shared" si="8"/>
        <v>35</v>
      </c>
      <c r="AS21" s="113">
        <f t="shared" si="8"/>
        <v>250</v>
      </c>
      <c r="AT21" s="113">
        <f t="shared" si="8"/>
        <v>8</v>
      </c>
      <c r="AU21" s="113">
        <f t="shared" si="8"/>
        <v>35</v>
      </c>
      <c r="AV21" s="113">
        <f t="shared" si="7"/>
        <v>386.12774999999999</v>
      </c>
      <c r="AW21" s="189"/>
      <c r="AX21" s="189"/>
      <c r="AY21" s="189"/>
      <c r="AZ21" s="189"/>
      <c r="BA21" s="189"/>
      <c r="BB21" s="189"/>
      <c r="BC21" s="189"/>
      <c r="BD21" s="189"/>
    </row>
    <row r="22" spans="1:56" ht="15.75" hidden="1" thickBot="1" x14ac:dyDescent="0.3">
      <c r="A22" s="121"/>
      <c r="B22" s="121"/>
      <c r="C22" s="121"/>
      <c r="D22" s="122"/>
      <c r="E22" s="122"/>
      <c r="F22" s="123">
        <f>SUM(F20:F21)</f>
        <v>4333.8461538461543</v>
      </c>
      <c r="G22" s="122"/>
      <c r="H22" s="123">
        <f t="shared" ref="H22:Z22" si="9">SUM(H20:H21)</f>
        <v>25.5</v>
      </c>
      <c r="I22" s="123">
        <f t="shared" si="9"/>
        <v>76.5</v>
      </c>
      <c r="J22" s="124">
        <f t="shared" si="9"/>
        <v>4410.3461538461543</v>
      </c>
      <c r="K22" s="123">
        <f t="shared" si="9"/>
        <v>3690.3461538461538</v>
      </c>
      <c r="L22" s="123">
        <f t="shared" si="9"/>
        <v>3910.3461538461538</v>
      </c>
      <c r="M22" s="123">
        <f t="shared" si="9"/>
        <v>3910.3461538461538</v>
      </c>
      <c r="N22" s="123">
        <f t="shared" si="9"/>
        <v>756.5</v>
      </c>
      <c r="O22" s="123">
        <f t="shared" si="9"/>
        <v>756.5</v>
      </c>
      <c r="P22" s="123">
        <f t="shared" si="9"/>
        <v>242.44146153846154</v>
      </c>
      <c r="Q22" s="123">
        <f t="shared" si="9"/>
        <v>63.950019230769236</v>
      </c>
      <c r="R22" s="123">
        <f t="shared" si="9"/>
        <v>467.86215384615389</v>
      </c>
      <c r="S22" s="123">
        <f t="shared" si="9"/>
        <v>500</v>
      </c>
      <c r="T22" s="123">
        <f t="shared" si="9"/>
        <v>16</v>
      </c>
      <c r="U22" s="123">
        <f t="shared" si="9"/>
        <v>220</v>
      </c>
      <c r="V22" s="123">
        <f t="shared" si="9"/>
        <v>2900.0925192307691</v>
      </c>
      <c r="W22" s="123">
        <f t="shared" si="9"/>
        <v>242.44146153846154</v>
      </c>
      <c r="X22" s="123">
        <f t="shared" si="9"/>
        <v>63.950019230769236</v>
      </c>
      <c r="Y22" s="123">
        <f t="shared" si="9"/>
        <v>4.5389999999999997</v>
      </c>
      <c r="Z22" s="123">
        <f t="shared" si="9"/>
        <v>40.850999999999999</v>
      </c>
      <c r="AB22" s="46"/>
      <c r="AC22" s="109" t="s">
        <v>155</v>
      </c>
      <c r="AD22" s="110" t="str">
        <f t="shared" ref="AD22:AM37" si="10">+AD21</f>
        <v>S</v>
      </c>
      <c r="AE22" s="111">
        <f t="shared" si="10"/>
        <v>1</v>
      </c>
      <c r="AF22" s="112">
        <f t="shared" si="10"/>
        <v>40</v>
      </c>
      <c r="AG22" s="113">
        <f t="shared" si="10"/>
        <v>17</v>
      </c>
      <c r="AH22" s="113">
        <f t="shared" si="10"/>
        <v>680</v>
      </c>
      <c r="AI22" s="114">
        <f t="shared" si="10"/>
        <v>3</v>
      </c>
      <c r="AJ22" s="113">
        <f t="shared" si="10"/>
        <v>25.5</v>
      </c>
      <c r="AK22" s="113">
        <f t="shared" si="10"/>
        <v>76.5</v>
      </c>
      <c r="AL22" s="113">
        <f t="shared" si="10"/>
        <v>756.5</v>
      </c>
      <c r="AM22" s="113">
        <f t="shared" si="10"/>
        <v>506.5</v>
      </c>
      <c r="AN22" s="113"/>
      <c r="AO22" s="113"/>
      <c r="AP22" s="113">
        <f t="shared" si="8"/>
        <v>31.402999999999999</v>
      </c>
      <c r="AQ22" s="113">
        <f t="shared" si="8"/>
        <v>10.969250000000001</v>
      </c>
      <c r="AR22" s="113">
        <f t="shared" si="8"/>
        <v>35</v>
      </c>
      <c r="AS22" s="113">
        <f t="shared" si="8"/>
        <v>250</v>
      </c>
      <c r="AT22" s="113">
        <f t="shared" si="8"/>
        <v>8</v>
      </c>
      <c r="AU22" s="113">
        <f t="shared" si="8"/>
        <v>35</v>
      </c>
      <c r="AV22" s="113">
        <f t="shared" si="7"/>
        <v>386.12774999999999</v>
      </c>
    </row>
    <row r="23" spans="1:56" s="106" customFormat="1" ht="15.75" hidden="1" thickBot="1" x14ac:dyDescent="0.3">
      <c r="A23" s="75"/>
      <c r="B23" s="75"/>
      <c r="C23" s="75"/>
      <c r="D23" s="78"/>
      <c r="E23" s="75"/>
      <c r="F23" s="75"/>
      <c r="G23" s="78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46"/>
      <c r="X23" s="46"/>
      <c r="Y23" s="46"/>
      <c r="Z23" s="46"/>
      <c r="AB23" s="46"/>
      <c r="AC23" s="109" t="s">
        <v>156</v>
      </c>
      <c r="AD23" s="110" t="str">
        <f t="shared" si="10"/>
        <v>S</v>
      </c>
      <c r="AE23" s="111">
        <f t="shared" si="10"/>
        <v>1</v>
      </c>
      <c r="AF23" s="112">
        <f t="shared" si="10"/>
        <v>40</v>
      </c>
      <c r="AG23" s="113">
        <f t="shared" si="10"/>
        <v>17</v>
      </c>
      <c r="AH23" s="113">
        <f t="shared" si="10"/>
        <v>680</v>
      </c>
      <c r="AI23" s="114">
        <f t="shared" si="10"/>
        <v>3</v>
      </c>
      <c r="AJ23" s="113">
        <f t="shared" si="10"/>
        <v>25.5</v>
      </c>
      <c r="AK23" s="113">
        <f t="shared" si="10"/>
        <v>76.5</v>
      </c>
      <c r="AL23" s="113">
        <f t="shared" si="10"/>
        <v>756.5</v>
      </c>
      <c r="AM23" s="113">
        <f t="shared" si="10"/>
        <v>506.5</v>
      </c>
      <c r="AN23" s="113"/>
      <c r="AO23" s="113"/>
      <c r="AP23" s="113">
        <f t="shared" si="8"/>
        <v>31.402999999999999</v>
      </c>
      <c r="AQ23" s="113">
        <f t="shared" si="8"/>
        <v>10.969250000000001</v>
      </c>
      <c r="AR23" s="113">
        <f t="shared" si="8"/>
        <v>35</v>
      </c>
      <c r="AS23" s="113">
        <f t="shared" si="8"/>
        <v>250</v>
      </c>
      <c r="AT23" s="113">
        <f t="shared" si="8"/>
        <v>8</v>
      </c>
      <c r="AU23" s="113">
        <f t="shared" si="8"/>
        <v>35</v>
      </c>
      <c r="AV23" s="113">
        <f t="shared" si="7"/>
        <v>386.12774999999999</v>
      </c>
      <c r="AW23" s="189"/>
      <c r="AX23" s="189"/>
      <c r="AY23" s="189"/>
      <c r="AZ23" s="189"/>
      <c r="BA23" s="189"/>
      <c r="BB23" s="189"/>
      <c r="BC23" s="189"/>
      <c r="BD23" s="189"/>
    </row>
    <row r="24" spans="1:56" s="106" customFormat="1" ht="20.25" hidden="1" thickBot="1" x14ac:dyDescent="0.35">
      <c r="A24" s="125" t="s">
        <v>134</v>
      </c>
      <c r="B24" s="103"/>
      <c r="C24" s="103"/>
      <c r="D24" s="104"/>
      <c r="E24" s="105"/>
      <c r="G24" s="107"/>
      <c r="W24" s="46"/>
      <c r="X24" s="46"/>
      <c r="Y24" s="46"/>
      <c r="Z24" s="46"/>
      <c r="AB24" s="46"/>
      <c r="AC24" s="109" t="s">
        <v>157</v>
      </c>
      <c r="AD24" s="110" t="str">
        <f t="shared" si="10"/>
        <v>S</v>
      </c>
      <c r="AE24" s="111">
        <f t="shared" si="10"/>
        <v>1</v>
      </c>
      <c r="AF24" s="112">
        <f t="shared" si="10"/>
        <v>40</v>
      </c>
      <c r="AG24" s="113">
        <f t="shared" si="10"/>
        <v>17</v>
      </c>
      <c r="AH24" s="113">
        <f t="shared" si="10"/>
        <v>680</v>
      </c>
      <c r="AI24" s="114">
        <f t="shared" si="10"/>
        <v>3</v>
      </c>
      <c r="AJ24" s="113">
        <f t="shared" si="10"/>
        <v>25.5</v>
      </c>
      <c r="AK24" s="113">
        <f t="shared" si="10"/>
        <v>76.5</v>
      </c>
      <c r="AL24" s="113">
        <f t="shared" si="10"/>
        <v>756.5</v>
      </c>
      <c r="AM24" s="113">
        <f t="shared" si="10"/>
        <v>506.5</v>
      </c>
      <c r="AN24" s="113"/>
      <c r="AO24" s="113"/>
      <c r="AP24" s="113">
        <f t="shared" si="8"/>
        <v>31.402999999999999</v>
      </c>
      <c r="AQ24" s="113">
        <f t="shared" si="8"/>
        <v>10.969250000000001</v>
      </c>
      <c r="AR24" s="113">
        <f t="shared" si="8"/>
        <v>35</v>
      </c>
      <c r="AS24" s="113">
        <f t="shared" si="8"/>
        <v>250</v>
      </c>
      <c r="AT24" s="113">
        <f t="shared" si="8"/>
        <v>8</v>
      </c>
      <c r="AU24" s="113">
        <f t="shared" si="8"/>
        <v>35</v>
      </c>
      <c r="AV24" s="113">
        <f t="shared" si="7"/>
        <v>386.12774999999999</v>
      </c>
      <c r="AW24" s="189"/>
      <c r="AX24" s="189"/>
      <c r="AY24" s="189"/>
      <c r="AZ24" s="189"/>
      <c r="BA24" s="189"/>
      <c r="BB24" s="189"/>
      <c r="BC24" s="189"/>
      <c r="BD24" s="189"/>
    </row>
    <row r="25" spans="1:56" s="106" customFormat="1" ht="15.75" hidden="1" thickBot="1" x14ac:dyDescent="0.3">
      <c r="A25" s="115" t="s">
        <v>135</v>
      </c>
      <c r="B25" s="116" t="s">
        <v>37</v>
      </c>
      <c r="C25" s="111">
        <v>1</v>
      </c>
      <c r="D25" s="111">
        <v>40</v>
      </c>
      <c r="E25" s="117">
        <v>17</v>
      </c>
      <c r="F25" s="118">
        <f>D25*E25</f>
        <v>680</v>
      </c>
      <c r="G25" s="114">
        <v>3</v>
      </c>
      <c r="H25" s="118">
        <f>E25*1.5</f>
        <v>25.5</v>
      </c>
      <c r="I25" s="118">
        <f>G25*H25</f>
        <v>76.5</v>
      </c>
      <c r="J25" s="119">
        <f>F25+I25</f>
        <v>756.5</v>
      </c>
      <c r="K25" s="118">
        <f>J25-U25-S25</f>
        <v>471.5</v>
      </c>
      <c r="L25" s="118">
        <f>+J25-S25</f>
        <v>506.5</v>
      </c>
      <c r="M25" s="118">
        <f>+J25-S25</f>
        <v>506.5</v>
      </c>
      <c r="N25" s="118">
        <f>J25</f>
        <v>756.5</v>
      </c>
      <c r="O25" s="118">
        <f>J25</f>
        <v>756.5</v>
      </c>
      <c r="P25" s="118">
        <f>L25*0.062</f>
        <v>31.402999999999999</v>
      </c>
      <c r="Q25" s="118">
        <f>J25*0.0145</f>
        <v>10.969250000000001</v>
      </c>
      <c r="R25" s="118">
        <f>+R20</f>
        <v>35</v>
      </c>
      <c r="S25" s="118">
        <v>250</v>
      </c>
      <c r="T25" s="118">
        <v>8</v>
      </c>
      <c r="U25" s="118">
        <v>35</v>
      </c>
      <c r="V25" s="118">
        <f>J25-P25-Q25-R25-S25-T25-U25</f>
        <v>386.12774999999999</v>
      </c>
      <c r="W25" s="120">
        <f>L25*0.062</f>
        <v>31.402999999999999</v>
      </c>
      <c r="X25" s="120">
        <f>J25*0.0145</f>
        <v>10.969250000000001</v>
      </c>
      <c r="Y25" s="120">
        <f>N25*0.006</f>
        <v>4.5389999999999997</v>
      </c>
      <c r="Z25" s="120">
        <f>O25*0.054</f>
        <v>40.850999999999999</v>
      </c>
      <c r="AB25" s="46"/>
      <c r="AC25" s="109" t="s">
        <v>158</v>
      </c>
      <c r="AD25" s="110" t="str">
        <f t="shared" si="10"/>
        <v>S</v>
      </c>
      <c r="AE25" s="111">
        <f t="shared" si="10"/>
        <v>1</v>
      </c>
      <c r="AF25" s="112">
        <f t="shared" si="10"/>
        <v>40</v>
      </c>
      <c r="AG25" s="113">
        <f t="shared" si="10"/>
        <v>17</v>
      </c>
      <c r="AH25" s="113">
        <f t="shared" si="10"/>
        <v>680</v>
      </c>
      <c r="AI25" s="114">
        <f t="shared" si="10"/>
        <v>3</v>
      </c>
      <c r="AJ25" s="113">
        <f t="shared" si="10"/>
        <v>25.5</v>
      </c>
      <c r="AK25" s="113">
        <f t="shared" si="10"/>
        <v>76.5</v>
      </c>
      <c r="AL25" s="113">
        <f t="shared" si="10"/>
        <v>756.5</v>
      </c>
      <c r="AM25" s="113">
        <f t="shared" si="10"/>
        <v>506.5</v>
      </c>
      <c r="AN25" s="113"/>
      <c r="AO25" s="113"/>
      <c r="AP25" s="113">
        <f t="shared" si="8"/>
        <v>31.402999999999999</v>
      </c>
      <c r="AQ25" s="113">
        <f t="shared" si="8"/>
        <v>10.969250000000001</v>
      </c>
      <c r="AR25" s="113">
        <f t="shared" si="8"/>
        <v>35</v>
      </c>
      <c r="AS25" s="113">
        <f t="shared" si="8"/>
        <v>250</v>
      </c>
      <c r="AT25" s="113">
        <f t="shared" si="8"/>
        <v>8</v>
      </c>
      <c r="AU25" s="113">
        <f t="shared" si="8"/>
        <v>35</v>
      </c>
      <c r="AV25" s="113">
        <f t="shared" si="7"/>
        <v>386.12774999999999</v>
      </c>
      <c r="AW25" s="189"/>
      <c r="AX25" s="189"/>
      <c r="AY25" s="189"/>
      <c r="AZ25" s="189"/>
      <c r="BA25" s="189"/>
      <c r="BB25" s="189"/>
      <c r="BC25" s="189"/>
      <c r="BD25" s="189"/>
    </row>
    <row r="26" spans="1:56" s="106" customFormat="1" ht="15.75" hidden="1" thickBot="1" x14ac:dyDescent="0.3">
      <c r="A26" s="121" t="s">
        <v>136</v>
      </c>
      <c r="B26" s="110" t="s">
        <v>36</v>
      </c>
      <c r="C26" s="114">
        <v>4</v>
      </c>
      <c r="D26" s="114" t="s">
        <v>33</v>
      </c>
      <c r="E26" s="118"/>
      <c r="F26" s="118">
        <f>190000/52</f>
        <v>3653.8461538461538</v>
      </c>
      <c r="G26" s="114"/>
      <c r="H26" s="118"/>
      <c r="I26" s="118"/>
      <c r="J26" s="119">
        <f>F26+I26</f>
        <v>3653.8461538461538</v>
      </c>
      <c r="K26" s="118">
        <f>J26-U26-S26</f>
        <v>3218.8461538461538</v>
      </c>
      <c r="L26" s="118">
        <f>+J26-S26</f>
        <v>3403.8461538461538</v>
      </c>
      <c r="M26" s="118">
        <f>+J26-S26</f>
        <v>3403.8461538461538</v>
      </c>
      <c r="N26" s="118"/>
      <c r="O26" s="118"/>
      <c r="P26" s="118">
        <f>L26*0.062</f>
        <v>211.03846153846155</v>
      </c>
      <c r="Q26" s="118">
        <f>J26*0.0145</f>
        <v>52.980769230769234</v>
      </c>
      <c r="R26" s="118">
        <f>+R21</f>
        <v>432.86215384615389</v>
      </c>
      <c r="S26" s="118">
        <v>250</v>
      </c>
      <c r="T26" s="118">
        <v>8</v>
      </c>
      <c r="U26" s="118">
        <v>185</v>
      </c>
      <c r="V26" s="118">
        <f>J26-SUM(P26:U26)</f>
        <v>2513.964769230769</v>
      </c>
      <c r="W26" s="120">
        <f>L26*0.062</f>
        <v>211.03846153846155</v>
      </c>
      <c r="X26" s="120">
        <f>J26*0.0145</f>
        <v>52.980769230769234</v>
      </c>
      <c r="Y26" s="120">
        <f>N26*0.006</f>
        <v>0</v>
      </c>
      <c r="Z26" s="120">
        <f>O26*0.054</f>
        <v>0</v>
      </c>
      <c r="AB26" s="46"/>
      <c r="AC26" s="109" t="s">
        <v>159</v>
      </c>
      <c r="AD26" s="110" t="str">
        <f t="shared" si="10"/>
        <v>S</v>
      </c>
      <c r="AE26" s="111">
        <f t="shared" si="10"/>
        <v>1</v>
      </c>
      <c r="AF26" s="112">
        <f t="shared" si="10"/>
        <v>40</v>
      </c>
      <c r="AG26" s="113">
        <f t="shared" si="10"/>
        <v>17</v>
      </c>
      <c r="AH26" s="113">
        <f t="shared" si="10"/>
        <v>680</v>
      </c>
      <c r="AI26" s="114">
        <f t="shared" si="10"/>
        <v>3</v>
      </c>
      <c r="AJ26" s="113">
        <f t="shared" si="10"/>
        <v>25.5</v>
      </c>
      <c r="AK26" s="113">
        <f t="shared" si="10"/>
        <v>76.5</v>
      </c>
      <c r="AL26" s="113">
        <f t="shared" si="10"/>
        <v>756.5</v>
      </c>
      <c r="AM26" s="113">
        <f t="shared" si="10"/>
        <v>506.5</v>
      </c>
      <c r="AN26" s="113"/>
      <c r="AO26" s="113"/>
      <c r="AP26" s="113">
        <f t="shared" si="8"/>
        <v>31.402999999999999</v>
      </c>
      <c r="AQ26" s="113">
        <f t="shared" si="8"/>
        <v>10.969250000000001</v>
      </c>
      <c r="AR26" s="113">
        <f t="shared" si="8"/>
        <v>35</v>
      </c>
      <c r="AS26" s="113">
        <f t="shared" si="8"/>
        <v>250</v>
      </c>
      <c r="AT26" s="113">
        <f t="shared" si="8"/>
        <v>8</v>
      </c>
      <c r="AU26" s="113">
        <f t="shared" si="8"/>
        <v>35</v>
      </c>
      <c r="AV26" s="113">
        <f t="shared" si="7"/>
        <v>386.12774999999999</v>
      </c>
      <c r="AW26" s="189"/>
      <c r="AX26" s="189"/>
      <c r="AY26" s="189"/>
      <c r="AZ26" s="189"/>
      <c r="BA26" s="189"/>
      <c r="BB26" s="189"/>
      <c r="BC26" s="189"/>
      <c r="BD26" s="189"/>
    </row>
    <row r="27" spans="1:56" s="106" customFormat="1" ht="15.75" hidden="1" thickBot="1" x14ac:dyDescent="0.3">
      <c r="A27" s="121"/>
      <c r="B27" s="121"/>
      <c r="C27" s="121"/>
      <c r="D27" s="122"/>
      <c r="E27" s="122"/>
      <c r="F27" s="123">
        <f>SUM(F25:F26)</f>
        <v>4333.8461538461543</v>
      </c>
      <c r="G27" s="122"/>
      <c r="H27" s="123">
        <f t="shared" ref="H27:Z27" si="11">SUM(H25:H26)</f>
        <v>25.5</v>
      </c>
      <c r="I27" s="123">
        <f t="shared" si="11"/>
        <v>76.5</v>
      </c>
      <c r="J27" s="124">
        <f t="shared" si="11"/>
        <v>4410.3461538461543</v>
      </c>
      <c r="K27" s="123">
        <f t="shared" si="11"/>
        <v>3690.3461538461538</v>
      </c>
      <c r="L27" s="123">
        <f t="shared" si="11"/>
        <v>3910.3461538461538</v>
      </c>
      <c r="M27" s="123">
        <f t="shared" si="11"/>
        <v>3910.3461538461538</v>
      </c>
      <c r="N27" s="123">
        <f t="shared" si="11"/>
        <v>756.5</v>
      </c>
      <c r="O27" s="123">
        <f t="shared" si="11"/>
        <v>756.5</v>
      </c>
      <c r="P27" s="123">
        <f t="shared" si="11"/>
        <v>242.44146153846154</v>
      </c>
      <c r="Q27" s="123">
        <f t="shared" si="11"/>
        <v>63.950019230769236</v>
      </c>
      <c r="R27" s="123">
        <f t="shared" si="11"/>
        <v>467.86215384615389</v>
      </c>
      <c r="S27" s="123">
        <f t="shared" si="11"/>
        <v>500</v>
      </c>
      <c r="T27" s="123">
        <f t="shared" si="11"/>
        <v>16</v>
      </c>
      <c r="U27" s="123">
        <f t="shared" si="11"/>
        <v>220</v>
      </c>
      <c r="V27" s="123">
        <f t="shared" si="11"/>
        <v>2900.0925192307691</v>
      </c>
      <c r="W27" s="123">
        <f t="shared" si="11"/>
        <v>242.44146153846154</v>
      </c>
      <c r="X27" s="123">
        <f t="shared" si="11"/>
        <v>63.950019230769236</v>
      </c>
      <c r="Y27" s="123">
        <f t="shared" si="11"/>
        <v>4.5389999999999997</v>
      </c>
      <c r="Z27" s="123">
        <f t="shared" si="11"/>
        <v>40.850999999999999</v>
      </c>
      <c r="AB27" s="46"/>
      <c r="AC27" s="109" t="s">
        <v>160</v>
      </c>
      <c r="AD27" s="110" t="str">
        <f t="shared" si="10"/>
        <v>S</v>
      </c>
      <c r="AE27" s="111">
        <f t="shared" si="10"/>
        <v>1</v>
      </c>
      <c r="AF27" s="112">
        <f t="shared" si="10"/>
        <v>40</v>
      </c>
      <c r="AG27" s="113">
        <f t="shared" si="10"/>
        <v>17</v>
      </c>
      <c r="AH27" s="113">
        <f t="shared" si="10"/>
        <v>680</v>
      </c>
      <c r="AI27" s="114">
        <f t="shared" si="10"/>
        <v>3</v>
      </c>
      <c r="AJ27" s="113">
        <f t="shared" si="10"/>
        <v>25.5</v>
      </c>
      <c r="AK27" s="113">
        <f t="shared" si="10"/>
        <v>76.5</v>
      </c>
      <c r="AL27" s="113">
        <f t="shared" si="10"/>
        <v>756.5</v>
      </c>
      <c r="AM27" s="113">
        <f t="shared" si="10"/>
        <v>506.5</v>
      </c>
      <c r="AN27" s="113"/>
      <c r="AO27" s="113"/>
      <c r="AP27" s="113">
        <f t="shared" si="8"/>
        <v>31.402999999999999</v>
      </c>
      <c r="AQ27" s="113">
        <f t="shared" si="8"/>
        <v>10.969250000000001</v>
      </c>
      <c r="AR27" s="113">
        <f t="shared" si="8"/>
        <v>35</v>
      </c>
      <c r="AS27" s="113">
        <f t="shared" si="8"/>
        <v>250</v>
      </c>
      <c r="AT27" s="113">
        <f t="shared" si="8"/>
        <v>8</v>
      </c>
      <c r="AU27" s="113">
        <f t="shared" si="8"/>
        <v>35</v>
      </c>
      <c r="AV27" s="113">
        <f t="shared" si="7"/>
        <v>386.12774999999999</v>
      </c>
      <c r="AW27" s="189"/>
      <c r="AX27" s="189"/>
      <c r="AY27" s="189"/>
      <c r="AZ27" s="189"/>
      <c r="BA27" s="189"/>
      <c r="BB27" s="189"/>
      <c r="BC27" s="189"/>
      <c r="BD27" s="189"/>
    </row>
    <row r="28" spans="1:56" s="106" customFormat="1" ht="15.75" hidden="1" thickBot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109" t="s">
        <v>161</v>
      </c>
      <c r="AD28" s="110" t="str">
        <f t="shared" si="10"/>
        <v>S</v>
      </c>
      <c r="AE28" s="111">
        <f t="shared" si="10"/>
        <v>1</v>
      </c>
      <c r="AF28" s="112">
        <f t="shared" si="10"/>
        <v>40</v>
      </c>
      <c r="AG28" s="113">
        <f t="shared" si="10"/>
        <v>17</v>
      </c>
      <c r="AH28" s="113">
        <f t="shared" si="10"/>
        <v>680</v>
      </c>
      <c r="AI28" s="114">
        <f t="shared" si="10"/>
        <v>3</v>
      </c>
      <c r="AJ28" s="113">
        <f t="shared" si="10"/>
        <v>25.5</v>
      </c>
      <c r="AK28" s="113">
        <f t="shared" si="10"/>
        <v>76.5</v>
      </c>
      <c r="AL28" s="113">
        <f t="shared" si="10"/>
        <v>756.5</v>
      </c>
      <c r="AM28" s="113">
        <f t="shared" si="10"/>
        <v>506.5</v>
      </c>
      <c r="AN28" s="113"/>
      <c r="AO28" s="113"/>
      <c r="AP28" s="113">
        <f t="shared" si="8"/>
        <v>31.402999999999999</v>
      </c>
      <c r="AQ28" s="113">
        <f t="shared" si="8"/>
        <v>10.969250000000001</v>
      </c>
      <c r="AR28" s="113">
        <f t="shared" si="8"/>
        <v>35</v>
      </c>
      <c r="AS28" s="113">
        <f t="shared" si="8"/>
        <v>250</v>
      </c>
      <c r="AT28" s="113">
        <f t="shared" si="8"/>
        <v>8</v>
      </c>
      <c r="AU28" s="113">
        <f t="shared" si="8"/>
        <v>35</v>
      </c>
      <c r="AV28" s="113">
        <f t="shared" si="7"/>
        <v>386.12774999999999</v>
      </c>
      <c r="AW28" s="189"/>
      <c r="AX28" s="189"/>
      <c r="AY28" s="189"/>
      <c r="AZ28" s="189"/>
      <c r="BA28" s="189"/>
      <c r="BB28" s="189"/>
      <c r="BC28" s="189"/>
      <c r="BD28" s="189"/>
    </row>
    <row r="29" spans="1:56" s="106" customFormat="1" ht="20.25" hidden="1" thickBot="1" x14ac:dyDescent="0.35">
      <c r="A29" s="125" t="s">
        <v>142</v>
      </c>
      <c r="B29" s="103"/>
      <c r="C29" s="103"/>
      <c r="D29" s="104"/>
      <c r="E29" s="105"/>
      <c r="G29" s="107"/>
      <c r="W29" s="46"/>
      <c r="X29" s="46"/>
      <c r="Y29" s="46"/>
      <c r="Z29" s="46"/>
      <c r="AB29" s="46"/>
      <c r="AC29" s="109" t="s">
        <v>162</v>
      </c>
      <c r="AD29" s="110" t="str">
        <f t="shared" si="10"/>
        <v>S</v>
      </c>
      <c r="AE29" s="111">
        <f t="shared" si="10"/>
        <v>1</v>
      </c>
      <c r="AF29" s="112">
        <f t="shared" si="10"/>
        <v>40</v>
      </c>
      <c r="AG29" s="113">
        <f t="shared" si="10"/>
        <v>17</v>
      </c>
      <c r="AH29" s="113">
        <f t="shared" si="10"/>
        <v>680</v>
      </c>
      <c r="AI29" s="114">
        <f t="shared" si="10"/>
        <v>3</v>
      </c>
      <c r="AJ29" s="113">
        <f t="shared" si="10"/>
        <v>25.5</v>
      </c>
      <c r="AK29" s="113">
        <f t="shared" si="10"/>
        <v>76.5</v>
      </c>
      <c r="AL29" s="113">
        <f t="shared" si="10"/>
        <v>756.5</v>
      </c>
      <c r="AM29" s="113">
        <f t="shared" si="10"/>
        <v>506.5</v>
      </c>
      <c r="AN29" s="113"/>
      <c r="AO29" s="113"/>
      <c r="AP29" s="113">
        <f t="shared" si="8"/>
        <v>31.402999999999999</v>
      </c>
      <c r="AQ29" s="113">
        <f t="shared" si="8"/>
        <v>10.969250000000001</v>
      </c>
      <c r="AR29" s="113">
        <f t="shared" si="8"/>
        <v>35</v>
      </c>
      <c r="AS29" s="113">
        <f t="shared" si="8"/>
        <v>250</v>
      </c>
      <c r="AT29" s="113">
        <f t="shared" si="8"/>
        <v>8</v>
      </c>
      <c r="AU29" s="113">
        <f t="shared" si="8"/>
        <v>35</v>
      </c>
      <c r="AV29" s="113">
        <f t="shared" si="7"/>
        <v>386.12774999999999</v>
      </c>
      <c r="AW29" s="189"/>
      <c r="AX29" s="189"/>
      <c r="AY29" s="189"/>
      <c r="AZ29" s="189"/>
      <c r="BA29" s="189"/>
      <c r="BB29" s="189"/>
      <c r="BC29" s="189"/>
      <c r="BD29" s="189"/>
    </row>
    <row r="30" spans="1:56" s="106" customFormat="1" ht="15.75" hidden="1" thickBot="1" x14ac:dyDescent="0.3">
      <c r="A30" s="115" t="s">
        <v>135</v>
      </c>
      <c r="B30" s="116" t="s">
        <v>37</v>
      </c>
      <c r="C30" s="111">
        <v>1</v>
      </c>
      <c r="D30" s="111">
        <v>40</v>
      </c>
      <c r="E30" s="117">
        <v>17</v>
      </c>
      <c r="F30" s="118">
        <f>D30*E30</f>
        <v>680</v>
      </c>
      <c r="G30" s="114">
        <v>3</v>
      </c>
      <c r="H30" s="118">
        <f>E30*1.5</f>
        <v>25.5</v>
      </c>
      <c r="I30" s="118">
        <f>G30*H30</f>
        <v>76.5</v>
      </c>
      <c r="J30" s="119">
        <f>F30+I30</f>
        <v>756.5</v>
      </c>
      <c r="K30" s="118">
        <f>J30-U30-S30</f>
        <v>471.5</v>
      </c>
      <c r="L30" s="118">
        <f>+J30-S30</f>
        <v>506.5</v>
      </c>
      <c r="M30" s="118">
        <f>+J30-S30</f>
        <v>506.5</v>
      </c>
      <c r="N30" s="118">
        <f>J30</f>
        <v>756.5</v>
      </c>
      <c r="O30" s="118">
        <f>J30</f>
        <v>756.5</v>
      </c>
      <c r="P30" s="118">
        <f>L30*0.062</f>
        <v>31.402999999999999</v>
      </c>
      <c r="Q30" s="118">
        <f>J30*0.0145</f>
        <v>10.969250000000001</v>
      </c>
      <c r="R30" s="118">
        <f>+R25</f>
        <v>35</v>
      </c>
      <c r="S30" s="118">
        <v>250</v>
      </c>
      <c r="T30" s="118">
        <v>8</v>
      </c>
      <c r="U30" s="118">
        <v>35</v>
      </c>
      <c r="V30" s="118">
        <f>J30-P30-Q30-R30-S30-T30-U30</f>
        <v>386.12774999999999</v>
      </c>
      <c r="W30" s="120">
        <f>L30*0.062</f>
        <v>31.402999999999999</v>
      </c>
      <c r="X30" s="120">
        <f>J30*0.0145</f>
        <v>10.969250000000001</v>
      </c>
      <c r="Y30" s="120">
        <f>N30*0.006</f>
        <v>4.5389999999999997</v>
      </c>
      <c r="Z30" s="120">
        <f>O30*0.054</f>
        <v>40.850999999999999</v>
      </c>
      <c r="AB30" s="46"/>
      <c r="AC30" s="109" t="s">
        <v>163</v>
      </c>
      <c r="AD30" s="110" t="str">
        <f t="shared" si="10"/>
        <v>S</v>
      </c>
      <c r="AE30" s="111">
        <f t="shared" si="10"/>
        <v>1</v>
      </c>
      <c r="AF30" s="112">
        <f t="shared" si="10"/>
        <v>40</v>
      </c>
      <c r="AG30" s="113">
        <f t="shared" si="10"/>
        <v>17</v>
      </c>
      <c r="AH30" s="113">
        <f t="shared" si="10"/>
        <v>680</v>
      </c>
      <c r="AI30" s="114">
        <f t="shared" si="10"/>
        <v>3</v>
      </c>
      <c r="AJ30" s="113">
        <f t="shared" si="10"/>
        <v>25.5</v>
      </c>
      <c r="AK30" s="113">
        <f t="shared" si="10"/>
        <v>76.5</v>
      </c>
      <c r="AL30" s="113">
        <f t="shared" si="10"/>
        <v>756.5</v>
      </c>
      <c r="AM30" s="113">
        <f t="shared" si="10"/>
        <v>506.5</v>
      </c>
      <c r="AN30" s="113"/>
      <c r="AO30" s="113"/>
      <c r="AP30" s="113">
        <f t="shared" si="8"/>
        <v>31.402999999999999</v>
      </c>
      <c r="AQ30" s="113">
        <f t="shared" si="8"/>
        <v>10.969250000000001</v>
      </c>
      <c r="AR30" s="113">
        <f t="shared" si="8"/>
        <v>35</v>
      </c>
      <c r="AS30" s="113">
        <f t="shared" si="8"/>
        <v>250</v>
      </c>
      <c r="AT30" s="113">
        <f t="shared" si="8"/>
        <v>8</v>
      </c>
      <c r="AU30" s="113">
        <f t="shared" si="8"/>
        <v>35</v>
      </c>
      <c r="AV30" s="113">
        <f t="shared" si="7"/>
        <v>386.12774999999999</v>
      </c>
      <c r="AW30" s="189"/>
      <c r="AX30" s="189"/>
      <c r="AY30" s="189"/>
      <c r="AZ30" s="189"/>
      <c r="BA30" s="189"/>
      <c r="BB30" s="189"/>
      <c r="BC30" s="189"/>
      <c r="BD30" s="189"/>
    </row>
    <row r="31" spans="1:56" s="106" customFormat="1" ht="15.75" hidden="1" thickBot="1" x14ac:dyDescent="0.3">
      <c r="A31" s="121" t="s">
        <v>136</v>
      </c>
      <c r="B31" s="110" t="s">
        <v>36</v>
      </c>
      <c r="C31" s="114">
        <v>4</v>
      </c>
      <c r="D31" s="114" t="s">
        <v>33</v>
      </c>
      <c r="E31" s="118"/>
      <c r="F31" s="118">
        <f>190000/52</f>
        <v>3653.8461538461538</v>
      </c>
      <c r="G31" s="114"/>
      <c r="H31" s="118"/>
      <c r="I31" s="118"/>
      <c r="J31" s="119">
        <f>F31+I31</f>
        <v>3653.8461538461538</v>
      </c>
      <c r="K31" s="118">
        <f>J31-U31-S31</f>
        <v>3218.8461538461538</v>
      </c>
      <c r="L31" s="118">
        <f>+J31-S31</f>
        <v>3403.8461538461538</v>
      </c>
      <c r="M31" s="118">
        <f>+J31-S31</f>
        <v>3403.8461538461538</v>
      </c>
      <c r="N31" s="118"/>
      <c r="O31" s="118"/>
      <c r="P31" s="118">
        <f>L31*0.062</f>
        <v>211.03846153846155</v>
      </c>
      <c r="Q31" s="118">
        <f>J31*0.0145</f>
        <v>52.980769230769234</v>
      </c>
      <c r="R31" s="118">
        <f>+R26</f>
        <v>432.86215384615389</v>
      </c>
      <c r="S31" s="118">
        <v>250</v>
      </c>
      <c r="T31" s="118">
        <v>8</v>
      </c>
      <c r="U31" s="118">
        <v>185</v>
      </c>
      <c r="V31" s="118">
        <f>J31-SUM(P31:U31)</f>
        <v>2513.964769230769</v>
      </c>
      <c r="W31" s="120">
        <f>L31*0.062</f>
        <v>211.03846153846155</v>
      </c>
      <c r="X31" s="120">
        <f>J31*0.0145</f>
        <v>52.980769230769234</v>
      </c>
      <c r="Y31" s="120">
        <f>N31*0.006</f>
        <v>0</v>
      </c>
      <c r="Z31" s="120">
        <f>O31*0.054</f>
        <v>0</v>
      </c>
      <c r="AB31" s="46"/>
      <c r="AC31" s="109" t="s">
        <v>164</v>
      </c>
      <c r="AD31" s="110" t="str">
        <f t="shared" si="10"/>
        <v>S</v>
      </c>
      <c r="AE31" s="111">
        <f t="shared" si="10"/>
        <v>1</v>
      </c>
      <c r="AF31" s="112">
        <f t="shared" si="10"/>
        <v>40</v>
      </c>
      <c r="AG31" s="113">
        <f t="shared" si="10"/>
        <v>17</v>
      </c>
      <c r="AH31" s="113">
        <f t="shared" si="10"/>
        <v>680</v>
      </c>
      <c r="AI31" s="114">
        <f t="shared" si="10"/>
        <v>3</v>
      </c>
      <c r="AJ31" s="113">
        <f t="shared" si="10"/>
        <v>25.5</v>
      </c>
      <c r="AK31" s="113">
        <f t="shared" si="10"/>
        <v>76.5</v>
      </c>
      <c r="AL31" s="113">
        <f t="shared" si="10"/>
        <v>756.5</v>
      </c>
      <c r="AM31" s="113">
        <f t="shared" si="10"/>
        <v>506.5</v>
      </c>
      <c r="AN31" s="113"/>
      <c r="AO31" s="113"/>
      <c r="AP31" s="113">
        <f t="shared" si="8"/>
        <v>31.402999999999999</v>
      </c>
      <c r="AQ31" s="113">
        <f t="shared" si="8"/>
        <v>10.969250000000001</v>
      </c>
      <c r="AR31" s="113">
        <f t="shared" si="8"/>
        <v>35</v>
      </c>
      <c r="AS31" s="113">
        <f t="shared" si="8"/>
        <v>250</v>
      </c>
      <c r="AT31" s="113">
        <f t="shared" si="8"/>
        <v>8</v>
      </c>
      <c r="AU31" s="113">
        <f t="shared" si="8"/>
        <v>35</v>
      </c>
      <c r="AV31" s="113">
        <f t="shared" si="7"/>
        <v>386.12774999999999</v>
      </c>
      <c r="AW31" s="189"/>
      <c r="AX31" s="189"/>
      <c r="AY31" s="189"/>
      <c r="AZ31" s="189"/>
      <c r="BA31" s="189"/>
      <c r="BB31" s="189"/>
      <c r="BC31" s="189"/>
      <c r="BD31" s="189"/>
    </row>
    <row r="32" spans="1:56" s="106" customFormat="1" ht="15.75" hidden="1" thickBot="1" x14ac:dyDescent="0.3">
      <c r="A32" s="121"/>
      <c r="B32" s="121"/>
      <c r="C32" s="121"/>
      <c r="D32" s="122"/>
      <c r="E32" s="122"/>
      <c r="F32" s="123">
        <f>SUM(F30:F31)</f>
        <v>4333.8461538461543</v>
      </c>
      <c r="G32" s="122"/>
      <c r="H32" s="123">
        <f t="shared" ref="H32:Z32" si="12">SUM(H30:H31)</f>
        <v>25.5</v>
      </c>
      <c r="I32" s="123">
        <f t="shared" si="12"/>
        <v>76.5</v>
      </c>
      <c r="J32" s="124">
        <f t="shared" si="12"/>
        <v>4410.3461538461543</v>
      </c>
      <c r="K32" s="123">
        <f t="shared" si="12"/>
        <v>3690.3461538461538</v>
      </c>
      <c r="L32" s="123">
        <f t="shared" si="12"/>
        <v>3910.3461538461538</v>
      </c>
      <c r="M32" s="123">
        <f t="shared" si="12"/>
        <v>3910.3461538461538</v>
      </c>
      <c r="N32" s="123">
        <f t="shared" si="12"/>
        <v>756.5</v>
      </c>
      <c r="O32" s="123">
        <f t="shared" si="12"/>
        <v>756.5</v>
      </c>
      <c r="P32" s="123">
        <f t="shared" si="12"/>
        <v>242.44146153846154</v>
      </c>
      <c r="Q32" s="123">
        <f t="shared" si="12"/>
        <v>63.950019230769236</v>
      </c>
      <c r="R32" s="123">
        <f t="shared" si="12"/>
        <v>467.86215384615389</v>
      </c>
      <c r="S32" s="123">
        <f t="shared" si="12"/>
        <v>500</v>
      </c>
      <c r="T32" s="123">
        <f t="shared" si="12"/>
        <v>16</v>
      </c>
      <c r="U32" s="123">
        <f t="shared" si="12"/>
        <v>220</v>
      </c>
      <c r="V32" s="123">
        <f t="shared" si="12"/>
        <v>2900.0925192307691</v>
      </c>
      <c r="W32" s="123">
        <f t="shared" si="12"/>
        <v>242.44146153846154</v>
      </c>
      <c r="X32" s="123">
        <f t="shared" si="12"/>
        <v>63.950019230769236</v>
      </c>
      <c r="Y32" s="123">
        <f t="shared" si="12"/>
        <v>4.5389999999999997</v>
      </c>
      <c r="Z32" s="123">
        <f t="shared" si="12"/>
        <v>40.850999999999999</v>
      </c>
      <c r="AB32" s="46"/>
      <c r="AC32" s="109" t="s">
        <v>188</v>
      </c>
      <c r="AD32" s="110" t="str">
        <f t="shared" si="10"/>
        <v>S</v>
      </c>
      <c r="AE32" s="111">
        <f t="shared" si="10"/>
        <v>1</v>
      </c>
      <c r="AF32" s="112">
        <f t="shared" si="10"/>
        <v>40</v>
      </c>
      <c r="AG32" s="113">
        <f t="shared" si="10"/>
        <v>17</v>
      </c>
      <c r="AH32" s="113">
        <f t="shared" si="10"/>
        <v>680</v>
      </c>
      <c r="AI32" s="114">
        <f t="shared" si="10"/>
        <v>3</v>
      </c>
      <c r="AJ32" s="113">
        <f t="shared" si="10"/>
        <v>25.5</v>
      </c>
      <c r="AK32" s="113">
        <f t="shared" si="10"/>
        <v>76.5</v>
      </c>
      <c r="AL32" s="113">
        <f t="shared" si="10"/>
        <v>756.5</v>
      </c>
      <c r="AM32" s="113">
        <f t="shared" si="10"/>
        <v>506.5</v>
      </c>
      <c r="AN32" s="113"/>
      <c r="AO32" s="113"/>
      <c r="AP32" s="113">
        <f t="shared" si="8"/>
        <v>31.402999999999999</v>
      </c>
      <c r="AQ32" s="113">
        <f t="shared" si="8"/>
        <v>10.969250000000001</v>
      </c>
      <c r="AR32" s="113">
        <f t="shared" si="8"/>
        <v>35</v>
      </c>
      <c r="AS32" s="113">
        <f t="shared" si="8"/>
        <v>250</v>
      </c>
      <c r="AT32" s="113">
        <f t="shared" si="8"/>
        <v>8</v>
      </c>
      <c r="AU32" s="113">
        <f t="shared" si="8"/>
        <v>35</v>
      </c>
      <c r="AV32" s="113">
        <f t="shared" si="7"/>
        <v>386.12774999999999</v>
      </c>
      <c r="AW32" s="189"/>
      <c r="AX32" s="189"/>
      <c r="AY32" s="189"/>
      <c r="AZ32" s="189"/>
      <c r="BA32" s="189"/>
      <c r="BB32" s="189"/>
      <c r="BC32" s="189"/>
      <c r="BD32" s="189"/>
    </row>
    <row r="33" spans="1:56" s="106" customFormat="1" ht="15.75" hidden="1" thickBot="1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109" t="s">
        <v>165</v>
      </c>
      <c r="AD33" s="110" t="str">
        <f t="shared" si="10"/>
        <v>S</v>
      </c>
      <c r="AE33" s="111">
        <f t="shared" si="10"/>
        <v>1</v>
      </c>
      <c r="AF33" s="112">
        <f t="shared" si="10"/>
        <v>40</v>
      </c>
      <c r="AG33" s="113">
        <f t="shared" si="10"/>
        <v>17</v>
      </c>
      <c r="AH33" s="113">
        <f t="shared" si="10"/>
        <v>680</v>
      </c>
      <c r="AI33" s="114">
        <f t="shared" si="10"/>
        <v>3</v>
      </c>
      <c r="AJ33" s="113">
        <f t="shared" si="10"/>
        <v>25.5</v>
      </c>
      <c r="AK33" s="113">
        <f t="shared" si="10"/>
        <v>76.5</v>
      </c>
      <c r="AL33" s="113">
        <f t="shared" si="10"/>
        <v>756.5</v>
      </c>
      <c r="AM33" s="113">
        <f t="shared" si="10"/>
        <v>506.5</v>
      </c>
      <c r="AN33" s="113"/>
      <c r="AO33" s="113"/>
      <c r="AP33" s="113">
        <f t="shared" si="8"/>
        <v>31.402999999999999</v>
      </c>
      <c r="AQ33" s="113">
        <f t="shared" si="8"/>
        <v>10.969250000000001</v>
      </c>
      <c r="AR33" s="113">
        <f t="shared" si="8"/>
        <v>35</v>
      </c>
      <c r="AS33" s="113">
        <f t="shared" si="8"/>
        <v>250</v>
      </c>
      <c r="AT33" s="113">
        <f t="shared" si="8"/>
        <v>8</v>
      </c>
      <c r="AU33" s="113">
        <f t="shared" si="8"/>
        <v>35</v>
      </c>
      <c r="AV33" s="113">
        <f t="shared" si="7"/>
        <v>386.12774999999999</v>
      </c>
      <c r="AW33" s="189"/>
      <c r="AX33" s="189"/>
      <c r="AY33" s="189"/>
      <c r="AZ33" s="189"/>
      <c r="BA33" s="189"/>
      <c r="BB33" s="189"/>
      <c r="BC33" s="189"/>
      <c r="BD33" s="189"/>
    </row>
    <row r="34" spans="1:56" s="106" customFormat="1" ht="20.25" hidden="1" thickBot="1" x14ac:dyDescent="0.35">
      <c r="A34" s="125" t="s">
        <v>143</v>
      </c>
      <c r="B34" s="103"/>
      <c r="C34" s="103"/>
      <c r="D34" s="104"/>
      <c r="E34" s="105"/>
      <c r="G34" s="107"/>
      <c r="W34" s="46"/>
      <c r="X34" s="46"/>
      <c r="Y34" s="46"/>
      <c r="Z34" s="46"/>
      <c r="AB34" s="46"/>
      <c r="AC34" s="109" t="s">
        <v>166</v>
      </c>
      <c r="AD34" s="110" t="str">
        <f t="shared" si="10"/>
        <v>S</v>
      </c>
      <c r="AE34" s="111">
        <f t="shared" si="10"/>
        <v>1</v>
      </c>
      <c r="AF34" s="112">
        <f t="shared" si="10"/>
        <v>40</v>
      </c>
      <c r="AG34" s="113">
        <f t="shared" si="10"/>
        <v>17</v>
      </c>
      <c r="AH34" s="113">
        <f t="shared" si="10"/>
        <v>680</v>
      </c>
      <c r="AI34" s="114">
        <f t="shared" si="10"/>
        <v>3</v>
      </c>
      <c r="AJ34" s="113">
        <f t="shared" si="10"/>
        <v>25.5</v>
      </c>
      <c r="AK34" s="113">
        <f t="shared" si="10"/>
        <v>76.5</v>
      </c>
      <c r="AL34" s="113">
        <f t="shared" si="10"/>
        <v>756.5</v>
      </c>
      <c r="AM34" s="113">
        <f t="shared" si="10"/>
        <v>506.5</v>
      </c>
      <c r="AN34" s="113"/>
      <c r="AO34" s="113"/>
      <c r="AP34" s="113">
        <f t="shared" si="8"/>
        <v>31.402999999999999</v>
      </c>
      <c r="AQ34" s="113">
        <f t="shared" si="8"/>
        <v>10.969250000000001</v>
      </c>
      <c r="AR34" s="113">
        <f t="shared" si="8"/>
        <v>35</v>
      </c>
      <c r="AS34" s="113">
        <f t="shared" si="8"/>
        <v>250</v>
      </c>
      <c r="AT34" s="113">
        <f t="shared" si="8"/>
        <v>8</v>
      </c>
      <c r="AU34" s="113">
        <f t="shared" si="8"/>
        <v>35</v>
      </c>
      <c r="AV34" s="113">
        <f t="shared" si="7"/>
        <v>386.12774999999999</v>
      </c>
      <c r="AW34" s="189"/>
      <c r="AX34" s="189"/>
      <c r="AY34" s="189"/>
      <c r="AZ34" s="189"/>
      <c r="BA34" s="189"/>
      <c r="BB34" s="189"/>
      <c r="BC34" s="189"/>
      <c r="BD34" s="189"/>
    </row>
    <row r="35" spans="1:56" s="106" customFormat="1" ht="15.75" hidden="1" thickBot="1" x14ac:dyDescent="0.3">
      <c r="A35" s="115" t="s">
        <v>135</v>
      </c>
      <c r="B35" s="116" t="s">
        <v>37</v>
      </c>
      <c r="C35" s="111">
        <v>1</v>
      </c>
      <c r="D35" s="111">
        <v>40</v>
      </c>
      <c r="E35" s="117">
        <v>17</v>
      </c>
      <c r="F35" s="118">
        <f>D35*E35</f>
        <v>680</v>
      </c>
      <c r="G35" s="114">
        <v>3</v>
      </c>
      <c r="H35" s="118">
        <f>E35*1.5</f>
        <v>25.5</v>
      </c>
      <c r="I35" s="118">
        <f>G35*H35</f>
        <v>76.5</v>
      </c>
      <c r="J35" s="119">
        <f>F35+I35</f>
        <v>756.5</v>
      </c>
      <c r="K35" s="118">
        <f>J35-U35-S35</f>
        <v>471.5</v>
      </c>
      <c r="L35" s="118">
        <f>+J35-S35</f>
        <v>506.5</v>
      </c>
      <c r="M35" s="118">
        <f>+J35-S35</f>
        <v>506.5</v>
      </c>
      <c r="N35" s="118">
        <f>J35</f>
        <v>756.5</v>
      </c>
      <c r="O35" s="118">
        <f>J35</f>
        <v>756.5</v>
      </c>
      <c r="P35" s="118">
        <f>L35*0.062</f>
        <v>31.402999999999999</v>
      </c>
      <c r="Q35" s="118">
        <f>J35*0.0145</f>
        <v>10.969250000000001</v>
      </c>
      <c r="R35" s="118">
        <f>+R30</f>
        <v>35</v>
      </c>
      <c r="S35" s="118">
        <v>250</v>
      </c>
      <c r="T35" s="118">
        <v>8</v>
      </c>
      <c r="U35" s="118">
        <v>35</v>
      </c>
      <c r="V35" s="118">
        <f>J35-P35-Q35-R35-S35-T35-U35</f>
        <v>386.12774999999999</v>
      </c>
      <c r="W35" s="120">
        <f>L35*0.062</f>
        <v>31.402999999999999</v>
      </c>
      <c r="X35" s="120">
        <f>J35*0.0145</f>
        <v>10.969250000000001</v>
      </c>
      <c r="Y35" s="120">
        <f>N35*0.006</f>
        <v>4.5389999999999997</v>
      </c>
      <c r="Z35" s="120">
        <f>O35*0.054</f>
        <v>40.850999999999999</v>
      </c>
      <c r="AB35" s="46"/>
      <c r="AC35" s="109" t="s">
        <v>167</v>
      </c>
      <c r="AD35" s="110" t="str">
        <f t="shared" si="10"/>
        <v>S</v>
      </c>
      <c r="AE35" s="111">
        <f t="shared" si="10"/>
        <v>1</v>
      </c>
      <c r="AF35" s="112">
        <f t="shared" si="10"/>
        <v>40</v>
      </c>
      <c r="AG35" s="113">
        <f t="shared" si="10"/>
        <v>17</v>
      </c>
      <c r="AH35" s="113">
        <f t="shared" si="10"/>
        <v>680</v>
      </c>
      <c r="AI35" s="114">
        <f t="shared" si="10"/>
        <v>3</v>
      </c>
      <c r="AJ35" s="113">
        <f t="shared" si="10"/>
        <v>25.5</v>
      </c>
      <c r="AK35" s="113">
        <f t="shared" si="10"/>
        <v>76.5</v>
      </c>
      <c r="AL35" s="113">
        <f t="shared" si="10"/>
        <v>756.5</v>
      </c>
      <c r="AM35" s="113">
        <f t="shared" si="10"/>
        <v>506.5</v>
      </c>
      <c r="AN35" s="113"/>
      <c r="AO35" s="113"/>
      <c r="AP35" s="113">
        <f t="shared" si="8"/>
        <v>31.402999999999999</v>
      </c>
      <c r="AQ35" s="113">
        <f t="shared" si="8"/>
        <v>10.969250000000001</v>
      </c>
      <c r="AR35" s="113">
        <f t="shared" si="8"/>
        <v>35</v>
      </c>
      <c r="AS35" s="113">
        <f t="shared" si="8"/>
        <v>250</v>
      </c>
      <c r="AT35" s="113">
        <f t="shared" si="8"/>
        <v>8</v>
      </c>
      <c r="AU35" s="113">
        <f t="shared" si="8"/>
        <v>35</v>
      </c>
      <c r="AV35" s="113">
        <f t="shared" si="7"/>
        <v>386.12774999999999</v>
      </c>
      <c r="AW35" s="189"/>
      <c r="AX35" s="189"/>
      <c r="AY35" s="189"/>
      <c r="AZ35" s="189"/>
      <c r="BA35" s="189"/>
      <c r="BB35" s="189"/>
      <c r="BC35" s="189"/>
      <c r="BD35" s="189"/>
    </row>
    <row r="36" spans="1:56" s="106" customFormat="1" ht="15.75" hidden="1" thickBot="1" x14ac:dyDescent="0.3">
      <c r="A36" s="121" t="s">
        <v>136</v>
      </c>
      <c r="B36" s="110" t="s">
        <v>36</v>
      </c>
      <c r="C36" s="114">
        <v>4</v>
      </c>
      <c r="D36" s="114" t="s">
        <v>33</v>
      </c>
      <c r="E36" s="118"/>
      <c r="F36" s="118">
        <f>190000/52</f>
        <v>3653.8461538461538</v>
      </c>
      <c r="G36" s="114"/>
      <c r="H36" s="118"/>
      <c r="I36" s="118"/>
      <c r="J36" s="119">
        <f>F36+I36</f>
        <v>3653.8461538461538</v>
      </c>
      <c r="K36" s="118">
        <f>J36-U36-S36</f>
        <v>3218.8461538461538</v>
      </c>
      <c r="L36" s="118">
        <f>+J36-S36</f>
        <v>3403.8461538461538</v>
      </c>
      <c r="M36" s="118">
        <f>+J36-S36</f>
        <v>3403.8461538461538</v>
      </c>
      <c r="N36" s="118"/>
      <c r="O36" s="118"/>
      <c r="P36" s="118">
        <f>L36*0.062</f>
        <v>211.03846153846155</v>
      </c>
      <c r="Q36" s="118">
        <f>J36*0.0145</f>
        <v>52.980769230769234</v>
      </c>
      <c r="R36" s="118">
        <f>+R31</f>
        <v>432.86215384615389</v>
      </c>
      <c r="S36" s="118">
        <v>250</v>
      </c>
      <c r="T36" s="118">
        <v>8</v>
      </c>
      <c r="U36" s="118">
        <v>185</v>
      </c>
      <c r="V36" s="118">
        <f>J36-SUM(P36:U36)</f>
        <v>2513.964769230769</v>
      </c>
      <c r="W36" s="120">
        <f>L36*0.062</f>
        <v>211.03846153846155</v>
      </c>
      <c r="X36" s="120">
        <f>J36*0.0145</f>
        <v>52.980769230769234</v>
      </c>
      <c r="Y36" s="120">
        <f>N36*0.006</f>
        <v>0</v>
      </c>
      <c r="Z36" s="120">
        <f>O36*0.054</f>
        <v>0</v>
      </c>
      <c r="AB36" s="46"/>
      <c r="AC36" s="109" t="s">
        <v>168</v>
      </c>
      <c r="AD36" s="110" t="str">
        <f t="shared" si="10"/>
        <v>S</v>
      </c>
      <c r="AE36" s="111">
        <f t="shared" si="10"/>
        <v>1</v>
      </c>
      <c r="AF36" s="112">
        <f t="shared" si="10"/>
        <v>40</v>
      </c>
      <c r="AG36" s="113">
        <f t="shared" si="10"/>
        <v>17</v>
      </c>
      <c r="AH36" s="113">
        <f t="shared" si="10"/>
        <v>680</v>
      </c>
      <c r="AI36" s="114">
        <f t="shared" si="10"/>
        <v>3</v>
      </c>
      <c r="AJ36" s="113">
        <f t="shared" si="10"/>
        <v>25.5</v>
      </c>
      <c r="AK36" s="113">
        <f t="shared" si="10"/>
        <v>76.5</v>
      </c>
      <c r="AL36" s="113">
        <f t="shared" si="10"/>
        <v>756.5</v>
      </c>
      <c r="AM36" s="113">
        <f t="shared" si="10"/>
        <v>506.5</v>
      </c>
      <c r="AN36" s="113"/>
      <c r="AO36" s="113"/>
      <c r="AP36" s="113">
        <f t="shared" ref="AP36:AU51" si="13">+AP35</f>
        <v>31.402999999999999</v>
      </c>
      <c r="AQ36" s="113">
        <f t="shared" si="13"/>
        <v>10.969250000000001</v>
      </c>
      <c r="AR36" s="113">
        <f t="shared" si="13"/>
        <v>35</v>
      </c>
      <c r="AS36" s="113">
        <f t="shared" si="13"/>
        <v>250</v>
      </c>
      <c r="AT36" s="113">
        <f t="shared" si="13"/>
        <v>8</v>
      </c>
      <c r="AU36" s="113">
        <f t="shared" si="13"/>
        <v>35</v>
      </c>
      <c r="AV36" s="113">
        <f t="shared" si="7"/>
        <v>386.12774999999999</v>
      </c>
      <c r="AW36" s="189"/>
      <c r="AX36" s="189"/>
      <c r="AY36" s="189"/>
      <c r="AZ36" s="189"/>
      <c r="BA36" s="189"/>
      <c r="BB36" s="189"/>
      <c r="BC36" s="189"/>
      <c r="BD36" s="189"/>
    </row>
    <row r="37" spans="1:56" s="106" customFormat="1" ht="15.75" hidden="1" thickBot="1" x14ac:dyDescent="0.3">
      <c r="A37" s="121"/>
      <c r="B37" s="121"/>
      <c r="C37" s="121"/>
      <c r="D37" s="122"/>
      <c r="E37" s="122"/>
      <c r="F37" s="123">
        <f>SUM(F35:F36)</f>
        <v>4333.8461538461543</v>
      </c>
      <c r="G37" s="122"/>
      <c r="H37" s="123">
        <f t="shared" ref="H37:Z37" si="14">SUM(H35:H36)</f>
        <v>25.5</v>
      </c>
      <c r="I37" s="123">
        <f t="shared" si="14"/>
        <v>76.5</v>
      </c>
      <c r="J37" s="124">
        <f t="shared" si="14"/>
        <v>4410.3461538461543</v>
      </c>
      <c r="K37" s="123">
        <f t="shared" si="14"/>
        <v>3690.3461538461538</v>
      </c>
      <c r="L37" s="123">
        <f t="shared" si="14"/>
        <v>3910.3461538461538</v>
      </c>
      <c r="M37" s="123">
        <f t="shared" si="14"/>
        <v>3910.3461538461538</v>
      </c>
      <c r="N37" s="123">
        <f t="shared" si="14"/>
        <v>756.5</v>
      </c>
      <c r="O37" s="123">
        <f t="shared" si="14"/>
        <v>756.5</v>
      </c>
      <c r="P37" s="123">
        <f t="shared" si="14"/>
        <v>242.44146153846154</v>
      </c>
      <c r="Q37" s="123">
        <f t="shared" si="14"/>
        <v>63.950019230769236</v>
      </c>
      <c r="R37" s="123">
        <f t="shared" si="14"/>
        <v>467.86215384615389</v>
      </c>
      <c r="S37" s="123">
        <f t="shared" si="14"/>
        <v>500</v>
      </c>
      <c r="T37" s="123">
        <f t="shared" si="14"/>
        <v>16</v>
      </c>
      <c r="U37" s="123">
        <f t="shared" si="14"/>
        <v>220</v>
      </c>
      <c r="V37" s="123">
        <f t="shared" si="14"/>
        <v>2900.0925192307691</v>
      </c>
      <c r="W37" s="123">
        <f t="shared" si="14"/>
        <v>242.44146153846154</v>
      </c>
      <c r="X37" s="123">
        <f t="shared" si="14"/>
        <v>63.950019230769236</v>
      </c>
      <c r="Y37" s="123">
        <f t="shared" si="14"/>
        <v>4.5389999999999997</v>
      </c>
      <c r="Z37" s="123">
        <f t="shared" si="14"/>
        <v>40.850999999999999</v>
      </c>
      <c r="AB37" s="46"/>
      <c r="AC37" s="109" t="s">
        <v>169</v>
      </c>
      <c r="AD37" s="110" t="str">
        <f t="shared" si="10"/>
        <v>S</v>
      </c>
      <c r="AE37" s="111">
        <f t="shared" si="10"/>
        <v>1</v>
      </c>
      <c r="AF37" s="112">
        <f t="shared" si="10"/>
        <v>40</v>
      </c>
      <c r="AG37" s="113">
        <f t="shared" si="10"/>
        <v>17</v>
      </c>
      <c r="AH37" s="113">
        <f t="shared" si="10"/>
        <v>680</v>
      </c>
      <c r="AI37" s="114">
        <f t="shared" si="10"/>
        <v>3</v>
      </c>
      <c r="AJ37" s="113">
        <f t="shared" si="10"/>
        <v>25.5</v>
      </c>
      <c r="AK37" s="113">
        <f t="shared" si="10"/>
        <v>76.5</v>
      </c>
      <c r="AL37" s="113">
        <f t="shared" si="10"/>
        <v>756.5</v>
      </c>
      <c r="AM37" s="113">
        <f t="shared" si="10"/>
        <v>506.5</v>
      </c>
      <c r="AN37" s="113"/>
      <c r="AO37" s="113"/>
      <c r="AP37" s="113">
        <f t="shared" si="13"/>
        <v>31.402999999999999</v>
      </c>
      <c r="AQ37" s="113">
        <f t="shared" si="13"/>
        <v>10.969250000000001</v>
      </c>
      <c r="AR37" s="113">
        <f t="shared" si="13"/>
        <v>35</v>
      </c>
      <c r="AS37" s="113">
        <f t="shared" si="13"/>
        <v>250</v>
      </c>
      <c r="AT37" s="113">
        <f t="shared" si="13"/>
        <v>8</v>
      </c>
      <c r="AU37" s="113">
        <f t="shared" si="13"/>
        <v>35</v>
      </c>
      <c r="AV37" s="113">
        <f t="shared" si="7"/>
        <v>386.12774999999999</v>
      </c>
      <c r="AW37" s="189"/>
      <c r="AX37" s="189"/>
      <c r="AY37" s="189"/>
      <c r="AZ37" s="189"/>
      <c r="BA37" s="189"/>
      <c r="BB37" s="189"/>
      <c r="BC37" s="189"/>
      <c r="BD37" s="189"/>
    </row>
    <row r="38" spans="1:56" ht="15.75" hidden="1" thickBo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AA38" s="46"/>
      <c r="AB38" s="46"/>
      <c r="AC38" s="109" t="s">
        <v>170</v>
      </c>
      <c r="AD38" s="110" t="str">
        <f t="shared" ref="AD38:AM53" si="15">+AD37</f>
        <v>S</v>
      </c>
      <c r="AE38" s="111">
        <f t="shared" si="15"/>
        <v>1</v>
      </c>
      <c r="AF38" s="112">
        <f t="shared" si="15"/>
        <v>40</v>
      </c>
      <c r="AG38" s="113">
        <f t="shared" si="15"/>
        <v>17</v>
      </c>
      <c r="AH38" s="113">
        <f t="shared" si="15"/>
        <v>680</v>
      </c>
      <c r="AI38" s="114">
        <f t="shared" si="15"/>
        <v>3</v>
      </c>
      <c r="AJ38" s="113">
        <f t="shared" si="15"/>
        <v>25.5</v>
      </c>
      <c r="AK38" s="113">
        <f t="shared" si="15"/>
        <v>76.5</v>
      </c>
      <c r="AL38" s="113">
        <f t="shared" si="15"/>
        <v>756.5</v>
      </c>
      <c r="AM38" s="113">
        <f t="shared" si="15"/>
        <v>506.5</v>
      </c>
      <c r="AN38" s="113"/>
      <c r="AO38" s="113"/>
      <c r="AP38" s="113">
        <f t="shared" si="13"/>
        <v>31.402999999999999</v>
      </c>
      <c r="AQ38" s="113">
        <f t="shared" si="13"/>
        <v>10.969250000000001</v>
      </c>
      <c r="AR38" s="113">
        <f t="shared" si="13"/>
        <v>35</v>
      </c>
      <c r="AS38" s="113">
        <f t="shared" si="13"/>
        <v>250</v>
      </c>
      <c r="AT38" s="113">
        <f t="shared" si="13"/>
        <v>8</v>
      </c>
      <c r="AU38" s="113">
        <f t="shared" si="13"/>
        <v>35</v>
      </c>
      <c r="AV38" s="113">
        <f t="shared" si="7"/>
        <v>386.12774999999999</v>
      </c>
    </row>
    <row r="39" spans="1:56" s="106" customFormat="1" ht="20.25" hidden="1" thickBot="1" x14ac:dyDescent="0.35">
      <c r="A39" s="125" t="s">
        <v>144</v>
      </c>
      <c r="B39" s="103"/>
      <c r="C39" s="103"/>
      <c r="D39" s="104"/>
      <c r="E39" s="105"/>
      <c r="G39" s="107"/>
      <c r="W39" s="46"/>
      <c r="X39" s="46"/>
      <c r="Y39" s="46"/>
      <c r="Z39" s="46"/>
      <c r="AB39" s="46"/>
      <c r="AC39" s="109" t="s">
        <v>171</v>
      </c>
      <c r="AD39" s="110" t="str">
        <f t="shared" si="15"/>
        <v>S</v>
      </c>
      <c r="AE39" s="111">
        <f t="shared" si="15"/>
        <v>1</v>
      </c>
      <c r="AF39" s="112">
        <f t="shared" si="15"/>
        <v>40</v>
      </c>
      <c r="AG39" s="113">
        <f t="shared" si="15"/>
        <v>17</v>
      </c>
      <c r="AH39" s="113">
        <f t="shared" si="15"/>
        <v>680</v>
      </c>
      <c r="AI39" s="114">
        <f t="shared" si="15"/>
        <v>3</v>
      </c>
      <c r="AJ39" s="113">
        <f t="shared" si="15"/>
        <v>25.5</v>
      </c>
      <c r="AK39" s="113">
        <f t="shared" si="15"/>
        <v>76.5</v>
      </c>
      <c r="AL39" s="113">
        <f t="shared" si="15"/>
        <v>756.5</v>
      </c>
      <c r="AM39" s="113">
        <f t="shared" si="15"/>
        <v>506.5</v>
      </c>
      <c r="AN39" s="113"/>
      <c r="AO39" s="113"/>
      <c r="AP39" s="113">
        <f t="shared" si="13"/>
        <v>31.402999999999999</v>
      </c>
      <c r="AQ39" s="113">
        <f t="shared" si="13"/>
        <v>10.969250000000001</v>
      </c>
      <c r="AR39" s="113">
        <f t="shared" si="13"/>
        <v>35</v>
      </c>
      <c r="AS39" s="113">
        <f t="shared" si="13"/>
        <v>250</v>
      </c>
      <c r="AT39" s="113">
        <f t="shared" si="13"/>
        <v>8</v>
      </c>
      <c r="AU39" s="113">
        <f t="shared" si="13"/>
        <v>35</v>
      </c>
      <c r="AV39" s="113">
        <f t="shared" si="7"/>
        <v>386.12774999999999</v>
      </c>
      <c r="AW39" s="189"/>
      <c r="AX39" s="189"/>
      <c r="AY39" s="189"/>
      <c r="AZ39" s="189"/>
      <c r="BA39" s="189"/>
      <c r="BB39" s="189"/>
      <c r="BC39" s="189"/>
      <c r="BD39" s="189"/>
    </row>
    <row r="40" spans="1:56" s="106" customFormat="1" ht="15.75" hidden="1" thickBot="1" x14ac:dyDescent="0.3">
      <c r="A40" s="115" t="s">
        <v>135</v>
      </c>
      <c r="B40" s="116" t="s">
        <v>37</v>
      </c>
      <c r="C40" s="111">
        <v>1</v>
      </c>
      <c r="D40" s="111">
        <v>40</v>
      </c>
      <c r="E40" s="117">
        <v>17</v>
      </c>
      <c r="F40" s="118">
        <f>D40*E40</f>
        <v>680</v>
      </c>
      <c r="G40" s="114">
        <v>3</v>
      </c>
      <c r="H40" s="118">
        <f>E40*1.5</f>
        <v>25.5</v>
      </c>
      <c r="I40" s="118">
        <f>G40*H40</f>
        <v>76.5</v>
      </c>
      <c r="J40" s="119">
        <f>F40+I40</f>
        <v>756.5</v>
      </c>
      <c r="K40" s="118">
        <f>J40-U40-S40</f>
        <v>471.5</v>
      </c>
      <c r="L40" s="118">
        <f>+J40-S40</f>
        <v>506.5</v>
      </c>
      <c r="M40" s="118">
        <f>+J40-S40</f>
        <v>506.5</v>
      </c>
      <c r="N40" s="118">
        <f>J40</f>
        <v>756.5</v>
      </c>
      <c r="O40" s="118">
        <f>J40</f>
        <v>756.5</v>
      </c>
      <c r="P40" s="118">
        <f>L40*0.062</f>
        <v>31.402999999999999</v>
      </c>
      <c r="Q40" s="118">
        <f>J40*0.0145</f>
        <v>10.969250000000001</v>
      </c>
      <c r="R40" s="118">
        <f>+R35</f>
        <v>35</v>
      </c>
      <c r="S40" s="118">
        <v>250</v>
      </c>
      <c r="T40" s="118">
        <v>8</v>
      </c>
      <c r="U40" s="118">
        <v>35</v>
      </c>
      <c r="V40" s="118">
        <f>J40-P40-Q40-R40-S40-T40-U40</f>
        <v>386.12774999999999</v>
      </c>
      <c r="W40" s="120">
        <f>L40*0.062</f>
        <v>31.402999999999999</v>
      </c>
      <c r="X40" s="120">
        <f>J40*0.0145</f>
        <v>10.969250000000001</v>
      </c>
      <c r="Y40" s="120">
        <f>N40*0.006</f>
        <v>4.5389999999999997</v>
      </c>
      <c r="Z40" s="120">
        <f>O40*0.054</f>
        <v>40.850999999999999</v>
      </c>
      <c r="AB40" s="46"/>
      <c r="AC40" s="109" t="s">
        <v>172</v>
      </c>
      <c r="AD40" s="110" t="str">
        <f t="shared" si="15"/>
        <v>S</v>
      </c>
      <c r="AE40" s="111">
        <f t="shared" si="15"/>
        <v>1</v>
      </c>
      <c r="AF40" s="112">
        <f t="shared" si="15"/>
        <v>40</v>
      </c>
      <c r="AG40" s="113">
        <f t="shared" si="15"/>
        <v>17</v>
      </c>
      <c r="AH40" s="113">
        <f t="shared" si="15"/>
        <v>680</v>
      </c>
      <c r="AI40" s="114">
        <f t="shared" si="15"/>
        <v>3</v>
      </c>
      <c r="AJ40" s="113">
        <f t="shared" si="15"/>
        <v>25.5</v>
      </c>
      <c r="AK40" s="113">
        <f t="shared" si="15"/>
        <v>76.5</v>
      </c>
      <c r="AL40" s="113">
        <f t="shared" si="15"/>
        <v>756.5</v>
      </c>
      <c r="AM40" s="113">
        <f t="shared" si="15"/>
        <v>506.5</v>
      </c>
      <c r="AN40" s="113"/>
      <c r="AO40" s="113"/>
      <c r="AP40" s="113">
        <f t="shared" si="13"/>
        <v>31.402999999999999</v>
      </c>
      <c r="AQ40" s="113">
        <f t="shared" si="13"/>
        <v>10.969250000000001</v>
      </c>
      <c r="AR40" s="113">
        <f t="shared" si="13"/>
        <v>35</v>
      </c>
      <c r="AS40" s="113">
        <f t="shared" si="13"/>
        <v>250</v>
      </c>
      <c r="AT40" s="113">
        <f t="shared" si="13"/>
        <v>8</v>
      </c>
      <c r="AU40" s="113">
        <f t="shared" si="13"/>
        <v>35</v>
      </c>
      <c r="AV40" s="113">
        <f t="shared" si="7"/>
        <v>386.12774999999999</v>
      </c>
      <c r="AW40" s="189"/>
      <c r="AX40" s="189"/>
      <c r="AY40" s="189"/>
      <c r="AZ40" s="189"/>
      <c r="BA40" s="189"/>
      <c r="BB40" s="189"/>
      <c r="BC40" s="189"/>
      <c r="BD40" s="189"/>
    </row>
    <row r="41" spans="1:56" s="106" customFormat="1" ht="15.75" hidden="1" thickBot="1" x14ac:dyDescent="0.3">
      <c r="A41" s="121" t="s">
        <v>136</v>
      </c>
      <c r="B41" s="110" t="s">
        <v>36</v>
      </c>
      <c r="C41" s="114">
        <v>4</v>
      </c>
      <c r="D41" s="114" t="s">
        <v>33</v>
      </c>
      <c r="E41" s="118"/>
      <c r="F41" s="118">
        <f>190000/52</f>
        <v>3653.8461538461538</v>
      </c>
      <c r="G41" s="114"/>
      <c r="H41" s="118"/>
      <c r="I41" s="118"/>
      <c r="J41" s="119">
        <f>F41+I41</f>
        <v>3653.8461538461538</v>
      </c>
      <c r="K41" s="118">
        <f>J41-U41-S41</f>
        <v>3218.8461538461538</v>
      </c>
      <c r="L41" s="118">
        <f>+J41-S41</f>
        <v>3403.8461538461538</v>
      </c>
      <c r="M41" s="118">
        <f>+J41-S41</f>
        <v>3403.8461538461538</v>
      </c>
      <c r="N41" s="118"/>
      <c r="O41" s="118"/>
      <c r="P41" s="118">
        <f>L41*0.062</f>
        <v>211.03846153846155</v>
      </c>
      <c r="Q41" s="118">
        <f>J41*0.0145</f>
        <v>52.980769230769234</v>
      </c>
      <c r="R41" s="118">
        <f>+R36</f>
        <v>432.86215384615389</v>
      </c>
      <c r="S41" s="118">
        <v>250</v>
      </c>
      <c r="T41" s="118">
        <v>8</v>
      </c>
      <c r="U41" s="118">
        <v>185</v>
      </c>
      <c r="V41" s="118">
        <f>J41-SUM(P41:U41)</f>
        <v>2513.964769230769</v>
      </c>
      <c r="W41" s="120">
        <f>L41*0.062</f>
        <v>211.03846153846155</v>
      </c>
      <c r="X41" s="120">
        <f>J41*0.0145</f>
        <v>52.980769230769234</v>
      </c>
      <c r="Y41" s="120">
        <f>N41*0.006</f>
        <v>0</v>
      </c>
      <c r="Z41" s="120">
        <f>O41*0.054</f>
        <v>0</v>
      </c>
      <c r="AB41" s="46"/>
      <c r="AC41" s="109" t="s">
        <v>173</v>
      </c>
      <c r="AD41" s="110" t="str">
        <f t="shared" si="15"/>
        <v>S</v>
      </c>
      <c r="AE41" s="111">
        <f t="shared" si="15"/>
        <v>1</v>
      </c>
      <c r="AF41" s="112">
        <f t="shared" si="15"/>
        <v>40</v>
      </c>
      <c r="AG41" s="113">
        <f t="shared" si="15"/>
        <v>17</v>
      </c>
      <c r="AH41" s="113">
        <f t="shared" si="15"/>
        <v>680</v>
      </c>
      <c r="AI41" s="114">
        <f t="shared" si="15"/>
        <v>3</v>
      </c>
      <c r="AJ41" s="113">
        <f t="shared" si="15"/>
        <v>25.5</v>
      </c>
      <c r="AK41" s="113">
        <f t="shared" si="15"/>
        <v>76.5</v>
      </c>
      <c r="AL41" s="113">
        <f t="shared" si="15"/>
        <v>756.5</v>
      </c>
      <c r="AM41" s="113">
        <f t="shared" si="15"/>
        <v>506.5</v>
      </c>
      <c r="AN41" s="113"/>
      <c r="AO41" s="113"/>
      <c r="AP41" s="113">
        <f t="shared" si="13"/>
        <v>31.402999999999999</v>
      </c>
      <c r="AQ41" s="113">
        <f t="shared" si="13"/>
        <v>10.969250000000001</v>
      </c>
      <c r="AR41" s="113">
        <f t="shared" si="13"/>
        <v>35</v>
      </c>
      <c r="AS41" s="113">
        <f t="shared" si="13"/>
        <v>250</v>
      </c>
      <c r="AT41" s="113">
        <f t="shared" si="13"/>
        <v>8</v>
      </c>
      <c r="AU41" s="113">
        <f t="shared" si="13"/>
        <v>35</v>
      </c>
      <c r="AV41" s="113">
        <f t="shared" si="7"/>
        <v>386.12774999999999</v>
      </c>
      <c r="AW41" s="189"/>
      <c r="AX41" s="189"/>
      <c r="AY41" s="189"/>
      <c r="AZ41" s="189"/>
      <c r="BA41" s="189"/>
      <c r="BB41" s="189"/>
      <c r="BC41" s="189"/>
      <c r="BD41" s="189"/>
    </row>
    <row r="42" spans="1:56" s="106" customFormat="1" ht="15.75" hidden="1" thickBot="1" x14ac:dyDescent="0.3">
      <c r="A42" s="121"/>
      <c r="B42" s="121"/>
      <c r="C42" s="121"/>
      <c r="D42" s="122"/>
      <c r="E42" s="122"/>
      <c r="F42" s="123">
        <f>SUM(F40:F41)</f>
        <v>4333.8461538461543</v>
      </c>
      <c r="G42" s="122"/>
      <c r="H42" s="123">
        <f t="shared" ref="H42:Z42" si="16">SUM(H40:H41)</f>
        <v>25.5</v>
      </c>
      <c r="I42" s="123">
        <f t="shared" si="16"/>
        <v>76.5</v>
      </c>
      <c r="J42" s="124">
        <f t="shared" si="16"/>
        <v>4410.3461538461543</v>
      </c>
      <c r="K42" s="123">
        <f t="shared" si="16"/>
        <v>3690.3461538461538</v>
      </c>
      <c r="L42" s="123">
        <f t="shared" si="16"/>
        <v>3910.3461538461538</v>
      </c>
      <c r="M42" s="123">
        <f t="shared" si="16"/>
        <v>3910.3461538461538</v>
      </c>
      <c r="N42" s="123">
        <f t="shared" si="16"/>
        <v>756.5</v>
      </c>
      <c r="O42" s="123">
        <f t="shared" si="16"/>
        <v>756.5</v>
      </c>
      <c r="P42" s="123">
        <f t="shared" si="16"/>
        <v>242.44146153846154</v>
      </c>
      <c r="Q42" s="123">
        <f t="shared" si="16"/>
        <v>63.950019230769236</v>
      </c>
      <c r="R42" s="123">
        <f t="shared" si="16"/>
        <v>467.86215384615389</v>
      </c>
      <c r="S42" s="123">
        <f t="shared" si="16"/>
        <v>500</v>
      </c>
      <c r="T42" s="123">
        <f t="shared" si="16"/>
        <v>16</v>
      </c>
      <c r="U42" s="123">
        <f t="shared" si="16"/>
        <v>220</v>
      </c>
      <c r="V42" s="123">
        <f t="shared" si="16"/>
        <v>2900.0925192307691</v>
      </c>
      <c r="W42" s="123">
        <f t="shared" si="16"/>
        <v>242.44146153846154</v>
      </c>
      <c r="X42" s="123">
        <f t="shared" si="16"/>
        <v>63.950019230769236</v>
      </c>
      <c r="Y42" s="123">
        <f t="shared" si="16"/>
        <v>4.5389999999999997</v>
      </c>
      <c r="Z42" s="123">
        <f t="shared" si="16"/>
        <v>40.850999999999999</v>
      </c>
      <c r="AB42" s="46"/>
      <c r="AC42" s="109" t="s">
        <v>174</v>
      </c>
      <c r="AD42" s="127" t="str">
        <f t="shared" si="15"/>
        <v>S</v>
      </c>
      <c r="AE42" s="128">
        <f t="shared" si="15"/>
        <v>1</v>
      </c>
      <c r="AF42" s="129">
        <f t="shared" si="15"/>
        <v>40</v>
      </c>
      <c r="AG42" s="130">
        <f t="shared" si="15"/>
        <v>17</v>
      </c>
      <c r="AH42" s="130">
        <f t="shared" si="15"/>
        <v>680</v>
      </c>
      <c r="AI42" s="131">
        <f t="shared" si="15"/>
        <v>3</v>
      </c>
      <c r="AJ42" s="130">
        <f t="shared" si="15"/>
        <v>25.5</v>
      </c>
      <c r="AK42" s="130">
        <f t="shared" si="15"/>
        <v>76.5</v>
      </c>
      <c r="AL42" s="130">
        <f t="shared" si="15"/>
        <v>756.5</v>
      </c>
      <c r="AM42" s="130">
        <f t="shared" si="15"/>
        <v>506.5</v>
      </c>
      <c r="AN42" s="130"/>
      <c r="AO42" s="130"/>
      <c r="AP42" s="130">
        <f t="shared" si="13"/>
        <v>31.402999999999999</v>
      </c>
      <c r="AQ42" s="130">
        <f t="shared" si="13"/>
        <v>10.969250000000001</v>
      </c>
      <c r="AR42" s="130">
        <f t="shared" si="13"/>
        <v>35</v>
      </c>
      <c r="AS42" s="130">
        <f t="shared" si="13"/>
        <v>250</v>
      </c>
      <c r="AT42" s="130">
        <f t="shared" si="13"/>
        <v>8</v>
      </c>
      <c r="AU42" s="130">
        <f t="shared" si="13"/>
        <v>35</v>
      </c>
      <c r="AV42" s="130">
        <f t="shared" si="7"/>
        <v>386.12774999999999</v>
      </c>
      <c r="AW42" s="189"/>
      <c r="AX42" s="189"/>
      <c r="AY42" s="189"/>
      <c r="AZ42" s="189"/>
      <c r="BA42" s="189"/>
      <c r="BB42" s="189"/>
      <c r="BC42" s="189"/>
      <c r="BD42" s="189"/>
    </row>
    <row r="43" spans="1:56" ht="15.75" hidden="1" thickBot="1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AA43" s="46"/>
      <c r="AB43" s="46"/>
      <c r="AC43" s="109" t="s">
        <v>175</v>
      </c>
      <c r="AD43" s="110" t="str">
        <f t="shared" si="15"/>
        <v>S</v>
      </c>
      <c r="AE43" s="111">
        <f t="shared" si="15"/>
        <v>1</v>
      </c>
      <c r="AF43" s="112">
        <f t="shared" si="15"/>
        <v>40</v>
      </c>
      <c r="AG43" s="113">
        <f t="shared" si="15"/>
        <v>17</v>
      </c>
      <c r="AH43" s="113">
        <f t="shared" si="15"/>
        <v>680</v>
      </c>
      <c r="AI43" s="114">
        <f t="shared" si="15"/>
        <v>3</v>
      </c>
      <c r="AJ43" s="113">
        <f t="shared" si="15"/>
        <v>25.5</v>
      </c>
      <c r="AK43" s="113">
        <f t="shared" si="15"/>
        <v>76.5</v>
      </c>
      <c r="AL43" s="113">
        <f t="shared" si="15"/>
        <v>756.5</v>
      </c>
      <c r="AM43" s="113">
        <f t="shared" si="15"/>
        <v>506.5</v>
      </c>
      <c r="AN43" s="113"/>
      <c r="AO43" s="113"/>
      <c r="AP43" s="113">
        <f t="shared" si="13"/>
        <v>31.402999999999999</v>
      </c>
      <c r="AQ43" s="113">
        <f t="shared" si="13"/>
        <v>10.969250000000001</v>
      </c>
      <c r="AR43" s="113">
        <f t="shared" si="13"/>
        <v>35</v>
      </c>
      <c r="AS43" s="113">
        <f t="shared" si="13"/>
        <v>250</v>
      </c>
      <c r="AT43" s="113">
        <f t="shared" si="13"/>
        <v>8</v>
      </c>
      <c r="AU43" s="113">
        <f t="shared" si="13"/>
        <v>35</v>
      </c>
      <c r="AV43" s="113">
        <f t="shared" si="7"/>
        <v>386.12774999999999</v>
      </c>
    </row>
    <row r="44" spans="1:56" s="106" customFormat="1" ht="20.25" hidden="1" thickBot="1" x14ac:dyDescent="0.35">
      <c r="A44" s="125" t="s">
        <v>145</v>
      </c>
      <c r="B44" s="103"/>
      <c r="C44" s="103"/>
      <c r="D44" s="104"/>
      <c r="E44" s="105"/>
      <c r="G44" s="107"/>
      <c r="W44" s="46"/>
      <c r="X44" s="46"/>
      <c r="Y44" s="46"/>
      <c r="Z44" s="46"/>
      <c r="AB44" s="46"/>
      <c r="AC44" s="109" t="s">
        <v>176</v>
      </c>
      <c r="AD44" s="110" t="str">
        <f t="shared" si="15"/>
        <v>S</v>
      </c>
      <c r="AE44" s="111">
        <f t="shared" si="15"/>
        <v>1</v>
      </c>
      <c r="AF44" s="112">
        <f t="shared" si="15"/>
        <v>40</v>
      </c>
      <c r="AG44" s="113">
        <f t="shared" si="15"/>
        <v>17</v>
      </c>
      <c r="AH44" s="113">
        <f t="shared" si="15"/>
        <v>680</v>
      </c>
      <c r="AI44" s="114">
        <f t="shared" si="15"/>
        <v>3</v>
      </c>
      <c r="AJ44" s="113">
        <f t="shared" si="15"/>
        <v>25.5</v>
      </c>
      <c r="AK44" s="113">
        <f t="shared" si="15"/>
        <v>76.5</v>
      </c>
      <c r="AL44" s="113">
        <f t="shared" si="15"/>
        <v>756.5</v>
      </c>
      <c r="AM44" s="113">
        <f t="shared" si="15"/>
        <v>506.5</v>
      </c>
      <c r="AN44" s="113"/>
      <c r="AO44" s="113"/>
      <c r="AP44" s="113">
        <f t="shared" si="13"/>
        <v>31.402999999999999</v>
      </c>
      <c r="AQ44" s="113">
        <f t="shared" si="13"/>
        <v>10.969250000000001</v>
      </c>
      <c r="AR44" s="113">
        <f t="shared" si="13"/>
        <v>35</v>
      </c>
      <c r="AS44" s="113">
        <f t="shared" si="13"/>
        <v>250</v>
      </c>
      <c r="AT44" s="113">
        <f t="shared" si="13"/>
        <v>8</v>
      </c>
      <c r="AU44" s="113">
        <f t="shared" si="13"/>
        <v>35</v>
      </c>
      <c r="AV44" s="113">
        <f t="shared" si="7"/>
        <v>386.12774999999999</v>
      </c>
      <c r="AW44" s="189"/>
      <c r="AX44" s="189"/>
      <c r="AY44" s="189"/>
      <c r="AZ44" s="189"/>
      <c r="BA44" s="189"/>
      <c r="BB44" s="189"/>
      <c r="BC44" s="189"/>
      <c r="BD44" s="189"/>
    </row>
    <row r="45" spans="1:56" s="106" customFormat="1" ht="15.75" hidden="1" thickBot="1" x14ac:dyDescent="0.3">
      <c r="A45" s="115" t="s">
        <v>135</v>
      </c>
      <c r="B45" s="116" t="s">
        <v>37</v>
      </c>
      <c r="C45" s="111">
        <v>1</v>
      </c>
      <c r="D45" s="111">
        <v>40</v>
      </c>
      <c r="E45" s="117">
        <v>17</v>
      </c>
      <c r="F45" s="118">
        <f>D45*E45</f>
        <v>680</v>
      </c>
      <c r="G45" s="114">
        <v>3</v>
      </c>
      <c r="H45" s="118">
        <f>E45*1.5</f>
        <v>25.5</v>
      </c>
      <c r="I45" s="118">
        <f>G45*H45</f>
        <v>76.5</v>
      </c>
      <c r="J45" s="119">
        <f>F45+I45</f>
        <v>756.5</v>
      </c>
      <c r="K45" s="118">
        <f>J45-U45-S45</f>
        <v>471.5</v>
      </c>
      <c r="L45" s="118">
        <f>+J45-S45</f>
        <v>506.5</v>
      </c>
      <c r="M45" s="118">
        <f>+J45-S45</f>
        <v>506.5</v>
      </c>
      <c r="N45" s="118">
        <f>J45</f>
        <v>756.5</v>
      </c>
      <c r="O45" s="118">
        <f>J45</f>
        <v>756.5</v>
      </c>
      <c r="P45" s="118">
        <f>L45*0.062</f>
        <v>31.402999999999999</v>
      </c>
      <c r="Q45" s="118">
        <f>J45*0.0145</f>
        <v>10.969250000000001</v>
      </c>
      <c r="R45" s="118">
        <f>+R40</f>
        <v>35</v>
      </c>
      <c r="S45" s="118">
        <v>250</v>
      </c>
      <c r="T45" s="118">
        <v>8</v>
      </c>
      <c r="U45" s="118">
        <v>35</v>
      </c>
      <c r="V45" s="118">
        <f>J45-P45-Q45-R45-S45-T45-U45</f>
        <v>386.12774999999999</v>
      </c>
      <c r="W45" s="120">
        <f>L45*0.062</f>
        <v>31.402999999999999</v>
      </c>
      <c r="X45" s="120">
        <f>J45*0.0145</f>
        <v>10.969250000000001</v>
      </c>
      <c r="Y45" s="120">
        <f>N45*0.006</f>
        <v>4.5389999999999997</v>
      </c>
      <c r="Z45" s="120">
        <f>O45*0.054</f>
        <v>40.850999999999999</v>
      </c>
      <c r="AB45" s="46"/>
      <c r="AC45" s="109" t="s">
        <v>177</v>
      </c>
      <c r="AD45" s="110" t="str">
        <f t="shared" si="15"/>
        <v>S</v>
      </c>
      <c r="AE45" s="111">
        <f t="shared" si="15"/>
        <v>1</v>
      </c>
      <c r="AF45" s="112">
        <f t="shared" si="15"/>
        <v>40</v>
      </c>
      <c r="AG45" s="113">
        <f t="shared" si="15"/>
        <v>17</v>
      </c>
      <c r="AH45" s="113">
        <f t="shared" si="15"/>
        <v>680</v>
      </c>
      <c r="AI45" s="114">
        <f t="shared" si="15"/>
        <v>3</v>
      </c>
      <c r="AJ45" s="113">
        <f t="shared" si="15"/>
        <v>25.5</v>
      </c>
      <c r="AK45" s="113">
        <f t="shared" si="15"/>
        <v>76.5</v>
      </c>
      <c r="AL45" s="113">
        <f t="shared" si="15"/>
        <v>756.5</v>
      </c>
      <c r="AM45" s="113">
        <f t="shared" si="15"/>
        <v>506.5</v>
      </c>
      <c r="AN45" s="113"/>
      <c r="AO45" s="113"/>
      <c r="AP45" s="113">
        <f t="shared" si="13"/>
        <v>31.402999999999999</v>
      </c>
      <c r="AQ45" s="113">
        <f t="shared" si="13"/>
        <v>10.969250000000001</v>
      </c>
      <c r="AR45" s="113">
        <f t="shared" si="13"/>
        <v>35</v>
      </c>
      <c r="AS45" s="113">
        <f t="shared" si="13"/>
        <v>250</v>
      </c>
      <c r="AT45" s="113">
        <f t="shared" si="13"/>
        <v>8</v>
      </c>
      <c r="AU45" s="113">
        <f t="shared" si="13"/>
        <v>35</v>
      </c>
      <c r="AV45" s="113">
        <f t="shared" si="7"/>
        <v>386.12774999999999</v>
      </c>
      <c r="AW45" s="189"/>
      <c r="AX45" s="189"/>
      <c r="AY45" s="189"/>
      <c r="AZ45" s="189"/>
      <c r="BA45" s="189"/>
      <c r="BB45" s="189"/>
      <c r="BC45" s="189"/>
      <c r="BD45" s="189"/>
    </row>
    <row r="46" spans="1:56" s="106" customFormat="1" ht="15.75" hidden="1" thickBot="1" x14ac:dyDescent="0.3">
      <c r="A46" s="121" t="s">
        <v>136</v>
      </c>
      <c r="B46" s="110" t="s">
        <v>36</v>
      </c>
      <c r="C46" s="114">
        <v>4</v>
      </c>
      <c r="D46" s="114" t="s">
        <v>33</v>
      </c>
      <c r="E46" s="118"/>
      <c r="F46" s="118">
        <f>190000/52</f>
        <v>3653.8461538461538</v>
      </c>
      <c r="G46" s="114"/>
      <c r="H46" s="118"/>
      <c r="I46" s="118"/>
      <c r="J46" s="119">
        <f>F46+I46</f>
        <v>3653.8461538461538</v>
      </c>
      <c r="K46" s="118">
        <f>J46-U46-S46</f>
        <v>3218.8461538461538</v>
      </c>
      <c r="L46" s="118">
        <f>+J46-S46</f>
        <v>3403.8461538461538</v>
      </c>
      <c r="M46" s="118">
        <f>+J46-S46</f>
        <v>3403.8461538461538</v>
      </c>
      <c r="N46" s="118"/>
      <c r="O46" s="118"/>
      <c r="P46" s="118">
        <f>L46*0.062</f>
        <v>211.03846153846155</v>
      </c>
      <c r="Q46" s="118">
        <f>J46*0.0145</f>
        <v>52.980769230769234</v>
      </c>
      <c r="R46" s="118">
        <f>+R41</f>
        <v>432.86215384615389</v>
      </c>
      <c r="S46" s="118">
        <v>250</v>
      </c>
      <c r="T46" s="118">
        <v>8</v>
      </c>
      <c r="U46" s="118">
        <v>185</v>
      </c>
      <c r="V46" s="118">
        <f>J46-SUM(P46:U46)</f>
        <v>2513.964769230769</v>
      </c>
      <c r="W46" s="120">
        <f>L46*0.062</f>
        <v>211.03846153846155</v>
      </c>
      <c r="X46" s="120">
        <f>J46*0.0145</f>
        <v>52.980769230769234</v>
      </c>
      <c r="Y46" s="120">
        <f>N46*0.006</f>
        <v>0</v>
      </c>
      <c r="Z46" s="120">
        <f>O46*0.054</f>
        <v>0</v>
      </c>
      <c r="AB46" s="46"/>
      <c r="AC46" s="109" t="s">
        <v>178</v>
      </c>
      <c r="AD46" s="110" t="str">
        <f t="shared" si="15"/>
        <v>S</v>
      </c>
      <c r="AE46" s="111">
        <f t="shared" si="15"/>
        <v>1</v>
      </c>
      <c r="AF46" s="112">
        <f t="shared" si="15"/>
        <v>40</v>
      </c>
      <c r="AG46" s="113">
        <f t="shared" si="15"/>
        <v>17</v>
      </c>
      <c r="AH46" s="113">
        <f t="shared" si="15"/>
        <v>680</v>
      </c>
      <c r="AI46" s="114">
        <f t="shared" si="15"/>
        <v>3</v>
      </c>
      <c r="AJ46" s="113">
        <f t="shared" si="15"/>
        <v>25.5</v>
      </c>
      <c r="AK46" s="113">
        <f t="shared" si="15"/>
        <v>76.5</v>
      </c>
      <c r="AL46" s="113">
        <f t="shared" si="15"/>
        <v>756.5</v>
      </c>
      <c r="AM46" s="113">
        <f t="shared" si="15"/>
        <v>506.5</v>
      </c>
      <c r="AN46" s="113"/>
      <c r="AO46" s="113"/>
      <c r="AP46" s="113">
        <f t="shared" si="13"/>
        <v>31.402999999999999</v>
      </c>
      <c r="AQ46" s="113">
        <f t="shared" si="13"/>
        <v>10.969250000000001</v>
      </c>
      <c r="AR46" s="113">
        <f t="shared" si="13"/>
        <v>35</v>
      </c>
      <c r="AS46" s="113">
        <f t="shared" si="13"/>
        <v>250</v>
      </c>
      <c r="AT46" s="113">
        <f t="shared" si="13"/>
        <v>8</v>
      </c>
      <c r="AU46" s="113">
        <f t="shared" si="13"/>
        <v>35</v>
      </c>
      <c r="AV46" s="113">
        <f t="shared" si="7"/>
        <v>386.12774999999999</v>
      </c>
      <c r="AW46" s="189"/>
      <c r="AX46" s="189"/>
      <c r="AY46" s="189"/>
      <c r="AZ46" s="189"/>
      <c r="BA46" s="189"/>
      <c r="BB46" s="189"/>
      <c r="BC46" s="189"/>
      <c r="BD46" s="189"/>
    </row>
    <row r="47" spans="1:56" s="106" customFormat="1" ht="15.75" hidden="1" thickBot="1" x14ac:dyDescent="0.3">
      <c r="A47" s="121"/>
      <c r="B47" s="121"/>
      <c r="C47" s="121"/>
      <c r="D47" s="122"/>
      <c r="E47" s="122"/>
      <c r="F47" s="123">
        <f>SUM(F45:F46)</f>
        <v>4333.8461538461543</v>
      </c>
      <c r="G47" s="122"/>
      <c r="H47" s="123">
        <f t="shared" ref="H47:Z47" si="17">SUM(H45:H46)</f>
        <v>25.5</v>
      </c>
      <c r="I47" s="123">
        <f t="shared" si="17"/>
        <v>76.5</v>
      </c>
      <c r="J47" s="124">
        <f t="shared" si="17"/>
        <v>4410.3461538461543</v>
      </c>
      <c r="K47" s="123">
        <f t="shared" si="17"/>
        <v>3690.3461538461538</v>
      </c>
      <c r="L47" s="123">
        <f t="shared" si="17"/>
        <v>3910.3461538461538</v>
      </c>
      <c r="M47" s="123">
        <f t="shared" si="17"/>
        <v>3910.3461538461538</v>
      </c>
      <c r="N47" s="123">
        <f t="shared" si="17"/>
        <v>756.5</v>
      </c>
      <c r="O47" s="123">
        <f t="shared" si="17"/>
        <v>756.5</v>
      </c>
      <c r="P47" s="123">
        <f t="shared" si="17"/>
        <v>242.44146153846154</v>
      </c>
      <c r="Q47" s="123">
        <f t="shared" si="17"/>
        <v>63.950019230769236</v>
      </c>
      <c r="R47" s="123">
        <f t="shared" si="17"/>
        <v>467.86215384615389</v>
      </c>
      <c r="S47" s="123">
        <f t="shared" si="17"/>
        <v>500</v>
      </c>
      <c r="T47" s="123">
        <f t="shared" si="17"/>
        <v>16</v>
      </c>
      <c r="U47" s="123">
        <f t="shared" si="17"/>
        <v>220</v>
      </c>
      <c r="V47" s="123">
        <f t="shared" si="17"/>
        <v>2900.0925192307691</v>
      </c>
      <c r="W47" s="123">
        <f t="shared" si="17"/>
        <v>242.44146153846154</v>
      </c>
      <c r="X47" s="123">
        <f t="shared" si="17"/>
        <v>63.950019230769236</v>
      </c>
      <c r="Y47" s="123">
        <f t="shared" si="17"/>
        <v>4.5389999999999997</v>
      </c>
      <c r="Z47" s="123">
        <f t="shared" si="17"/>
        <v>40.850999999999999</v>
      </c>
      <c r="AB47" s="46"/>
      <c r="AC47" s="109" t="s">
        <v>179</v>
      </c>
      <c r="AD47" s="110" t="str">
        <f t="shared" si="15"/>
        <v>S</v>
      </c>
      <c r="AE47" s="111">
        <f t="shared" si="15"/>
        <v>1</v>
      </c>
      <c r="AF47" s="112">
        <f t="shared" si="15"/>
        <v>40</v>
      </c>
      <c r="AG47" s="113">
        <f t="shared" si="15"/>
        <v>17</v>
      </c>
      <c r="AH47" s="113">
        <f t="shared" si="15"/>
        <v>680</v>
      </c>
      <c r="AI47" s="114">
        <f t="shared" si="15"/>
        <v>3</v>
      </c>
      <c r="AJ47" s="113">
        <f t="shared" si="15"/>
        <v>25.5</v>
      </c>
      <c r="AK47" s="113">
        <f t="shared" si="15"/>
        <v>76.5</v>
      </c>
      <c r="AL47" s="113">
        <f t="shared" si="15"/>
        <v>756.5</v>
      </c>
      <c r="AM47" s="113">
        <f t="shared" si="15"/>
        <v>506.5</v>
      </c>
      <c r="AN47" s="113"/>
      <c r="AO47" s="113"/>
      <c r="AP47" s="113">
        <f t="shared" si="13"/>
        <v>31.402999999999999</v>
      </c>
      <c r="AQ47" s="113">
        <f t="shared" si="13"/>
        <v>10.969250000000001</v>
      </c>
      <c r="AR47" s="113">
        <f t="shared" si="13"/>
        <v>35</v>
      </c>
      <c r="AS47" s="113">
        <f t="shared" si="13"/>
        <v>250</v>
      </c>
      <c r="AT47" s="113">
        <f t="shared" si="13"/>
        <v>8</v>
      </c>
      <c r="AU47" s="113">
        <f t="shared" si="13"/>
        <v>35</v>
      </c>
      <c r="AV47" s="113">
        <f t="shared" si="7"/>
        <v>386.12774999999999</v>
      </c>
      <c r="AW47" s="189"/>
      <c r="AX47" s="189"/>
      <c r="AY47" s="189"/>
      <c r="AZ47" s="189"/>
      <c r="BA47" s="189"/>
      <c r="BB47" s="189"/>
      <c r="BC47" s="189"/>
      <c r="BD47" s="189"/>
    </row>
    <row r="48" spans="1:56" ht="15.75" hidden="1" thickBot="1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AA48" s="46"/>
      <c r="AB48" s="46"/>
      <c r="AC48" s="109" t="s">
        <v>180</v>
      </c>
      <c r="AD48" s="110" t="str">
        <f t="shared" si="15"/>
        <v>S</v>
      </c>
      <c r="AE48" s="111">
        <f t="shared" si="15"/>
        <v>1</v>
      </c>
      <c r="AF48" s="112">
        <f t="shared" si="15"/>
        <v>40</v>
      </c>
      <c r="AG48" s="113">
        <f t="shared" si="15"/>
        <v>17</v>
      </c>
      <c r="AH48" s="113">
        <f t="shared" si="15"/>
        <v>680</v>
      </c>
      <c r="AI48" s="114">
        <f t="shared" si="15"/>
        <v>3</v>
      </c>
      <c r="AJ48" s="113">
        <f t="shared" si="15"/>
        <v>25.5</v>
      </c>
      <c r="AK48" s="113">
        <f t="shared" si="15"/>
        <v>76.5</v>
      </c>
      <c r="AL48" s="113">
        <f t="shared" si="15"/>
        <v>756.5</v>
      </c>
      <c r="AM48" s="113">
        <f t="shared" si="15"/>
        <v>506.5</v>
      </c>
      <c r="AN48" s="113"/>
      <c r="AO48" s="113"/>
      <c r="AP48" s="113">
        <f t="shared" si="13"/>
        <v>31.402999999999999</v>
      </c>
      <c r="AQ48" s="113">
        <f t="shared" si="13"/>
        <v>10.969250000000001</v>
      </c>
      <c r="AR48" s="113">
        <f t="shared" si="13"/>
        <v>35</v>
      </c>
      <c r="AS48" s="113">
        <f t="shared" si="13"/>
        <v>250</v>
      </c>
      <c r="AT48" s="113">
        <f t="shared" si="13"/>
        <v>8</v>
      </c>
      <c r="AU48" s="113">
        <f t="shared" si="13"/>
        <v>35</v>
      </c>
      <c r="AV48" s="113">
        <f t="shared" si="7"/>
        <v>386.12774999999999</v>
      </c>
    </row>
    <row r="49" spans="1:56" s="106" customFormat="1" ht="20.25" thickBot="1" x14ac:dyDescent="0.35">
      <c r="A49" s="125" t="s">
        <v>209</v>
      </c>
      <c r="B49" s="103"/>
      <c r="C49" s="103"/>
      <c r="D49" s="104"/>
      <c r="E49" s="105"/>
      <c r="G49" s="107"/>
      <c r="W49" s="46"/>
      <c r="X49" s="46"/>
      <c r="Y49" s="46"/>
      <c r="Z49" s="46"/>
      <c r="AB49" s="46"/>
      <c r="AC49" s="109" t="s">
        <v>181</v>
      </c>
      <c r="AD49" s="110" t="str">
        <f t="shared" si="15"/>
        <v>S</v>
      </c>
      <c r="AE49" s="111">
        <f t="shared" si="15"/>
        <v>1</v>
      </c>
      <c r="AF49" s="112">
        <f t="shared" si="15"/>
        <v>40</v>
      </c>
      <c r="AG49" s="113">
        <f t="shared" si="15"/>
        <v>17</v>
      </c>
      <c r="AH49" s="113">
        <f t="shared" si="15"/>
        <v>680</v>
      </c>
      <c r="AI49" s="114">
        <f t="shared" si="15"/>
        <v>3</v>
      </c>
      <c r="AJ49" s="113">
        <f t="shared" si="15"/>
        <v>25.5</v>
      </c>
      <c r="AK49" s="113">
        <f t="shared" si="15"/>
        <v>76.5</v>
      </c>
      <c r="AL49" s="113">
        <f t="shared" si="15"/>
        <v>756.5</v>
      </c>
      <c r="AM49" s="113">
        <f t="shared" si="15"/>
        <v>506.5</v>
      </c>
      <c r="AN49" s="113"/>
      <c r="AO49" s="113"/>
      <c r="AP49" s="113">
        <f t="shared" si="13"/>
        <v>31.402999999999999</v>
      </c>
      <c r="AQ49" s="113">
        <f t="shared" si="13"/>
        <v>10.969250000000001</v>
      </c>
      <c r="AR49" s="113">
        <f t="shared" si="13"/>
        <v>35</v>
      </c>
      <c r="AS49" s="113">
        <f t="shared" si="13"/>
        <v>250</v>
      </c>
      <c r="AT49" s="113">
        <f t="shared" si="13"/>
        <v>8</v>
      </c>
      <c r="AU49" s="113">
        <f t="shared" si="13"/>
        <v>35</v>
      </c>
      <c r="AV49" s="113">
        <f t="shared" si="7"/>
        <v>386.12774999999999</v>
      </c>
      <c r="AW49" s="118" t="s">
        <v>210</v>
      </c>
      <c r="AX49" s="118"/>
      <c r="AY49" s="189"/>
      <c r="AZ49" s="118" t="s">
        <v>213</v>
      </c>
      <c r="BA49" s="118"/>
      <c r="BB49" s="189"/>
      <c r="BC49" s="118" t="s">
        <v>220</v>
      </c>
      <c r="BD49" s="118"/>
    </row>
    <row r="50" spans="1:56" s="106" customFormat="1" x14ac:dyDescent="0.25">
      <c r="A50" s="115" t="s">
        <v>135</v>
      </c>
      <c r="B50" s="187" t="s">
        <v>37</v>
      </c>
      <c r="C50" s="184">
        <v>1</v>
      </c>
      <c r="D50" s="184">
        <v>40</v>
      </c>
      <c r="E50" s="203">
        <v>17</v>
      </c>
      <c r="F50" s="204">
        <f>D50*E50</f>
        <v>680</v>
      </c>
      <c r="G50" s="185">
        <v>3</v>
      </c>
      <c r="H50" s="204">
        <f>E50*1.5</f>
        <v>25.5</v>
      </c>
      <c r="I50" s="204">
        <f>G50*H50</f>
        <v>76.5</v>
      </c>
      <c r="J50" s="204">
        <f>F50+I50</f>
        <v>756.5</v>
      </c>
      <c r="K50" s="206"/>
      <c r="L50" s="207"/>
      <c r="M50" s="207"/>
      <c r="N50" s="207"/>
      <c r="O50" s="207"/>
      <c r="P50" s="207"/>
      <c r="Q50" s="207"/>
      <c r="R50" s="206"/>
      <c r="S50" s="206"/>
      <c r="T50" s="207"/>
      <c r="U50" s="206"/>
      <c r="V50" s="118"/>
      <c r="W50" s="120"/>
      <c r="X50" s="120"/>
      <c r="Y50" s="120"/>
      <c r="Z50" s="120"/>
      <c r="AB50" s="46"/>
      <c r="AC50" s="109" t="s">
        <v>182</v>
      </c>
      <c r="AD50" s="110" t="str">
        <f t="shared" si="15"/>
        <v>S</v>
      </c>
      <c r="AE50" s="111">
        <f t="shared" si="15"/>
        <v>1</v>
      </c>
      <c r="AF50" s="112">
        <f t="shared" si="15"/>
        <v>40</v>
      </c>
      <c r="AG50" s="113">
        <f t="shared" si="15"/>
        <v>17</v>
      </c>
      <c r="AH50" s="113">
        <f t="shared" si="15"/>
        <v>680</v>
      </c>
      <c r="AI50" s="114">
        <f t="shared" si="15"/>
        <v>3</v>
      </c>
      <c r="AJ50" s="113">
        <f t="shared" si="15"/>
        <v>25.5</v>
      </c>
      <c r="AK50" s="113">
        <f t="shared" si="15"/>
        <v>76.5</v>
      </c>
      <c r="AL50" s="113">
        <f t="shared" si="15"/>
        <v>756.5</v>
      </c>
      <c r="AM50" s="113">
        <f t="shared" si="15"/>
        <v>506.5</v>
      </c>
      <c r="AN50" s="113"/>
      <c r="AO50" s="113"/>
      <c r="AP50" s="113">
        <f t="shared" si="13"/>
        <v>31.402999999999999</v>
      </c>
      <c r="AQ50" s="113">
        <f t="shared" si="13"/>
        <v>10.969250000000001</v>
      </c>
      <c r="AR50" s="113">
        <f t="shared" si="13"/>
        <v>35</v>
      </c>
      <c r="AS50" s="113">
        <f t="shared" si="13"/>
        <v>250</v>
      </c>
      <c r="AT50" s="113">
        <f t="shared" si="13"/>
        <v>8</v>
      </c>
      <c r="AU50" s="113">
        <f t="shared" si="13"/>
        <v>35</v>
      </c>
      <c r="AV50" s="113">
        <f t="shared" si="7"/>
        <v>386.12774999999999</v>
      </c>
      <c r="AW50" s="191" t="s">
        <v>211</v>
      </c>
      <c r="AX50" s="192">
        <v>40</v>
      </c>
      <c r="AY50" s="189"/>
      <c r="AZ50" s="191" t="s">
        <v>28</v>
      </c>
      <c r="BA50" s="118">
        <v>17</v>
      </c>
      <c r="BB50" s="189"/>
      <c r="BC50" s="191" t="s">
        <v>221</v>
      </c>
      <c r="BD50" s="192">
        <f>43-40</f>
        <v>3</v>
      </c>
    </row>
    <row r="51" spans="1:56" s="106" customFormat="1" x14ac:dyDescent="0.25">
      <c r="A51" s="121" t="s">
        <v>136</v>
      </c>
      <c r="B51" s="183" t="s">
        <v>36</v>
      </c>
      <c r="C51" s="185">
        <v>4</v>
      </c>
      <c r="D51" s="185" t="s">
        <v>33</v>
      </c>
      <c r="E51" s="204"/>
      <c r="F51" s="204">
        <v>3653.85</v>
      </c>
      <c r="G51" s="185"/>
      <c r="H51" s="204"/>
      <c r="I51" s="204"/>
      <c r="J51" s="204">
        <f>F51</f>
        <v>3653.85</v>
      </c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118"/>
      <c r="W51" s="120"/>
      <c r="X51" s="120"/>
      <c r="Y51" s="120"/>
      <c r="Z51" s="120"/>
      <c r="AB51" s="46"/>
      <c r="AC51" s="109" t="s">
        <v>183</v>
      </c>
      <c r="AD51" s="110" t="str">
        <f t="shared" si="15"/>
        <v>S</v>
      </c>
      <c r="AE51" s="111">
        <f t="shared" si="15"/>
        <v>1</v>
      </c>
      <c r="AF51" s="112">
        <f t="shared" si="15"/>
        <v>40</v>
      </c>
      <c r="AG51" s="113">
        <f t="shared" si="15"/>
        <v>17</v>
      </c>
      <c r="AH51" s="113">
        <f t="shared" si="15"/>
        <v>680</v>
      </c>
      <c r="AI51" s="114">
        <f t="shared" si="15"/>
        <v>3</v>
      </c>
      <c r="AJ51" s="113">
        <f t="shared" si="15"/>
        <v>25.5</v>
      </c>
      <c r="AK51" s="113">
        <f t="shared" si="15"/>
        <v>76.5</v>
      </c>
      <c r="AL51" s="113">
        <f t="shared" si="15"/>
        <v>756.5</v>
      </c>
      <c r="AM51" s="113">
        <f t="shared" si="15"/>
        <v>506.5</v>
      </c>
      <c r="AN51" s="113"/>
      <c r="AO51" s="113"/>
      <c r="AP51" s="113">
        <f t="shared" si="13"/>
        <v>31.402999999999999</v>
      </c>
      <c r="AQ51" s="113">
        <f t="shared" si="13"/>
        <v>10.969250000000001</v>
      </c>
      <c r="AR51" s="113">
        <f t="shared" si="13"/>
        <v>35</v>
      </c>
      <c r="AS51" s="113">
        <f t="shared" si="13"/>
        <v>250</v>
      </c>
      <c r="AT51" s="113">
        <f t="shared" si="13"/>
        <v>8</v>
      </c>
      <c r="AU51" s="113">
        <f t="shared" si="13"/>
        <v>35</v>
      </c>
      <c r="AV51" s="113">
        <f t="shared" si="7"/>
        <v>386.12774999999999</v>
      </c>
      <c r="AW51" s="191" t="s">
        <v>212</v>
      </c>
      <c r="AX51" s="193">
        <v>17</v>
      </c>
      <c r="AY51" s="189"/>
      <c r="AZ51" s="191" t="s">
        <v>214</v>
      </c>
      <c r="BA51" s="194">
        <v>0.5</v>
      </c>
      <c r="BB51" s="189"/>
      <c r="BC51" s="191" t="s">
        <v>222</v>
      </c>
      <c r="BD51" s="193">
        <v>25.5</v>
      </c>
    </row>
    <row r="52" spans="1:56" s="106" customFormat="1" ht="15.75" thickBot="1" x14ac:dyDescent="0.3">
      <c r="A52" s="121"/>
      <c r="B52" s="121"/>
      <c r="C52" s="121"/>
      <c r="D52" s="122"/>
      <c r="E52" s="122"/>
      <c r="F52" s="205">
        <f>SUM(F50:F51)</f>
        <v>4333.8500000000004</v>
      </c>
      <c r="G52" s="185"/>
      <c r="H52" s="205"/>
      <c r="I52" s="205"/>
      <c r="J52" s="205">
        <f>SUM(J50:J51)</f>
        <v>4410.3500000000004</v>
      </c>
      <c r="K52" s="208"/>
      <c r="L52" s="209"/>
      <c r="M52" s="209"/>
      <c r="N52" s="209"/>
      <c r="O52" s="209"/>
      <c r="P52" s="209"/>
      <c r="Q52" s="209"/>
      <c r="R52" s="208"/>
      <c r="S52" s="208"/>
      <c r="T52" s="208"/>
      <c r="U52" s="208"/>
      <c r="V52" s="123"/>
      <c r="W52" s="123"/>
      <c r="X52" s="123"/>
      <c r="Y52" s="123"/>
      <c r="Z52" s="123"/>
      <c r="AB52" s="46"/>
      <c r="AC52" s="109" t="s">
        <v>184</v>
      </c>
      <c r="AD52" s="110" t="str">
        <f t="shared" si="15"/>
        <v>S</v>
      </c>
      <c r="AE52" s="111">
        <f t="shared" si="15"/>
        <v>1</v>
      </c>
      <c r="AF52" s="112">
        <f t="shared" si="15"/>
        <v>40</v>
      </c>
      <c r="AG52" s="113">
        <f t="shared" si="15"/>
        <v>17</v>
      </c>
      <c r="AH52" s="113">
        <f t="shared" si="15"/>
        <v>680</v>
      </c>
      <c r="AI52" s="114">
        <f t="shared" si="15"/>
        <v>3</v>
      </c>
      <c r="AJ52" s="113">
        <f t="shared" si="15"/>
        <v>25.5</v>
      </c>
      <c r="AK52" s="113">
        <f t="shared" si="15"/>
        <v>76.5</v>
      </c>
      <c r="AL52" s="113">
        <f t="shared" si="15"/>
        <v>756.5</v>
      </c>
      <c r="AM52" s="113">
        <f t="shared" si="15"/>
        <v>506.5</v>
      </c>
      <c r="AN52" s="113"/>
      <c r="AO52" s="113"/>
      <c r="AP52" s="113">
        <f t="shared" ref="AP52:AU55" si="18">+AP51</f>
        <v>31.402999999999999</v>
      </c>
      <c r="AQ52" s="113">
        <f t="shared" si="18"/>
        <v>10.969250000000001</v>
      </c>
      <c r="AR52" s="113">
        <f t="shared" si="18"/>
        <v>35</v>
      </c>
      <c r="AS52" s="113">
        <f t="shared" si="18"/>
        <v>250</v>
      </c>
      <c r="AT52" s="113">
        <f t="shared" si="18"/>
        <v>8</v>
      </c>
      <c r="AU52" s="113">
        <f t="shared" si="18"/>
        <v>35</v>
      </c>
      <c r="AV52" s="113">
        <f t="shared" si="7"/>
        <v>386.12774999999999</v>
      </c>
      <c r="AW52" s="191" t="s">
        <v>29</v>
      </c>
      <c r="AX52" s="118">
        <f>AX50*AX51</f>
        <v>680</v>
      </c>
      <c r="AY52" s="189"/>
      <c r="AZ52" s="191" t="s">
        <v>215</v>
      </c>
      <c r="BA52" s="118">
        <f>BA50*BA51</f>
        <v>8.5</v>
      </c>
      <c r="BB52" s="189"/>
      <c r="BC52" s="191" t="s">
        <v>31</v>
      </c>
      <c r="BD52" s="118">
        <f>BD50*BD51</f>
        <v>76.5</v>
      </c>
    </row>
    <row r="53" spans="1:56" ht="15.75" thickTop="1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AA53" s="46"/>
      <c r="AB53" s="46"/>
      <c r="AC53" s="109" t="s">
        <v>185</v>
      </c>
      <c r="AD53" s="110" t="str">
        <f t="shared" si="15"/>
        <v>S</v>
      </c>
      <c r="AE53" s="111">
        <f t="shared" si="15"/>
        <v>1</v>
      </c>
      <c r="AF53" s="112">
        <f t="shared" si="15"/>
        <v>40</v>
      </c>
      <c r="AG53" s="113">
        <f t="shared" si="15"/>
        <v>17</v>
      </c>
      <c r="AH53" s="113">
        <f t="shared" si="15"/>
        <v>680</v>
      </c>
      <c r="AI53" s="114">
        <f t="shared" si="15"/>
        <v>3</v>
      </c>
      <c r="AJ53" s="113">
        <f t="shared" si="15"/>
        <v>25.5</v>
      </c>
      <c r="AK53" s="113">
        <f t="shared" si="15"/>
        <v>76.5</v>
      </c>
      <c r="AL53" s="113">
        <f t="shared" si="15"/>
        <v>756.5</v>
      </c>
      <c r="AM53" s="113">
        <f t="shared" si="15"/>
        <v>506.5</v>
      </c>
      <c r="AN53" s="113"/>
      <c r="AO53" s="113"/>
      <c r="AP53" s="113">
        <f t="shared" si="18"/>
        <v>31.402999999999999</v>
      </c>
      <c r="AQ53" s="113">
        <f t="shared" si="18"/>
        <v>10.969250000000001</v>
      </c>
      <c r="AR53" s="113">
        <f t="shared" si="18"/>
        <v>35</v>
      </c>
      <c r="AS53" s="113">
        <f t="shared" si="18"/>
        <v>250</v>
      </c>
      <c r="AT53" s="113">
        <f t="shared" si="18"/>
        <v>8</v>
      </c>
      <c r="AU53" s="113">
        <f t="shared" si="18"/>
        <v>35</v>
      </c>
      <c r="AV53" s="113">
        <f t="shared" si="7"/>
        <v>386.12774999999999</v>
      </c>
      <c r="AZ53" s="195" t="s">
        <v>217</v>
      </c>
      <c r="BA53" s="196">
        <v>17</v>
      </c>
    </row>
    <row r="54" spans="1:56" s="106" customFormat="1" ht="20.25" hidden="1" thickBot="1" x14ac:dyDescent="0.35">
      <c r="A54" s="125" t="s">
        <v>147</v>
      </c>
      <c r="B54" s="103"/>
      <c r="C54" s="103"/>
      <c r="D54" s="104"/>
      <c r="E54" s="105"/>
      <c r="G54" s="107"/>
      <c r="W54" s="46"/>
      <c r="X54" s="46"/>
      <c r="Y54" s="46"/>
      <c r="Z54" s="46"/>
      <c r="AB54" s="46"/>
      <c r="AC54" s="109" t="s">
        <v>186</v>
      </c>
      <c r="AD54" s="110" t="str">
        <f t="shared" ref="AD54:AM55" si="19">+AD53</f>
        <v>S</v>
      </c>
      <c r="AE54" s="111">
        <f t="shared" si="19"/>
        <v>1</v>
      </c>
      <c r="AF54" s="112">
        <f t="shared" si="19"/>
        <v>40</v>
      </c>
      <c r="AG54" s="113">
        <f t="shared" si="19"/>
        <v>17</v>
      </c>
      <c r="AH54" s="113">
        <f t="shared" si="19"/>
        <v>680</v>
      </c>
      <c r="AI54" s="114">
        <f t="shared" si="19"/>
        <v>3</v>
      </c>
      <c r="AJ54" s="113">
        <f t="shared" si="19"/>
        <v>25.5</v>
      </c>
      <c r="AK54" s="113">
        <f t="shared" si="19"/>
        <v>76.5</v>
      </c>
      <c r="AL54" s="113">
        <f t="shared" si="19"/>
        <v>756.5</v>
      </c>
      <c r="AM54" s="113">
        <f t="shared" si="19"/>
        <v>506.5</v>
      </c>
      <c r="AN54" s="113"/>
      <c r="AO54" s="113"/>
      <c r="AP54" s="113">
        <f t="shared" si="18"/>
        <v>31.402999999999999</v>
      </c>
      <c r="AQ54" s="113">
        <f t="shared" si="18"/>
        <v>10.969250000000001</v>
      </c>
      <c r="AR54" s="113">
        <f t="shared" si="18"/>
        <v>35</v>
      </c>
      <c r="AS54" s="113">
        <f t="shared" si="18"/>
        <v>250</v>
      </c>
      <c r="AT54" s="113">
        <f t="shared" si="18"/>
        <v>8</v>
      </c>
      <c r="AU54" s="113">
        <f t="shared" si="18"/>
        <v>35</v>
      </c>
      <c r="AV54" s="113">
        <f t="shared" si="7"/>
        <v>386.12774999999999</v>
      </c>
      <c r="AW54" s="189"/>
      <c r="AX54" s="189"/>
      <c r="AY54" s="189"/>
      <c r="AZ54" s="191"/>
      <c r="BA54" s="118"/>
      <c r="BB54" s="189"/>
      <c r="BC54" s="189"/>
      <c r="BD54" s="189"/>
    </row>
    <row r="55" spans="1:56" s="106" customFormat="1" hidden="1" x14ac:dyDescent="0.25">
      <c r="A55" s="115" t="s">
        <v>135</v>
      </c>
      <c r="B55" s="116" t="s">
        <v>37</v>
      </c>
      <c r="C55" s="111">
        <v>1</v>
      </c>
      <c r="D55" s="111">
        <v>40</v>
      </c>
      <c r="E55" s="117">
        <v>17</v>
      </c>
      <c r="F55" s="118">
        <f>D55*E55</f>
        <v>680</v>
      </c>
      <c r="G55" s="114">
        <v>3</v>
      </c>
      <c r="H55" s="118">
        <f>E55*1.5</f>
        <v>25.5</v>
      </c>
      <c r="I55" s="118">
        <f>G55*H55</f>
        <v>76.5</v>
      </c>
      <c r="J55" s="119">
        <f>F55+I55</f>
        <v>756.5</v>
      </c>
      <c r="K55" s="118">
        <f>J55-U55-S55</f>
        <v>471.5</v>
      </c>
      <c r="L55" s="118">
        <f>+J55-S55</f>
        <v>506.5</v>
      </c>
      <c r="M55" s="118">
        <f>+J55-S55</f>
        <v>506.5</v>
      </c>
      <c r="N55" s="118"/>
      <c r="O55" s="118">
        <f>J55</f>
        <v>756.5</v>
      </c>
      <c r="P55" s="118">
        <f>L55*0.062</f>
        <v>31.402999999999999</v>
      </c>
      <c r="Q55" s="118">
        <f>J55*0.0145</f>
        <v>10.969250000000001</v>
      </c>
      <c r="R55" s="118">
        <f>+R50</f>
        <v>0</v>
      </c>
      <c r="S55" s="118">
        <v>250</v>
      </c>
      <c r="T55" s="118">
        <v>8</v>
      </c>
      <c r="U55" s="118">
        <v>35</v>
      </c>
      <c r="V55" s="118">
        <f>J55-P55-Q55-R55-S55-T55-U55</f>
        <v>421.12774999999999</v>
      </c>
      <c r="W55" s="120">
        <f>L55*0.062</f>
        <v>31.402999999999999</v>
      </c>
      <c r="X55" s="120">
        <f>J55*0.0145</f>
        <v>10.969250000000001</v>
      </c>
      <c r="Y55" s="120">
        <f>N55*0.006</f>
        <v>0</v>
      </c>
      <c r="Z55" s="120">
        <f>O55*0.054</f>
        <v>40.850999999999999</v>
      </c>
      <c r="AB55" s="46"/>
      <c r="AC55" s="109" t="s">
        <v>187</v>
      </c>
      <c r="AD55" s="110" t="str">
        <f t="shared" si="19"/>
        <v>S</v>
      </c>
      <c r="AE55" s="111">
        <f t="shared" si="19"/>
        <v>1</v>
      </c>
      <c r="AF55" s="112">
        <f t="shared" si="19"/>
        <v>40</v>
      </c>
      <c r="AG55" s="113">
        <f t="shared" si="19"/>
        <v>17</v>
      </c>
      <c r="AH55" s="113">
        <f t="shared" si="19"/>
        <v>680</v>
      </c>
      <c r="AI55" s="114">
        <f t="shared" si="19"/>
        <v>3</v>
      </c>
      <c r="AJ55" s="113">
        <f t="shared" si="19"/>
        <v>25.5</v>
      </c>
      <c r="AK55" s="113">
        <f t="shared" si="19"/>
        <v>76.5</v>
      </c>
      <c r="AL55" s="113">
        <f t="shared" si="19"/>
        <v>756.5</v>
      </c>
      <c r="AM55" s="113">
        <f t="shared" si="19"/>
        <v>506.5</v>
      </c>
      <c r="AN55" s="113"/>
      <c r="AO55" s="113"/>
      <c r="AP55" s="113">
        <f t="shared" si="18"/>
        <v>31.402999999999999</v>
      </c>
      <c r="AQ55" s="113">
        <f t="shared" si="18"/>
        <v>10.969250000000001</v>
      </c>
      <c r="AR55" s="113">
        <f t="shared" si="18"/>
        <v>35</v>
      </c>
      <c r="AS55" s="113">
        <f t="shared" si="18"/>
        <v>250</v>
      </c>
      <c r="AT55" s="113">
        <f t="shared" si="18"/>
        <v>8</v>
      </c>
      <c r="AU55" s="113">
        <f t="shared" si="18"/>
        <v>35</v>
      </c>
      <c r="AV55" s="113">
        <f t="shared" si="7"/>
        <v>386.12774999999999</v>
      </c>
      <c r="AW55" s="189"/>
      <c r="AX55" s="189"/>
      <c r="AY55" s="189"/>
      <c r="AZ55" s="191"/>
      <c r="BA55" s="118"/>
      <c r="BB55" s="189"/>
      <c r="BC55" s="189"/>
      <c r="BD55" s="189"/>
    </row>
    <row r="56" spans="1:56" s="106" customFormat="1" hidden="1" x14ac:dyDescent="0.25">
      <c r="A56" s="121" t="s">
        <v>136</v>
      </c>
      <c r="B56" s="110" t="s">
        <v>36</v>
      </c>
      <c r="C56" s="114">
        <v>4</v>
      </c>
      <c r="D56" s="114" t="s">
        <v>33</v>
      </c>
      <c r="E56" s="118"/>
      <c r="F56" s="118">
        <f>190000/52</f>
        <v>3653.8461538461538</v>
      </c>
      <c r="G56" s="114"/>
      <c r="H56" s="118"/>
      <c r="I56" s="118"/>
      <c r="J56" s="119">
        <f>F56+I56</f>
        <v>3653.8461538461538</v>
      </c>
      <c r="K56" s="118">
        <f>J56-U56-S56</f>
        <v>3218.8461538461538</v>
      </c>
      <c r="L56" s="118">
        <f>+J56-S56</f>
        <v>3403.8461538461538</v>
      </c>
      <c r="M56" s="118">
        <f>+J56-S56</f>
        <v>3403.8461538461538</v>
      </c>
      <c r="N56" s="118"/>
      <c r="O56" s="118"/>
      <c r="P56" s="118">
        <f>L56*0.062</f>
        <v>211.03846153846155</v>
      </c>
      <c r="Q56" s="118">
        <f>J56*0.0145</f>
        <v>52.980769230769234</v>
      </c>
      <c r="R56" s="118">
        <f>+R51</f>
        <v>0</v>
      </c>
      <c r="S56" s="118">
        <v>250</v>
      </c>
      <c r="T56" s="118">
        <v>8</v>
      </c>
      <c r="U56" s="118">
        <v>185</v>
      </c>
      <c r="V56" s="118">
        <f>J56-SUM(P56:U56)</f>
        <v>2946.8269230769229</v>
      </c>
      <c r="W56" s="120">
        <f>L56*0.062</f>
        <v>211.03846153846155</v>
      </c>
      <c r="X56" s="120">
        <f>J56*0.0145</f>
        <v>52.980769230769234</v>
      </c>
      <c r="Y56" s="120">
        <f>N56*0.006</f>
        <v>0</v>
      </c>
      <c r="Z56" s="120">
        <f>O56*0.054</f>
        <v>0</v>
      </c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126">
        <f>SUM(AL4:AL55)</f>
        <v>39338</v>
      </c>
      <c r="AM56" s="126">
        <f t="shared" ref="AM56:AV56" si="20">SUM(AM4:AM55)</f>
        <v>26338</v>
      </c>
      <c r="AN56" s="126">
        <f t="shared" si="20"/>
        <v>6808.5</v>
      </c>
      <c r="AO56" s="126">
        <f t="shared" si="20"/>
        <v>6808.5</v>
      </c>
      <c r="AP56" s="126">
        <f t="shared" si="20"/>
        <v>1632.9560000000008</v>
      </c>
      <c r="AQ56" s="126">
        <f t="shared" si="20"/>
        <v>570.40099999999961</v>
      </c>
      <c r="AR56" s="126">
        <f t="shared" si="20"/>
        <v>1820</v>
      </c>
      <c r="AS56" s="126">
        <f t="shared" si="20"/>
        <v>13000</v>
      </c>
      <c r="AT56" s="126">
        <f t="shared" si="20"/>
        <v>416</v>
      </c>
      <c r="AU56" s="126">
        <f t="shared" si="20"/>
        <v>1820</v>
      </c>
      <c r="AV56" s="126">
        <f t="shared" si="20"/>
        <v>20078.642999999989</v>
      </c>
      <c r="AW56" s="189"/>
      <c r="AX56" s="189"/>
      <c r="AY56" s="189"/>
      <c r="AZ56" s="191"/>
      <c r="BA56" s="118"/>
      <c r="BB56" s="189"/>
      <c r="BC56" s="189"/>
      <c r="BD56" s="189"/>
    </row>
    <row r="57" spans="1:56" s="106" customFormat="1" ht="15.75" hidden="1" thickBot="1" x14ac:dyDescent="0.3">
      <c r="A57" s="121"/>
      <c r="B57" s="121"/>
      <c r="C57" s="121"/>
      <c r="D57" s="122"/>
      <c r="E57" s="122"/>
      <c r="F57" s="123">
        <f>SUM(F55:F56)</f>
        <v>4333.8461538461543</v>
      </c>
      <c r="G57" s="122"/>
      <c r="H57" s="123">
        <f t="shared" ref="H57:Z57" si="21">SUM(H55:H56)</f>
        <v>25.5</v>
      </c>
      <c r="I57" s="123">
        <f t="shared" si="21"/>
        <v>76.5</v>
      </c>
      <c r="J57" s="124">
        <f t="shared" si="21"/>
        <v>4410.3461538461543</v>
      </c>
      <c r="K57" s="123">
        <f t="shared" si="21"/>
        <v>3690.3461538461538</v>
      </c>
      <c r="L57" s="123">
        <f t="shared" si="21"/>
        <v>3910.3461538461538</v>
      </c>
      <c r="M57" s="123">
        <f t="shared" si="21"/>
        <v>3910.3461538461538</v>
      </c>
      <c r="N57" s="123">
        <f t="shared" si="21"/>
        <v>0</v>
      </c>
      <c r="O57" s="123">
        <f t="shared" si="21"/>
        <v>756.5</v>
      </c>
      <c r="P57" s="123">
        <f t="shared" si="21"/>
        <v>242.44146153846154</v>
      </c>
      <c r="Q57" s="123">
        <f t="shared" si="21"/>
        <v>63.950019230769236</v>
      </c>
      <c r="R57" s="123">
        <f t="shared" si="21"/>
        <v>0</v>
      </c>
      <c r="S57" s="123">
        <f t="shared" si="21"/>
        <v>500</v>
      </c>
      <c r="T57" s="123">
        <f t="shared" si="21"/>
        <v>16</v>
      </c>
      <c r="U57" s="123">
        <f t="shared" si="21"/>
        <v>220</v>
      </c>
      <c r="V57" s="123">
        <f t="shared" si="21"/>
        <v>3367.954673076923</v>
      </c>
      <c r="W57" s="123">
        <f t="shared" si="21"/>
        <v>242.44146153846154</v>
      </c>
      <c r="X57" s="123">
        <f t="shared" si="21"/>
        <v>63.950019230769236</v>
      </c>
      <c r="Y57" s="123">
        <f t="shared" si="21"/>
        <v>0</v>
      </c>
      <c r="Z57" s="123">
        <f t="shared" si="21"/>
        <v>40.850999999999999</v>
      </c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189"/>
      <c r="AX57" s="189"/>
      <c r="AY57" s="189"/>
      <c r="AZ57" s="191"/>
      <c r="BA57" s="118"/>
      <c r="BB57" s="189"/>
      <c r="BC57" s="189"/>
      <c r="BD57" s="189"/>
    </row>
    <row r="58" spans="1:56" hidden="1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AA58" s="46"/>
      <c r="AB58" s="108" t="str">
        <f>+A6</f>
        <v>Pam Lewis</v>
      </c>
      <c r="AC58" s="109" t="s">
        <v>130</v>
      </c>
      <c r="AD58" s="110" t="str">
        <f>+B6</f>
        <v>M</v>
      </c>
      <c r="AE58" s="111">
        <f t="shared" ref="AE58:AV58" si="22">+C6</f>
        <v>4</v>
      </c>
      <c r="AF58" s="112" t="str">
        <f t="shared" si="22"/>
        <v>Sal</v>
      </c>
      <c r="AG58" s="113">
        <f t="shared" si="22"/>
        <v>0</v>
      </c>
      <c r="AH58" s="113">
        <f t="shared" si="22"/>
        <v>3653.8461538461538</v>
      </c>
      <c r="AI58" s="114">
        <f t="shared" si="22"/>
        <v>0</v>
      </c>
      <c r="AJ58" s="113">
        <f t="shared" si="22"/>
        <v>0</v>
      </c>
      <c r="AK58" s="113">
        <f t="shared" si="22"/>
        <v>0</v>
      </c>
      <c r="AL58" s="113">
        <f t="shared" si="22"/>
        <v>3653.8461538461538</v>
      </c>
      <c r="AM58" s="113">
        <f t="shared" si="22"/>
        <v>3218.8461538461538</v>
      </c>
      <c r="AN58" s="113">
        <f>J6</f>
        <v>3653.8461538461538</v>
      </c>
      <c r="AO58" s="113">
        <f>+AN58</f>
        <v>3653.8461538461538</v>
      </c>
      <c r="AP58" s="113">
        <f t="shared" si="22"/>
        <v>3653.8461538461538</v>
      </c>
      <c r="AQ58" s="113">
        <f t="shared" si="22"/>
        <v>3653.8461538461538</v>
      </c>
      <c r="AR58" s="113">
        <f t="shared" si="22"/>
        <v>211.03846153846155</v>
      </c>
      <c r="AS58" s="113">
        <f t="shared" si="22"/>
        <v>52.980769230769234</v>
      </c>
      <c r="AT58" s="113">
        <f t="shared" si="22"/>
        <v>432.86215384615389</v>
      </c>
      <c r="AU58" s="113">
        <f t="shared" si="22"/>
        <v>250</v>
      </c>
      <c r="AV58" s="113">
        <f t="shared" si="22"/>
        <v>8</v>
      </c>
      <c r="AZ58" s="195"/>
      <c r="BA58" s="197"/>
    </row>
    <row r="59" spans="1:56" s="106" customFormat="1" ht="20.25" hidden="1" thickBot="1" x14ac:dyDescent="0.35">
      <c r="A59" s="125" t="s">
        <v>148</v>
      </c>
      <c r="B59" s="103"/>
      <c r="C59" s="103"/>
      <c r="D59" s="104"/>
      <c r="E59" s="105"/>
      <c r="G59" s="107"/>
      <c r="W59" s="46"/>
      <c r="X59" s="46"/>
      <c r="Y59" s="46"/>
      <c r="Z59" s="46"/>
      <c r="AB59" s="108" t="str">
        <f>A60</f>
        <v>Bill Smith</v>
      </c>
      <c r="AC59" s="109" t="s">
        <v>131</v>
      </c>
      <c r="AD59" s="127" t="str">
        <f>+AD58</f>
        <v>M</v>
      </c>
      <c r="AE59" s="128">
        <f t="shared" ref="AE59:AV74" si="23">+AE58</f>
        <v>4</v>
      </c>
      <c r="AF59" s="129" t="str">
        <f t="shared" si="23"/>
        <v>Sal</v>
      </c>
      <c r="AG59" s="130">
        <f t="shared" si="23"/>
        <v>0</v>
      </c>
      <c r="AH59" s="130">
        <f t="shared" si="23"/>
        <v>3653.8461538461538</v>
      </c>
      <c r="AI59" s="131">
        <f t="shared" si="23"/>
        <v>0</v>
      </c>
      <c r="AJ59" s="130">
        <f t="shared" si="23"/>
        <v>0</v>
      </c>
      <c r="AK59" s="130">
        <f t="shared" si="23"/>
        <v>0</v>
      </c>
      <c r="AL59" s="130">
        <f t="shared" si="23"/>
        <v>3653.8461538461538</v>
      </c>
      <c r="AM59" s="130">
        <f t="shared" si="23"/>
        <v>3218.8461538461538</v>
      </c>
      <c r="AN59" s="130">
        <f>+N11</f>
        <v>3346.1538461538462</v>
      </c>
      <c r="AO59" s="130">
        <f>+AN59</f>
        <v>3346.1538461538462</v>
      </c>
      <c r="AP59" s="130">
        <f t="shared" si="23"/>
        <v>3653.8461538461538</v>
      </c>
      <c r="AQ59" s="130">
        <f t="shared" si="23"/>
        <v>3653.8461538461538</v>
      </c>
      <c r="AR59" s="130">
        <f t="shared" si="23"/>
        <v>211.03846153846155</v>
      </c>
      <c r="AS59" s="130">
        <f t="shared" si="23"/>
        <v>52.980769230769234</v>
      </c>
      <c r="AT59" s="130">
        <f t="shared" si="23"/>
        <v>432.86215384615389</v>
      </c>
      <c r="AU59" s="130">
        <f t="shared" si="23"/>
        <v>250</v>
      </c>
      <c r="AV59" s="130">
        <f t="shared" si="23"/>
        <v>8</v>
      </c>
      <c r="AW59" s="189"/>
      <c r="AX59" s="189"/>
      <c r="AY59" s="189"/>
      <c r="AZ59" s="191"/>
      <c r="BA59" s="118"/>
      <c r="BB59" s="189"/>
      <c r="BC59" s="189"/>
      <c r="BD59" s="189"/>
    </row>
    <row r="60" spans="1:56" s="106" customFormat="1" hidden="1" x14ac:dyDescent="0.25">
      <c r="A60" s="115" t="s">
        <v>135</v>
      </c>
      <c r="B60" s="116" t="s">
        <v>37</v>
      </c>
      <c r="C60" s="111">
        <v>1</v>
      </c>
      <c r="D60" s="111">
        <v>40</v>
      </c>
      <c r="E60" s="117">
        <v>17</v>
      </c>
      <c r="F60" s="118">
        <f>D60*E60</f>
        <v>680</v>
      </c>
      <c r="G60" s="114">
        <v>3</v>
      </c>
      <c r="H60" s="118">
        <f>E60*1.5</f>
        <v>25.5</v>
      </c>
      <c r="I60" s="118">
        <f>G60*H60</f>
        <v>76.5</v>
      </c>
      <c r="J60" s="119">
        <f>F60+I60</f>
        <v>756.5</v>
      </c>
      <c r="K60" s="118">
        <f>J60-U60-S60</f>
        <v>471.5</v>
      </c>
      <c r="L60" s="118">
        <f>+J60-S60</f>
        <v>506.5</v>
      </c>
      <c r="M60" s="118">
        <f>+J60-S60</f>
        <v>506.5</v>
      </c>
      <c r="N60" s="118"/>
      <c r="O60" s="118">
        <f>J60</f>
        <v>756.5</v>
      </c>
      <c r="P60" s="118">
        <f>L60*0.062</f>
        <v>31.402999999999999</v>
      </c>
      <c r="Q60" s="118">
        <f>J60*0.0145</f>
        <v>10.969250000000001</v>
      </c>
      <c r="R60" s="118">
        <f>+R55</f>
        <v>0</v>
      </c>
      <c r="S60" s="118">
        <v>250</v>
      </c>
      <c r="T60" s="118">
        <v>8</v>
      </c>
      <c r="U60" s="118">
        <v>35</v>
      </c>
      <c r="V60" s="118">
        <f>J60-P60-Q60-R60-S60-T60-U60</f>
        <v>421.12774999999999</v>
      </c>
      <c r="W60" s="120">
        <f>L60*0.062</f>
        <v>31.402999999999999</v>
      </c>
      <c r="X60" s="120">
        <f>J60*0.0145</f>
        <v>10.969250000000001</v>
      </c>
      <c r="Y60" s="120">
        <f>N60*0.006</f>
        <v>0</v>
      </c>
      <c r="Z60" s="120">
        <f>O60*0.054</f>
        <v>40.850999999999999</v>
      </c>
      <c r="AB60" s="108" t="s">
        <v>202</v>
      </c>
      <c r="AC60" s="109" t="s">
        <v>132</v>
      </c>
      <c r="AD60" s="110" t="str">
        <f t="shared" ref="AD60:AM75" si="24">+AD59</f>
        <v>M</v>
      </c>
      <c r="AE60" s="111">
        <f t="shared" si="23"/>
        <v>4</v>
      </c>
      <c r="AF60" s="112" t="str">
        <f t="shared" si="23"/>
        <v>Sal</v>
      </c>
      <c r="AG60" s="113">
        <f t="shared" si="23"/>
        <v>0</v>
      </c>
      <c r="AH60" s="113">
        <f t="shared" si="23"/>
        <v>3653.8461538461538</v>
      </c>
      <c r="AI60" s="114">
        <f t="shared" si="23"/>
        <v>0</v>
      </c>
      <c r="AJ60" s="113">
        <f t="shared" si="23"/>
        <v>0</v>
      </c>
      <c r="AK60" s="113">
        <f t="shared" si="23"/>
        <v>0</v>
      </c>
      <c r="AL60" s="113">
        <f t="shared" si="23"/>
        <v>3653.8461538461538</v>
      </c>
      <c r="AM60" s="113">
        <f t="shared" si="23"/>
        <v>3218.8461538461538</v>
      </c>
      <c r="AN60" s="113"/>
      <c r="AO60" s="113"/>
      <c r="AP60" s="113">
        <f t="shared" si="23"/>
        <v>3653.8461538461538</v>
      </c>
      <c r="AQ60" s="113">
        <f t="shared" si="23"/>
        <v>3653.8461538461538</v>
      </c>
      <c r="AR60" s="113">
        <f t="shared" si="23"/>
        <v>211.03846153846155</v>
      </c>
      <c r="AS60" s="113">
        <f t="shared" si="23"/>
        <v>52.980769230769234</v>
      </c>
      <c r="AT60" s="113">
        <f t="shared" si="23"/>
        <v>432.86215384615389</v>
      </c>
      <c r="AU60" s="113">
        <f t="shared" si="23"/>
        <v>250</v>
      </c>
      <c r="AV60" s="113">
        <f t="shared" si="23"/>
        <v>8</v>
      </c>
      <c r="AW60" s="189"/>
      <c r="AX60" s="189"/>
      <c r="AY60" s="189"/>
      <c r="AZ60" s="191"/>
      <c r="BA60" s="118"/>
      <c r="BB60" s="189"/>
      <c r="BC60" s="189"/>
      <c r="BD60" s="189"/>
    </row>
    <row r="61" spans="1:56" s="106" customFormat="1" hidden="1" x14ac:dyDescent="0.25">
      <c r="A61" s="121" t="s">
        <v>136</v>
      </c>
      <c r="B61" s="110" t="s">
        <v>36</v>
      </c>
      <c r="C61" s="114">
        <v>4</v>
      </c>
      <c r="D61" s="114" t="s">
        <v>33</v>
      </c>
      <c r="E61" s="118"/>
      <c r="F61" s="118">
        <f>190000/52</f>
        <v>3653.8461538461538</v>
      </c>
      <c r="G61" s="114"/>
      <c r="H61" s="118"/>
      <c r="I61" s="118"/>
      <c r="J61" s="119">
        <f>F61+I61</f>
        <v>3653.8461538461538</v>
      </c>
      <c r="K61" s="118">
        <f>J61-U61-S61</f>
        <v>3218.8461538461538</v>
      </c>
      <c r="L61" s="118">
        <f>+J61-S61</f>
        <v>3403.8461538461538</v>
      </c>
      <c r="M61" s="118">
        <f>+J61-S61</f>
        <v>3403.8461538461538</v>
      </c>
      <c r="N61" s="118"/>
      <c r="O61" s="118"/>
      <c r="P61" s="118">
        <f>L61*0.062</f>
        <v>211.03846153846155</v>
      </c>
      <c r="Q61" s="118">
        <f>J61*0.0145</f>
        <v>52.980769230769234</v>
      </c>
      <c r="R61" s="118">
        <f>+R56</f>
        <v>0</v>
      </c>
      <c r="S61" s="118">
        <v>250</v>
      </c>
      <c r="T61" s="118">
        <v>8</v>
      </c>
      <c r="U61" s="118">
        <v>185</v>
      </c>
      <c r="V61" s="118">
        <f>J61-SUM(P61:U61)</f>
        <v>2946.8269230769229</v>
      </c>
      <c r="W61" s="120">
        <f>L61*0.062</f>
        <v>211.03846153846155</v>
      </c>
      <c r="X61" s="120">
        <f>J61*0.0145</f>
        <v>52.980769230769234</v>
      </c>
      <c r="Y61" s="120">
        <f>N61*0.006</f>
        <v>0</v>
      </c>
      <c r="Z61" s="120">
        <f>O61*0.054</f>
        <v>0</v>
      </c>
      <c r="AB61" s="108" t="s">
        <v>203</v>
      </c>
      <c r="AC61" s="109" t="s">
        <v>133</v>
      </c>
      <c r="AD61" s="110" t="str">
        <f t="shared" si="24"/>
        <v>M</v>
      </c>
      <c r="AE61" s="111">
        <f t="shared" si="23"/>
        <v>4</v>
      </c>
      <c r="AF61" s="112" t="str">
        <f t="shared" si="23"/>
        <v>Sal</v>
      </c>
      <c r="AG61" s="113">
        <f t="shared" si="23"/>
        <v>0</v>
      </c>
      <c r="AH61" s="113">
        <f t="shared" si="23"/>
        <v>3653.8461538461538</v>
      </c>
      <c r="AI61" s="114">
        <f t="shared" si="23"/>
        <v>0</v>
      </c>
      <c r="AJ61" s="113">
        <f t="shared" si="23"/>
        <v>0</v>
      </c>
      <c r="AK61" s="113">
        <f t="shared" si="23"/>
        <v>0</v>
      </c>
      <c r="AL61" s="113">
        <f t="shared" si="23"/>
        <v>3653.8461538461538</v>
      </c>
      <c r="AM61" s="113">
        <f t="shared" si="23"/>
        <v>3218.8461538461538</v>
      </c>
      <c r="AN61" s="113"/>
      <c r="AO61" s="113"/>
      <c r="AP61" s="113">
        <f t="shared" si="23"/>
        <v>3653.8461538461538</v>
      </c>
      <c r="AQ61" s="113">
        <f t="shared" si="23"/>
        <v>3653.8461538461538</v>
      </c>
      <c r="AR61" s="113">
        <f t="shared" si="23"/>
        <v>211.03846153846155</v>
      </c>
      <c r="AS61" s="113">
        <f t="shared" si="23"/>
        <v>52.980769230769234</v>
      </c>
      <c r="AT61" s="113">
        <f t="shared" si="23"/>
        <v>432.86215384615389</v>
      </c>
      <c r="AU61" s="113">
        <f t="shared" si="23"/>
        <v>250</v>
      </c>
      <c r="AV61" s="113">
        <f t="shared" si="23"/>
        <v>8</v>
      </c>
      <c r="AW61" s="189"/>
      <c r="AX61" s="189"/>
      <c r="AY61" s="189"/>
      <c r="AZ61" s="191"/>
      <c r="BA61" s="118"/>
      <c r="BB61" s="189"/>
      <c r="BC61" s="189"/>
      <c r="BD61" s="189"/>
    </row>
    <row r="62" spans="1:56" s="106" customFormat="1" ht="15.75" hidden="1" thickBot="1" x14ac:dyDescent="0.3">
      <c r="A62" s="121"/>
      <c r="B62" s="121"/>
      <c r="C62" s="121"/>
      <c r="D62" s="122"/>
      <c r="E62" s="122"/>
      <c r="F62" s="123">
        <f>SUM(F60:F61)</f>
        <v>4333.8461538461543</v>
      </c>
      <c r="G62" s="122"/>
      <c r="H62" s="123">
        <f t="shared" ref="H62:Z62" si="25">SUM(H60:H61)</f>
        <v>25.5</v>
      </c>
      <c r="I62" s="123">
        <f t="shared" si="25"/>
        <v>76.5</v>
      </c>
      <c r="J62" s="124">
        <f t="shared" si="25"/>
        <v>4410.3461538461543</v>
      </c>
      <c r="K62" s="123">
        <f t="shared" si="25"/>
        <v>3690.3461538461538</v>
      </c>
      <c r="L62" s="123">
        <f t="shared" si="25"/>
        <v>3910.3461538461538</v>
      </c>
      <c r="M62" s="123">
        <f t="shared" si="25"/>
        <v>3910.3461538461538</v>
      </c>
      <c r="N62" s="123">
        <f t="shared" si="25"/>
        <v>0</v>
      </c>
      <c r="O62" s="123">
        <f t="shared" si="25"/>
        <v>756.5</v>
      </c>
      <c r="P62" s="123">
        <f t="shared" si="25"/>
        <v>242.44146153846154</v>
      </c>
      <c r="Q62" s="123">
        <f t="shared" si="25"/>
        <v>63.950019230769236</v>
      </c>
      <c r="R62" s="123">
        <f t="shared" si="25"/>
        <v>0</v>
      </c>
      <c r="S62" s="123">
        <f t="shared" si="25"/>
        <v>500</v>
      </c>
      <c r="T62" s="123">
        <f t="shared" si="25"/>
        <v>16</v>
      </c>
      <c r="U62" s="123">
        <f t="shared" si="25"/>
        <v>220</v>
      </c>
      <c r="V62" s="123">
        <f t="shared" si="25"/>
        <v>3367.954673076923</v>
      </c>
      <c r="W62" s="123">
        <f t="shared" si="25"/>
        <v>242.44146153846154</v>
      </c>
      <c r="X62" s="123">
        <f t="shared" si="25"/>
        <v>63.950019230769236</v>
      </c>
      <c r="Y62" s="123">
        <f t="shared" si="25"/>
        <v>0</v>
      </c>
      <c r="Z62" s="123">
        <f t="shared" si="25"/>
        <v>40.850999999999999</v>
      </c>
      <c r="AB62" s="108" t="s">
        <v>204</v>
      </c>
      <c r="AC62" s="109" t="s">
        <v>134</v>
      </c>
      <c r="AD62" s="110" t="str">
        <f t="shared" si="24"/>
        <v>M</v>
      </c>
      <c r="AE62" s="111">
        <f t="shared" si="23"/>
        <v>4</v>
      </c>
      <c r="AF62" s="112" t="str">
        <f t="shared" si="23"/>
        <v>Sal</v>
      </c>
      <c r="AG62" s="113">
        <f t="shared" si="23"/>
        <v>0</v>
      </c>
      <c r="AH62" s="113">
        <f t="shared" si="23"/>
        <v>3653.8461538461538</v>
      </c>
      <c r="AI62" s="114">
        <f t="shared" si="23"/>
        <v>0</v>
      </c>
      <c r="AJ62" s="113">
        <f t="shared" si="23"/>
        <v>0</v>
      </c>
      <c r="AK62" s="113">
        <f t="shared" si="23"/>
        <v>0</v>
      </c>
      <c r="AL62" s="113">
        <f t="shared" si="23"/>
        <v>3653.8461538461538</v>
      </c>
      <c r="AM62" s="113">
        <f t="shared" si="23"/>
        <v>3218.8461538461538</v>
      </c>
      <c r="AN62" s="113"/>
      <c r="AO62" s="113"/>
      <c r="AP62" s="113">
        <f t="shared" si="23"/>
        <v>3653.8461538461538</v>
      </c>
      <c r="AQ62" s="113">
        <f t="shared" si="23"/>
        <v>3653.8461538461538</v>
      </c>
      <c r="AR62" s="113">
        <f t="shared" si="23"/>
        <v>211.03846153846155</v>
      </c>
      <c r="AS62" s="113">
        <f t="shared" si="23"/>
        <v>52.980769230769234</v>
      </c>
      <c r="AT62" s="113">
        <f t="shared" si="23"/>
        <v>432.86215384615389</v>
      </c>
      <c r="AU62" s="113">
        <f t="shared" si="23"/>
        <v>250</v>
      </c>
      <c r="AV62" s="113">
        <f t="shared" si="23"/>
        <v>8</v>
      </c>
      <c r="AW62" s="189"/>
      <c r="AX62" s="189"/>
      <c r="AY62" s="189"/>
      <c r="AZ62" s="191"/>
      <c r="BA62" s="118"/>
      <c r="BB62" s="189"/>
      <c r="BC62" s="189"/>
      <c r="BD62" s="189"/>
    </row>
    <row r="63" spans="1:56" hidden="1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AA63" s="46"/>
      <c r="AB63" s="108" t="s">
        <v>205</v>
      </c>
      <c r="AC63" s="109" t="s">
        <v>142</v>
      </c>
      <c r="AD63" s="110" t="str">
        <f t="shared" si="24"/>
        <v>M</v>
      </c>
      <c r="AE63" s="111">
        <f t="shared" si="23"/>
        <v>4</v>
      </c>
      <c r="AF63" s="112" t="str">
        <f t="shared" si="23"/>
        <v>Sal</v>
      </c>
      <c r="AG63" s="113">
        <f t="shared" si="23"/>
        <v>0</v>
      </c>
      <c r="AH63" s="113">
        <f t="shared" si="23"/>
        <v>3653.8461538461538</v>
      </c>
      <c r="AI63" s="114">
        <f t="shared" si="23"/>
        <v>0</v>
      </c>
      <c r="AJ63" s="113">
        <f t="shared" si="23"/>
        <v>0</v>
      </c>
      <c r="AK63" s="113">
        <f t="shared" si="23"/>
        <v>0</v>
      </c>
      <c r="AL63" s="113">
        <f t="shared" si="23"/>
        <v>3653.8461538461538</v>
      </c>
      <c r="AM63" s="113">
        <f t="shared" si="23"/>
        <v>3218.8461538461538</v>
      </c>
      <c r="AN63" s="113"/>
      <c r="AO63" s="113"/>
      <c r="AP63" s="113">
        <f t="shared" si="23"/>
        <v>3653.8461538461538</v>
      </c>
      <c r="AQ63" s="113">
        <f t="shared" si="23"/>
        <v>3653.8461538461538</v>
      </c>
      <c r="AR63" s="113">
        <f t="shared" si="23"/>
        <v>211.03846153846155</v>
      </c>
      <c r="AS63" s="113">
        <f t="shared" si="23"/>
        <v>52.980769230769234</v>
      </c>
      <c r="AT63" s="113">
        <f t="shared" si="23"/>
        <v>432.86215384615389</v>
      </c>
      <c r="AU63" s="113">
        <f t="shared" si="23"/>
        <v>250</v>
      </c>
      <c r="AV63" s="113">
        <f t="shared" si="23"/>
        <v>8</v>
      </c>
      <c r="AZ63" s="195"/>
      <c r="BA63" s="197"/>
    </row>
    <row r="64" spans="1:56" s="106" customFormat="1" ht="20.25" hidden="1" thickBot="1" x14ac:dyDescent="0.35">
      <c r="A64" s="125" t="s">
        <v>149</v>
      </c>
      <c r="B64" s="103"/>
      <c r="C64" s="103"/>
      <c r="D64" s="104"/>
      <c r="E64" s="105"/>
      <c r="G64" s="107"/>
      <c r="W64" s="46"/>
      <c r="X64" s="46"/>
      <c r="Y64" s="46"/>
      <c r="Z64" s="46"/>
      <c r="AB64" s="108" t="s">
        <v>206</v>
      </c>
      <c r="AC64" s="109" t="s">
        <v>143</v>
      </c>
      <c r="AD64" s="110" t="str">
        <f t="shared" si="24"/>
        <v>M</v>
      </c>
      <c r="AE64" s="111">
        <f t="shared" si="23"/>
        <v>4</v>
      </c>
      <c r="AF64" s="112" t="str">
        <f t="shared" si="23"/>
        <v>Sal</v>
      </c>
      <c r="AG64" s="113">
        <f t="shared" si="23"/>
        <v>0</v>
      </c>
      <c r="AH64" s="113">
        <f t="shared" si="23"/>
        <v>3653.8461538461538</v>
      </c>
      <c r="AI64" s="114">
        <f t="shared" si="23"/>
        <v>0</v>
      </c>
      <c r="AJ64" s="113">
        <f t="shared" si="23"/>
        <v>0</v>
      </c>
      <c r="AK64" s="113">
        <f t="shared" si="23"/>
        <v>0</v>
      </c>
      <c r="AL64" s="113">
        <f t="shared" si="23"/>
        <v>3653.8461538461538</v>
      </c>
      <c r="AM64" s="113">
        <f t="shared" si="23"/>
        <v>3218.8461538461538</v>
      </c>
      <c r="AN64" s="113"/>
      <c r="AO64" s="113"/>
      <c r="AP64" s="113">
        <f t="shared" si="23"/>
        <v>3653.8461538461538</v>
      </c>
      <c r="AQ64" s="113">
        <f t="shared" si="23"/>
        <v>3653.8461538461538</v>
      </c>
      <c r="AR64" s="113">
        <f t="shared" si="23"/>
        <v>211.03846153846155</v>
      </c>
      <c r="AS64" s="113">
        <f t="shared" si="23"/>
        <v>52.980769230769234</v>
      </c>
      <c r="AT64" s="113">
        <f t="shared" si="23"/>
        <v>432.86215384615389</v>
      </c>
      <c r="AU64" s="113">
        <f t="shared" si="23"/>
        <v>250</v>
      </c>
      <c r="AV64" s="113">
        <f t="shared" si="23"/>
        <v>8</v>
      </c>
      <c r="AW64" s="189"/>
      <c r="AX64" s="189"/>
      <c r="AY64" s="189"/>
      <c r="AZ64" s="191"/>
      <c r="BA64" s="118"/>
      <c r="BB64" s="189"/>
      <c r="BC64" s="189"/>
      <c r="BD64" s="189"/>
    </row>
    <row r="65" spans="1:56" s="106" customFormat="1" hidden="1" x14ac:dyDescent="0.25">
      <c r="A65" s="115" t="s">
        <v>135</v>
      </c>
      <c r="B65" s="116" t="s">
        <v>37</v>
      </c>
      <c r="C65" s="111">
        <v>1</v>
      </c>
      <c r="D65" s="111">
        <v>40</v>
      </c>
      <c r="E65" s="117">
        <v>17</v>
      </c>
      <c r="F65" s="118">
        <f>D65*E65</f>
        <v>680</v>
      </c>
      <c r="G65" s="114">
        <v>3</v>
      </c>
      <c r="H65" s="118">
        <f>E65*1.5</f>
        <v>25.5</v>
      </c>
      <c r="I65" s="118">
        <f>G65*H65</f>
        <v>76.5</v>
      </c>
      <c r="J65" s="119">
        <f>F65+I65</f>
        <v>756.5</v>
      </c>
      <c r="K65" s="118">
        <f>J65-U65-S65</f>
        <v>471.5</v>
      </c>
      <c r="L65" s="118">
        <f>+J65-S65</f>
        <v>506.5</v>
      </c>
      <c r="M65" s="118">
        <f>+J65-S65</f>
        <v>506.5</v>
      </c>
      <c r="N65" s="118"/>
      <c r="O65" s="118">
        <f>J65</f>
        <v>756.5</v>
      </c>
      <c r="P65" s="118">
        <f>L65*0.062</f>
        <v>31.402999999999999</v>
      </c>
      <c r="Q65" s="118">
        <f>J65*0.0145</f>
        <v>10.969250000000001</v>
      </c>
      <c r="R65" s="118">
        <f>+R60</f>
        <v>0</v>
      </c>
      <c r="S65" s="118">
        <v>250</v>
      </c>
      <c r="T65" s="118">
        <v>8</v>
      </c>
      <c r="U65" s="118">
        <v>35</v>
      </c>
      <c r="V65" s="118">
        <f>J65-P65-Q65-R65-S65-T65-U65</f>
        <v>421.12774999999999</v>
      </c>
      <c r="W65" s="120">
        <f>L65*0.062</f>
        <v>31.402999999999999</v>
      </c>
      <c r="X65" s="120">
        <f>J65*0.0145</f>
        <v>10.969250000000001</v>
      </c>
      <c r="Y65" s="120">
        <f>N65*0.006</f>
        <v>0</v>
      </c>
      <c r="Z65" s="120">
        <f>O65*0.054</f>
        <v>40.850999999999999</v>
      </c>
      <c r="AB65" s="108" t="s">
        <v>207</v>
      </c>
      <c r="AC65" s="109" t="s">
        <v>144</v>
      </c>
      <c r="AD65" s="110" t="str">
        <f t="shared" si="24"/>
        <v>M</v>
      </c>
      <c r="AE65" s="111">
        <f t="shared" si="23"/>
        <v>4</v>
      </c>
      <c r="AF65" s="112" t="str">
        <f t="shared" si="23"/>
        <v>Sal</v>
      </c>
      <c r="AG65" s="113">
        <f t="shared" si="23"/>
        <v>0</v>
      </c>
      <c r="AH65" s="113">
        <f t="shared" si="23"/>
        <v>3653.8461538461538</v>
      </c>
      <c r="AI65" s="114">
        <f t="shared" si="23"/>
        <v>0</v>
      </c>
      <c r="AJ65" s="113">
        <f t="shared" si="23"/>
        <v>0</v>
      </c>
      <c r="AK65" s="113">
        <f t="shared" si="23"/>
        <v>0</v>
      </c>
      <c r="AL65" s="113">
        <f t="shared" si="23"/>
        <v>3653.8461538461538</v>
      </c>
      <c r="AM65" s="113">
        <f t="shared" si="23"/>
        <v>3218.8461538461538</v>
      </c>
      <c r="AN65" s="113"/>
      <c r="AO65" s="113"/>
      <c r="AP65" s="113">
        <f t="shared" si="23"/>
        <v>3653.8461538461538</v>
      </c>
      <c r="AQ65" s="113">
        <f t="shared" si="23"/>
        <v>3653.8461538461538</v>
      </c>
      <c r="AR65" s="113">
        <f t="shared" si="23"/>
        <v>211.03846153846155</v>
      </c>
      <c r="AS65" s="113">
        <f t="shared" si="23"/>
        <v>52.980769230769234</v>
      </c>
      <c r="AT65" s="113">
        <f t="shared" si="23"/>
        <v>432.86215384615389</v>
      </c>
      <c r="AU65" s="113">
        <f t="shared" si="23"/>
        <v>250</v>
      </c>
      <c r="AV65" s="113">
        <f t="shared" si="23"/>
        <v>8</v>
      </c>
      <c r="AW65" s="189"/>
      <c r="AX65" s="189"/>
      <c r="AY65" s="189"/>
      <c r="AZ65" s="191"/>
      <c r="BA65" s="118"/>
      <c r="BB65" s="189"/>
      <c r="BC65" s="189"/>
      <c r="BD65" s="189"/>
    </row>
    <row r="66" spans="1:56" s="106" customFormat="1" hidden="1" x14ac:dyDescent="0.25">
      <c r="A66" s="121" t="s">
        <v>136</v>
      </c>
      <c r="B66" s="110" t="s">
        <v>36</v>
      </c>
      <c r="C66" s="114">
        <v>4</v>
      </c>
      <c r="D66" s="114" t="s">
        <v>33</v>
      </c>
      <c r="E66" s="118"/>
      <c r="F66" s="118">
        <f>190000/52</f>
        <v>3653.8461538461538</v>
      </c>
      <c r="G66" s="114"/>
      <c r="H66" s="118"/>
      <c r="I66" s="118"/>
      <c r="J66" s="119">
        <f>F66+I66</f>
        <v>3653.8461538461538</v>
      </c>
      <c r="K66" s="118">
        <f>J66-U66-S66</f>
        <v>3218.8461538461538</v>
      </c>
      <c r="L66" s="118">
        <f>+J66-S66</f>
        <v>3403.8461538461538</v>
      </c>
      <c r="M66" s="118">
        <f>+J66-S66</f>
        <v>3403.8461538461538</v>
      </c>
      <c r="N66" s="118"/>
      <c r="O66" s="118"/>
      <c r="P66" s="118">
        <f>L66*0.062</f>
        <v>211.03846153846155</v>
      </c>
      <c r="Q66" s="118">
        <f>J66*0.0145</f>
        <v>52.980769230769234</v>
      </c>
      <c r="R66" s="118">
        <f>+R61</f>
        <v>0</v>
      </c>
      <c r="S66" s="118">
        <v>250</v>
      </c>
      <c r="T66" s="118">
        <v>8</v>
      </c>
      <c r="U66" s="118">
        <v>185</v>
      </c>
      <c r="V66" s="118">
        <f>J66-SUM(P66:U66)</f>
        <v>2946.8269230769229</v>
      </c>
      <c r="W66" s="120">
        <f>L66*0.062</f>
        <v>211.03846153846155</v>
      </c>
      <c r="X66" s="120">
        <f>J66*0.0145</f>
        <v>52.980769230769234</v>
      </c>
      <c r="Y66" s="120">
        <f>N66*0.006</f>
        <v>0</v>
      </c>
      <c r="Z66" s="120">
        <f>O66*0.054</f>
        <v>0</v>
      </c>
      <c r="AB66" s="108" t="s">
        <v>208</v>
      </c>
      <c r="AC66" s="109" t="s">
        <v>145</v>
      </c>
      <c r="AD66" s="110" t="str">
        <f t="shared" si="24"/>
        <v>M</v>
      </c>
      <c r="AE66" s="111">
        <f t="shared" si="23"/>
        <v>4</v>
      </c>
      <c r="AF66" s="112" t="str">
        <f t="shared" si="23"/>
        <v>Sal</v>
      </c>
      <c r="AG66" s="113">
        <f t="shared" si="23"/>
        <v>0</v>
      </c>
      <c r="AH66" s="113">
        <f t="shared" si="23"/>
        <v>3653.8461538461538</v>
      </c>
      <c r="AI66" s="114">
        <f t="shared" si="23"/>
        <v>0</v>
      </c>
      <c r="AJ66" s="113">
        <f t="shared" si="23"/>
        <v>0</v>
      </c>
      <c r="AK66" s="113">
        <f t="shared" si="23"/>
        <v>0</v>
      </c>
      <c r="AL66" s="113">
        <f t="shared" si="23"/>
        <v>3653.8461538461538</v>
      </c>
      <c r="AM66" s="113">
        <f t="shared" si="23"/>
        <v>3218.8461538461538</v>
      </c>
      <c r="AN66" s="113"/>
      <c r="AO66" s="113"/>
      <c r="AP66" s="113">
        <f t="shared" si="23"/>
        <v>3653.8461538461538</v>
      </c>
      <c r="AQ66" s="113">
        <f t="shared" si="23"/>
        <v>3653.8461538461538</v>
      </c>
      <c r="AR66" s="113">
        <f t="shared" si="23"/>
        <v>211.03846153846155</v>
      </c>
      <c r="AS66" s="113">
        <f t="shared" si="23"/>
        <v>52.980769230769234</v>
      </c>
      <c r="AT66" s="113">
        <f t="shared" si="23"/>
        <v>432.86215384615389</v>
      </c>
      <c r="AU66" s="113">
        <f t="shared" si="23"/>
        <v>250</v>
      </c>
      <c r="AV66" s="113">
        <f t="shared" si="23"/>
        <v>8</v>
      </c>
      <c r="AW66" s="189"/>
      <c r="AX66" s="189"/>
      <c r="AY66" s="189"/>
      <c r="AZ66" s="191"/>
      <c r="BA66" s="118"/>
      <c r="BB66" s="189"/>
      <c r="BC66" s="189"/>
      <c r="BD66" s="189"/>
    </row>
    <row r="67" spans="1:56" s="106" customFormat="1" ht="15.75" hidden="1" thickBot="1" x14ac:dyDescent="0.3">
      <c r="A67" s="121"/>
      <c r="B67" s="121"/>
      <c r="C67" s="121"/>
      <c r="D67" s="122"/>
      <c r="E67" s="122"/>
      <c r="F67" s="123">
        <f>SUM(F65:F66)</f>
        <v>4333.8461538461543</v>
      </c>
      <c r="G67" s="122"/>
      <c r="H67" s="123">
        <f t="shared" ref="H67:Z67" si="26">SUM(H65:H66)</f>
        <v>25.5</v>
      </c>
      <c r="I67" s="123">
        <f t="shared" si="26"/>
        <v>76.5</v>
      </c>
      <c r="J67" s="124">
        <f t="shared" si="26"/>
        <v>4410.3461538461543</v>
      </c>
      <c r="K67" s="123">
        <f t="shared" si="26"/>
        <v>3690.3461538461538</v>
      </c>
      <c r="L67" s="123">
        <f t="shared" si="26"/>
        <v>3910.3461538461538</v>
      </c>
      <c r="M67" s="123">
        <f t="shared" si="26"/>
        <v>3910.3461538461538</v>
      </c>
      <c r="N67" s="123">
        <f t="shared" si="26"/>
        <v>0</v>
      </c>
      <c r="O67" s="123">
        <f t="shared" si="26"/>
        <v>756.5</v>
      </c>
      <c r="P67" s="123">
        <f t="shared" si="26"/>
        <v>242.44146153846154</v>
      </c>
      <c r="Q67" s="123">
        <f t="shared" si="26"/>
        <v>63.950019230769236</v>
      </c>
      <c r="R67" s="123">
        <f t="shared" si="26"/>
        <v>0</v>
      </c>
      <c r="S67" s="123">
        <f t="shared" si="26"/>
        <v>500</v>
      </c>
      <c r="T67" s="123">
        <f t="shared" si="26"/>
        <v>16</v>
      </c>
      <c r="U67" s="123">
        <f t="shared" si="26"/>
        <v>220</v>
      </c>
      <c r="V67" s="123">
        <f t="shared" si="26"/>
        <v>3367.954673076923</v>
      </c>
      <c r="W67" s="123">
        <f t="shared" si="26"/>
        <v>242.44146153846154</v>
      </c>
      <c r="X67" s="123">
        <f t="shared" si="26"/>
        <v>63.950019230769236</v>
      </c>
      <c r="Y67" s="123">
        <f t="shared" si="26"/>
        <v>0</v>
      </c>
      <c r="Z67" s="123">
        <f t="shared" si="26"/>
        <v>40.850999999999999</v>
      </c>
      <c r="AB67" s="108"/>
      <c r="AC67" s="109" t="s">
        <v>146</v>
      </c>
      <c r="AD67" s="110" t="str">
        <f t="shared" si="24"/>
        <v>M</v>
      </c>
      <c r="AE67" s="111">
        <f t="shared" si="23"/>
        <v>4</v>
      </c>
      <c r="AF67" s="112" t="str">
        <f t="shared" si="23"/>
        <v>Sal</v>
      </c>
      <c r="AG67" s="113">
        <f t="shared" si="23"/>
        <v>0</v>
      </c>
      <c r="AH67" s="113">
        <f t="shared" si="23"/>
        <v>3653.8461538461538</v>
      </c>
      <c r="AI67" s="114">
        <f t="shared" si="23"/>
        <v>0</v>
      </c>
      <c r="AJ67" s="113">
        <f t="shared" si="23"/>
        <v>0</v>
      </c>
      <c r="AK67" s="113">
        <f t="shared" si="23"/>
        <v>0</v>
      </c>
      <c r="AL67" s="113">
        <f t="shared" si="23"/>
        <v>3653.8461538461538</v>
      </c>
      <c r="AM67" s="113">
        <f t="shared" si="23"/>
        <v>3218.8461538461538</v>
      </c>
      <c r="AN67" s="113"/>
      <c r="AO67" s="113"/>
      <c r="AP67" s="113">
        <f t="shared" si="23"/>
        <v>3653.8461538461538</v>
      </c>
      <c r="AQ67" s="113">
        <f t="shared" si="23"/>
        <v>3653.8461538461538</v>
      </c>
      <c r="AR67" s="113">
        <f t="shared" si="23"/>
        <v>211.03846153846155</v>
      </c>
      <c r="AS67" s="113">
        <f t="shared" si="23"/>
        <v>52.980769230769234</v>
      </c>
      <c r="AT67" s="113">
        <f t="shared" si="23"/>
        <v>432.86215384615389</v>
      </c>
      <c r="AU67" s="113">
        <f t="shared" si="23"/>
        <v>250</v>
      </c>
      <c r="AV67" s="113">
        <f t="shared" si="23"/>
        <v>8</v>
      </c>
      <c r="AW67" s="189"/>
      <c r="AX67" s="189"/>
      <c r="AY67" s="189"/>
      <c r="AZ67" s="191"/>
      <c r="BA67" s="118"/>
      <c r="BB67" s="189"/>
      <c r="BC67" s="189"/>
      <c r="BD67" s="189"/>
    </row>
    <row r="68" spans="1:56" s="46" customFormat="1" hidden="1" x14ac:dyDescent="0.25">
      <c r="AC68" s="109" t="s">
        <v>147</v>
      </c>
      <c r="AD68" s="110" t="str">
        <f t="shared" si="24"/>
        <v>M</v>
      </c>
      <c r="AE68" s="111">
        <f t="shared" si="23"/>
        <v>4</v>
      </c>
      <c r="AF68" s="112" t="str">
        <f t="shared" si="23"/>
        <v>Sal</v>
      </c>
      <c r="AG68" s="113">
        <f t="shared" si="23"/>
        <v>0</v>
      </c>
      <c r="AH68" s="113">
        <f t="shared" si="23"/>
        <v>3653.8461538461538</v>
      </c>
      <c r="AI68" s="114">
        <f t="shared" si="23"/>
        <v>0</v>
      </c>
      <c r="AJ68" s="113">
        <f t="shared" si="23"/>
        <v>0</v>
      </c>
      <c r="AK68" s="113">
        <f t="shared" si="23"/>
        <v>0</v>
      </c>
      <c r="AL68" s="113">
        <f t="shared" si="23"/>
        <v>3653.8461538461538</v>
      </c>
      <c r="AM68" s="113">
        <f t="shared" si="23"/>
        <v>3218.8461538461538</v>
      </c>
      <c r="AN68" s="113"/>
      <c r="AO68" s="113"/>
      <c r="AP68" s="113">
        <f t="shared" si="23"/>
        <v>3653.8461538461538</v>
      </c>
      <c r="AQ68" s="113">
        <f t="shared" si="23"/>
        <v>3653.8461538461538</v>
      </c>
      <c r="AR68" s="113">
        <f t="shared" si="23"/>
        <v>211.03846153846155</v>
      </c>
      <c r="AS68" s="113">
        <f t="shared" si="23"/>
        <v>52.980769230769234</v>
      </c>
      <c r="AT68" s="113">
        <f t="shared" si="23"/>
        <v>432.86215384615389</v>
      </c>
      <c r="AU68" s="113">
        <f t="shared" si="23"/>
        <v>250</v>
      </c>
      <c r="AV68" s="113">
        <f t="shared" si="23"/>
        <v>8</v>
      </c>
      <c r="AW68" s="190"/>
      <c r="AX68" s="190"/>
      <c r="AY68" s="190"/>
      <c r="AZ68" s="198"/>
      <c r="BA68" s="199"/>
      <c r="BB68" s="190"/>
      <c r="BC68" s="190"/>
      <c r="BD68" s="190"/>
    </row>
    <row r="69" spans="1:56" s="106" customFormat="1" ht="20.25" hidden="1" thickBot="1" x14ac:dyDescent="0.35">
      <c r="A69" s="125" t="s">
        <v>150</v>
      </c>
      <c r="B69" s="103"/>
      <c r="C69" s="103"/>
      <c r="D69" s="104"/>
      <c r="E69" s="105"/>
      <c r="G69" s="107"/>
      <c r="W69" s="46"/>
      <c r="X69" s="46"/>
      <c r="Y69" s="46"/>
      <c r="Z69" s="46"/>
      <c r="AB69" s="46"/>
      <c r="AC69" s="109" t="s">
        <v>148</v>
      </c>
      <c r="AD69" s="110" t="str">
        <f t="shared" si="24"/>
        <v>M</v>
      </c>
      <c r="AE69" s="111">
        <f t="shared" si="23"/>
        <v>4</v>
      </c>
      <c r="AF69" s="112" t="str">
        <f t="shared" si="23"/>
        <v>Sal</v>
      </c>
      <c r="AG69" s="113">
        <f t="shared" si="23"/>
        <v>0</v>
      </c>
      <c r="AH69" s="113">
        <f t="shared" si="23"/>
        <v>3653.8461538461538</v>
      </c>
      <c r="AI69" s="114">
        <f t="shared" si="23"/>
        <v>0</v>
      </c>
      <c r="AJ69" s="113">
        <f t="shared" si="23"/>
        <v>0</v>
      </c>
      <c r="AK69" s="113">
        <f t="shared" si="23"/>
        <v>0</v>
      </c>
      <c r="AL69" s="113">
        <f t="shared" si="23"/>
        <v>3653.8461538461538</v>
      </c>
      <c r="AM69" s="113">
        <f t="shared" si="23"/>
        <v>3218.8461538461538</v>
      </c>
      <c r="AN69" s="113"/>
      <c r="AO69" s="113"/>
      <c r="AP69" s="113">
        <f t="shared" si="23"/>
        <v>3653.8461538461538</v>
      </c>
      <c r="AQ69" s="113">
        <f t="shared" si="23"/>
        <v>3653.8461538461538</v>
      </c>
      <c r="AR69" s="113">
        <f t="shared" si="23"/>
        <v>211.03846153846155</v>
      </c>
      <c r="AS69" s="113">
        <f t="shared" si="23"/>
        <v>52.980769230769234</v>
      </c>
      <c r="AT69" s="113">
        <f t="shared" si="23"/>
        <v>432.86215384615389</v>
      </c>
      <c r="AU69" s="113">
        <f t="shared" si="23"/>
        <v>250</v>
      </c>
      <c r="AV69" s="113">
        <f t="shared" si="23"/>
        <v>8</v>
      </c>
      <c r="AW69" s="189"/>
      <c r="AX69" s="189"/>
      <c r="AY69" s="189"/>
      <c r="AZ69" s="191"/>
      <c r="BA69" s="118"/>
      <c r="BB69" s="189"/>
      <c r="BC69" s="189"/>
      <c r="BD69" s="189"/>
    </row>
    <row r="70" spans="1:56" s="106" customFormat="1" hidden="1" x14ac:dyDescent="0.25">
      <c r="A70" s="115" t="s">
        <v>135</v>
      </c>
      <c r="B70" s="116" t="s">
        <v>37</v>
      </c>
      <c r="C70" s="111">
        <v>1</v>
      </c>
      <c r="D70" s="111">
        <v>40</v>
      </c>
      <c r="E70" s="117">
        <v>17</v>
      </c>
      <c r="F70" s="118">
        <f>D70*E70</f>
        <v>680</v>
      </c>
      <c r="G70" s="114">
        <v>3</v>
      </c>
      <c r="H70" s="118">
        <f>E70*1.5</f>
        <v>25.5</v>
      </c>
      <c r="I70" s="118">
        <f>G70*H70</f>
        <v>76.5</v>
      </c>
      <c r="J70" s="119">
        <f>F70+I70</f>
        <v>756.5</v>
      </c>
      <c r="K70" s="118">
        <f>J70-U70-S70</f>
        <v>471.5</v>
      </c>
      <c r="L70" s="118">
        <f>+J70-S70</f>
        <v>506.5</v>
      </c>
      <c r="M70" s="118">
        <f>+J70-S70</f>
        <v>506.5</v>
      </c>
      <c r="N70" s="118"/>
      <c r="O70" s="118">
        <f>J70</f>
        <v>756.5</v>
      </c>
      <c r="P70" s="118">
        <f>L70*0.062</f>
        <v>31.402999999999999</v>
      </c>
      <c r="Q70" s="118">
        <f>J70*0.0145</f>
        <v>10.969250000000001</v>
      </c>
      <c r="R70" s="118">
        <f>+R65</f>
        <v>0</v>
      </c>
      <c r="S70" s="118">
        <v>250</v>
      </c>
      <c r="T70" s="118">
        <v>8</v>
      </c>
      <c r="U70" s="118">
        <v>35</v>
      </c>
      <c r="V70" s="118">
        <f>J70-P70-Q70-R70-S70-T70-U70</f>
        <v>421.12774999999999</v>
      </c>
      <c r="W70" s="120">
        <f>L70*0.062</f>
        <v>31.402999999999999</v>
      </c>
      <c r="X70" s="120">
        <f>J70*0.0145</f>
        <v>10.969250000000001</v>
      </c>
      <c r="Y70" s="120">
        <f>N70*0.006</f>
        <v>0</v>
      </c>
      <c r="Z70" s="120">
        <f>O70*0.054</f>
        <v>40.850999999999999</v>
      </c>
      <c r="AB70" s="46"/>
      <c r="AC70" s="109" t="s">
        <v>149</v>
      </c>
      <c r="AD70" s="110" t="str">
        <f t="shared" si="24"/>
        <v>M</v>
      </c>
      <c r="AE70" s="111">
        <f t="shared" si="23"/>
        <v>4</v>
      </c>
      <c r="AF70" s="112" t="str">
        <f t="shared" si="23"/>
        <v>Sal</v>
      </c>
      <c r="AG70" s="113">
        <f t="shared" si="23"/>
        <v>0</v>
      </c>
      <c r="AH70" s="113">
        <f t="shared" si="23"/>
        <v>3653.8461538461538</v>
      </c>
      <c r="AI70" s="114">
        <f t="shared" si="23"/>
        <v>0</v>
      </c>
      <c r="AJ70" s="113">
        <f t="shared" si="23"/>
        <v>0</v>
      </c>
      <c r="AK70" s="113">
        <f t="shared" si="23"/>
        <v>0</v>
      </c>
      <c r="AL70" s="113">
        <f t="shared" si="23"/>
        <v>3653.8461538461538</v>
      </c>
      <c r="AM70" s="113">
        <f t="shared" si="23"/>
        <v>3218.8461538461538</v>
      </c>
      <c r="AN70" s="113"/>
      <c r="AO70" s="113"/>
      <c r="AP70" s="113">
        <f t="shared" si="23"/>
        <v>3653.8461538461538</v>
      </c>
      <c r="AQ70" s="113">
        <f t="shared" si="23"/>
        <v>3653.8461538461538</v>
      </c>
      <c r="AR70" s="113">
        <f t="shared" si="23"/>
        <v>211.03846153846155</v>
      </c>
      <c r="AS70" s="113">
        <f t="shared" si="23"/>
        <v>52.980769230769234</v>
      </c>
      <c r="AT70" s="113">
        <f t="shared" si="23"/>
        <v>432.86215384615389</v>
      </c>
      <c r="AU70" s="113">
        <f t="shared" si="23"/>
        <v>250</v>
      </c>
      <c r="AV70" s="113">
        <f t="shared" si="23"/>
        <v>8</v>
      </c>
      <c r="AW70" s="189"/>
      <c r="AX70" s="189"/>
      <c r="AY70" s="189"/>
      <c r="AZ70" s="191"/>
      <c r="BA70" s="118"/>
      <c r="BB70" s="189"/>
      <c r="BC70" s="189"/>
      <c r="BD70" s="189"/>
    </row>
    <row r="71" spans="1:56" s="106" customFormat="1" hidden="1" x14ac:dyDescent="0.25">
      <c r="A71" s="121" t="s">
        <v>136</v>
      </c>
      <c r="B71" s="110" t="s">
        <v>36</v>
      </c>
      <c r="C71" s="114">
        <v>4</v>
      </c>
      <c r="D71" s="114" t="s">
        <v>33</v>
      </c>
      <c r="E71" s="118"/>
      <c r="F71" s="118">
        <f>190000/52</f>
        <v>3653.8461538461538</v>
      </c>
      <c r="G71" s="114"/>
      <c r="H71" s="118"/>
      <c r="I71" s="118"/>
      <c r="J71" s="119">
        <f>F71+I71</f>
        <v>3653.8461538461538</v>
      </c>
      <c r="K71" s="118">
        <f>J71-U71-S71</f>
        <v>3218.8461538461538</v>
      </c>
      <c r="L71" s="118">
        <f>+J71-S71</f>
        <v>3403.8461538461538</v>
      </c>
      <c r="M71" s="118">
        <f>+J71-S71</f>
        <v>3403.8461538461538</v>
      </c>
      <c r="N71" s="118"/>
      <c r="O71" s="118">
        <f>J71</f>
        <v>3653.8461538461538</v>
      </c>
      <c r="P71" s="118">
        <f>L71*0.062</f>
        <v>211.03846153846155</v>
      </c>
      <c r="Q71" s="118">
        <f>J71*0.0145</f>
        <v>52.980769230769234</v>
      </c>
      <c r="R71" s="118">
        <f>+R66</f>
        <v>0</v>
      </c>
      <c r="S71" s="118">
        <v>250</v>
      </c>
      <c r="T71" s="118">
        <v>8</v>
      </c>
      <c r="U71" s="118">
        <v>185</v>
      </c>
      <c r="V71" s="118">
        <f>J71-SUM(P71:U71)</f>
        <v>2946.8269230769229</v>
      </c>
      <c r="W71" s="120">
        <f>L71*0.062</f>
        <v>211.03846153846155</v>
      </c>
      <c r="X71" s="120">
        <f>J71*0.0145</f>
        <v>52.980769230769234</v>
      </c>
      <c r="Y71" s="120">
        <f>N71*0.006</f>
        <v>0</v>
      </c>
      <c r="Z71" s="120">
        <f>O71*0.054</f>
        <v>197.30769230769229</v>
      </c>
      <c r="AB71" s="46"/>
      <c r="AC71" s="109" t="s">
        <v>150</v>
      </c>
      <c r="AD71" s="110" t="str">
        <f t="shared" si="24"/>
        <v>M</v>
      </c>
      <c r="AE71" s="111">
        <f t="shared" si="23"/>
        <v>4</v>
      </c>
      <c r="AF71" s="112" t="str">
        <f t="shared" si="23"/>
        <v>Sal</v>
      </c>
      <c r="AG71" s="113">
        <f t="shared" si="23"/>
        <v>0</v>
      </c>
      <c r="AH71" s="113">
        <f t="shared" si="23"/>
        <v>3653.8461538461538</v>
      </c>
      <c r="AI71" s="114">
        <f t="shared" si="23"/>
        <v>0</v>
      </c>
      <c r="AJ71" s="113">
        <f t="shared" si="23"/>
        <v>0</v>
      </c>
      <c r="AK71" s="113">
        <f t="shared" si="23"/>
        <v>0</v>
      </c>
      <c r="AL71" s="113">
        <f t="shared" si="23"/>
        <v>3653.8461538461538</v>
      </c>
      <c r="AM71" s="113">
        <f t="shared" si="23"/>
        <v>3218.8461538461538</v>
      </c>
      <c r="AN71" s="113"/>
      <c r="AO71" s="113"/>
      <c r="AP71" s="113">
        <f t="shared" si="23"/>
        <v>3653.8461538461538</v>
      </c>
      <c r="AQ71" s="113">
        <f t="shared" si="23"/>
        <v>3653.8461538461538</v>
      </c>
      <c r="AR71" s="113">
        <f t="shared" si="23"/>
        <v>211.03846153846155</v>
      </c>
      <c r="AS71" s="113">
        <f t="shared" si="23"/>
        <v>52.980769230769234</v>
      </c>
      <c r="AT71" s="113">
        <f t="shared" si="23"/>
        <v>432.86215384615389</v>
      </c>
      <c r="AU71" s="113">
        <f t="shared" si="23"/>
        <v>250</v>
      </c>
      <c r="AV71" s="113">
        <f t="shared" si="23"/>
        <v>8</v>
      </c>
      <c r="AW71" s="189"/>
      <c r="AX71" s="189"/>
      <c r="AY71" s="189"/>
      <c r="AZ71" s="191"/>
      <c r="BA71" s="118"/>
      <c r="BB71" s="189"/>
      <c r="BC71" s="189"/>
      <c r="BD71" s="189"/>
    </row>
    <row r="72" spans="1:56" s="106" customFormat="1" ht="15.75" hidden="1" thickBot="1" x14ac:dyDescent="0.3">
      <c r="A72" s="121"/>
      <c r="B72" s="121"/>
      <c r="C72" s="121"/>
      <c r="D72" s="122"/>
      <c r="E72" s="122"/>
      <c r="F72" s="123">
        <f>SUM(F70:F71)</f>
        <v>4333.8461538461543</v>
      </c>
      <c r="G72" s="122"/>
      <c r="H72" s="123">
        <f t="shared" ref="H72:Z72" si="27">SUM(H70:H71)</f>
        <v>25.5</v>
      </c>
      <c r="I72" s="123">
        <f t="shared" si="27"/>
        <v>76.5</v>
      </c>
      <c r="J72" s="124">
        <f t="shared" si="27"/>
        <v>4410.3461538461543</v>
      </c>
      <c r="K72" s="123">
        <f t="shared" si="27"/>
        <v>3690.3461538461538</v>
      </c>
      <c r="L72" s="123">
        <f t="shared" si="27"/>
        <v>3910.3461538461538</v>
      </c>
      <c r="M72" s="123">
        <f t="shared" si="27"/>
        <v>3910.3461538461538</v>
      </c>
      <c r="N72" s="123">
        <f t="shared" si="27"/>
        <v>0</v>
      </c>
      <c r="O72" s="123">
        <f t="shared" si="27"/>
        <v>4410.3461538461543</v>
      </c>
      <c r="P72" s="123">
        <f t="shared" si="27"/>
        <v>242.44146153846154</v>
      </c>
      <c r="Q72" s="123">
        <f t="shared" si="27"/>
        <v>63.950019230769236</v>
      </c>
      <c r="R72" s="123">
        <f t="shared" si="27"/>
        <v>0</v>
      </c>
      <c r="S72" s="123">
        <f t="shared" si="27"/>
        <v>500</v>
      </c>
      <c r="T72" s="123">
        <f t="shared" si="27"/>
        <v>16</v>
      </c>
      <c r="U72" s="123">
        <f t="shared" si="27"/>
        <v>220</v>
      </c>
      <c r="V72" s="123">
        <f t="shared" si="27"/>
        <v>3367.954673076923</v>
      </c>
      <c r="W72" s="123">
        <f t="shared" si="27"/>
        <v>242.44146153846154</v>
      </c>
      <c r="X72" s="123">
        <f t="shared" si="27"/>
        <v>63.950019230769236</v>
      </c>
      <c r="Y72" s="123">
        <f t="shared" si="27"/>
        <v>0</v>
      </c>
      <c r="Z72" s="123">
        <f t="shared" si="27"/>
        <v>238.15869230769229</v>
      </c>
      <c r="AB72" s="46"/>
      <c r="AC72" s="109" t="s">
        <v>151</v>
      </c>
      <c r="AD72" s="110" t="str">
        <f t="shared" si="24"/>
        <v>M</v>
      </c>
      <c r="AE72" s="111">
        <f t="shared" si="23"/>
        <v>4</v>
      </c>
      <c r="AF72" s="112" t="str">
        <f t="shared" si="23"/>
        <v>Sal</v>
      </c>
      <c r="AG72" s="113">
        <f t="shared" si="23"/>
        <v>0</v>
      </c>
      <c r="AH72" s="113">
        <f t="shared" si="23"/>
        <v>3653.8461538461538</v>
      </c>
      <c r="AI72" s="114">
        <f t="shared" si="23"/>
        <v>0</v>
      </c>
      <c r="AJ72" s="113">
        <f t="shared" si="23"/>
        <v>0</v>
      </c>
      <c r="AK72" s="113">
        <f t="shared" si="23"/>
        <v>0</v>
      </c>
      <c r="AL72" s="113">
        <f t="shared" si="23"/>
        <v>3653.8461538461538</v>
      </c>
      <c r="AM72" s="113">
        <f t="shared" si="23"/>
        <v>3218.8461538461538</v>
      </c>
      <c r="AN72" s="113"/>
      <c r="AO72" s="113"/>
      <c r="AP72" s="113">
        <f t="shared" si="23"/>
        <v>3653.8461538461538</v>
      </c>
      <c r="AQ72" s="113">
        <f t="shared" si="23"/>
        <v>3653.8461538461538</v>
      </c>
      <c r="AR72" s="113">
        <f t="shared" si="23"/>
        <v>211.03846153846155</v>
      </c>
      <c r="AS72" s="113">
        <f t="shared" si="23"/>
        <v>52.980769230769234</v>
      </c>
      <c r="AT72" s="113">
        <f t="shared" si="23"/>
        <v>432.86215384615389</v>
      </c>
      <c r="AU72" s="113">
        <f t="shared" si="23"/>
        <v>250</v>
      </c>
      <c r="AV72" s="113">
        <f t="shared" si="23"/>
        <v>8</v>
      </c>
      <c r="AW72" s="189"/>
      <c r="AX72" s="189"/>
      <c r="AY72" s="189"/>
      <c r="AZ72" s="191"/>
      <c r="BA72" s="118"/>
      <c r="BB72" s="189"/>
      <c r="BC72" s="189"/>
      <c r="BD72" s="189"/>
    </row>
    <row r="73" spans="1:56" s="46" customFormat="1" hidden="1" x14ac:dyDescent="0.25">
      <c r="AC73" s="109" t="s">
        <v>152</v>
      </c>
      <c r="AD73" s="110" t="str">
        <f t="shared" si="24"/>
        <v>M</v>
      </c>
      <c r="AE73" s="111">
        <f t="shared" si="23"/>
        <v>4</v>
      </c>
      <c r="AF73" s="112" t="str">
        <f t="shared" si="23"/>
        <v>Sal</v>
      </c>
      <c r="AG73" s="113">
        <f t="shared" si="23"/>
        <v>0</v>
      </c>
      <c r="AH73" s="113">
        <f t="shared" si="23"/>
        <v>3653.8461538461538</v>
      </c>
      <c r="AI73" s="114">
        <f t="shared" si="23"/>
        <v>0</v>
      </c>
      <c r="AJ73" s="113">
        <f t="shared" si="23"/>
        <v>0</v>
      </c>
      <c r="AK73" s="113">
        <f t="shared" si="23"/>
        <v>0</v>
      </c>
      <c r="AL73" s="113">
        <f t="shared" si="23"/>
        <v>3653.8461538461538</v>
      </c>
      <c r="AM73" s="113">
        <f t="shared" si="23"/>
        <v>3218.8461538461538</v>
      </c>
      <c r="AN73" s="113"/>
      <c r="AO73" s="113"/>
      <c r="AP73" s="113">
        <f t="shared" si="23"/>
        <v>3653.8461538461538</v>
      </c>
      <c r="AQ73" s="113">
        <f t="shared" si="23"/>
        <v>3653.8461538461538</v>
      </c>
      <c r="AR73" s="113">
        <f t="shared" si="23"/>
        <v>211.03846153846155</v>
      </c>
      <c r="AS73" s="113">
        <f t="shared" si="23"/>
        <v>52.980769230769234</v>
      </c>
      <c r="AT73" s="113">
        <f t="shared" si="23"/>
        <v>432.86215384615389</v>
      </c>
      <c r="AU73" s="113">
        <f t="shared" si="23"/>
        <v>250</v>
      </c>
      <c r="AV73" s="113">
        <f t="shared" si="23"/>
        <v>8</v>
      </c>
      <c r="AW73" s="190"/>
      <c r="AX73" s="190"/>
      <c r="AY73" s="190"/>
      <c r="AZ73" s="198"/>
      <c r="BA73" s="199"/>
      <c r="BB73" s="190"/>
      <c r="BC73" s="190"/>
      <c r="BD73" s="190"/>
    </row>
    <row r="74" spans="1:56" s="106" customFormat="1" ht="20.25" hidden="1" thickBot="1" x14ac:dyDescent="0.35">
      <c r="A74" s="125" t="s">
        <v>151</v>
      </c>
      <c r="B74" s="103"/>
      <c r="C74" s="103"/>
      <c r="D74" s="104"/>
      <c r="E74" s="105"/>
      <c r="G74" s="107"/>
      <c r="W74" s="46"/>
      <c r="X74" s="46"/>
      <c r="Y74" s="46"/>
      <c r="Z74" s="46"/>
      <c r="AB74" s="46"/>
      <c r="AC74" s="109" t="s">
        <v>153</v>
      </c>
      <c r="AD74" s="110" t="str">
        <f t="shared" si="24"/>
        <v>M</v>
      </c>
      <c r="AE74" s="111">
        <f t="shared" si="23"/>
        <v>4</v>
      </c>
      <c r="AF74" s="112" t="str">
        <f t="shared" si="23"/>
        <v>Sal</v>
      </c>
      <c r="AG74" s="113">
        <f t="shared" si="23"/>
        <v>0</v>
      </c>
      <c r="AH74" s="113">
        <f t="shared" si="23"/>
        <v>3653.8461538461538</v>
      </c>
      <c r="AI74" s="114">
        <f t="shared" si="23"/>
        <v>0</v>
      </c>
      <c r="AJ74" s="113">
        <f t="shared" si="23"/>
        <v>0</v>
      </c>
      <c r="AK74" s="113">
        <f t="shared" si="23"/>
        <v>0</v>
      </c>
      <c r="AL74" s="113">
        <f t="shared" si="23"/>
        <v>3653.8461538461538</v>
      </c>
      <c r="AM74" s="113">
        <f t="shared" si="23"/>
        <v>3218.8461538461538</v>
      </c>
      <c r="AN74" s="113"/>
      <c r="AO74" s="113"/>
      <c r="AP74" s="113">
        <f t="shared" si="23"/>
        <v>3653.8461538461538</v>
      </c>
      <c r="AQ74" s="113">
        <f t="shared" si="23"/>
        <v>3653.8461538461538</v>
      </c>
      <c r="AR74" s="113">
        <f t="shared" si="23"/>
        <v>211.03846153846155</v>
      </c>
      <c r="AS74" s="113">
        <f t="shared" si="23"/>
        <v>52.980769230769234</v>
      </c>
      <c r="AT74" s="113">
        <f t="shared" si="23"/>
        <v>432.86215384615389</v>
      </c>
      <c r="AU74" s="113">
        <f t="shared" si="23"/>
        <v>250</v>
      </c>
      <c r="AV74" s="113">
        <f t="shared" ref="AV74:AV109" si="28">+AV73</f>
        <v>8</v>
      </c>
      <c r="AW74" s="189"/>
      <c r="AX74" s="189"/>
      <c r="AY74" s="189"/>
      <c r="AZ74" s="191"/>
      <c r="BA74" s="118"/>
      <c r="BB74" s="189"/>
      <c r="BC74" s="189"/>
      <c r="BD74" s="189"/>
    </row>
    <row r="75" spans="1:56" s="106" customFormat="1" hidden="1" x14ac:dyDescent="0.25">
      <c r="A75" s="115" t="s">
        <v>135</v>
      </c>
      <c r="B75" s="116" t="s">
        <v>37</v>
      </c>
      <c r="C75" s="111">
        <v>1</v>
      </c>
      <c r="D75" s="111">
        <v>40</v>
      </c>
      <c r="E75" s="117">
        <v>17</v>
      </c>
      <c r="F75" s="118">
        <f>D75*E75</f>
        <v>680</v>
      </c>
      <c r="G75" s="114">
        <v>3</v>
      </c>
      <c r="H75" s="118">
        <f>E75*1.5</f>
        <v>25.5</v>
      </c>
      <c r="I75" s="118">
        <f>G75*H75</f>
        <v>76.5</v>
      </c>
      <c r="J75" s="119">
        <f>F75+I75</f>
        <v>756.5</v>
      </c>
      <c r="K75" s="118">
        <f>J75-U75-S75</f>
        <v>471.5</v>
      </c>
      <c r="L75" s="118">
        <f>+J75-S75</f>
        <v>506.5</v>
      </c>
      <c r="M75" s="118">
        <f>+J75-S75</f>
        <v>506.5</v>
      </c>
      <c r="N75" s="118"/>
      <c r="O75" s="118">
        <f>J75</f>
        <v>756.5</v>
      </c>
      <c r="P75" s="118">
        <f>L75*0.062</f>
        <v>31.402999999999999</v>
      </c>
      <c r="Q75" s="118">
        <f>J75*0.0145</f>
        <v>10.969250000000001</v>
      </c>
      <c r="R75" s="118">
        <f>+R70</f>
        <v>0</v>
      </c>
      <c r="S75" s="118">
        <v>250</v>
      </c>
      <c r="T75" s="118">
        <v>8</v>
      </c>
      <c r="U75" s="118">
        <v>35</v>
      </c>
      <c r="V75" s="118">
        <f>J75-P75-Q75-R75-S75-T75-U75</f>
        <v>421.12774999999999</v>
      </c>
      <c r="W75" s="120">
        <f>L75*0.062</f>
        <v>31.402999999999999</v>
      </c>
      <c r="X75" s="120">
        <f>J75*0.0145</f>
        <v>10.969250000000001</v>
      </c>
      <c r="Y75" s="120">
        <f>N75*0.006</f>
        <v>0</v>
      </c>
      <c r="Z75" s="120">
        <f>O75*0.054</f>
        <v>40.850999999999999</v>
      </c>
      <c r="AB75" s="46"/>
      <c r="AC75" s="109" t="s">
        <v>154</v>
      </c>
      <c r="AD75" s="110" t="str">
        <f t="shared" si="24"/>
        <v>M</v>
      </c>
      <c r="AE75" s="111">
        <f t="shared" si="24"/>
        <v>4</v>
      </c>
      <c r="AF75" s="112" t="str">
        <f t="shared" si="24"/>
        <v>Sal</v>
      </c>
      <c r="AG75" s="113">
        <f t="shared" si="24"/>
        <v>0</v>
      </c>
      <c r="AH75" s="113">
        <f t="shared" si="24"/>
        <v>3653.8461538461538</v>
      </c>
      <c r="AI75" s="114">
        <f t="shared" si="24"/>
        <v>0</v>
      </c>
      <c r="AJ75" s="113">
        <f t="shared" si="24"/>
        <v>0</v>
      </c>
      <c r="AK75" s="113">
        <f t="shared" si="24"/>
        <v>0</v>
      </c>
      <c r="AL75" s="113">
        <f t="shared" si="24"/>
        <v>3653.8461538461538</v>
      </c>
      <c r="AM75" s="113">
        <f t="shared" si="24"/>
        <v>3218.8461538461538</v>
      </c>
      <c r="AN75" s="113"/>
      <c r="AO75" s="113"/>
      <c r="AP75" s="113">
        <f t="shared" ref="AP75:AU90" si="29">+AP74</f>
        <v>3653.8461538461538</v>
      </c>
      <c r="AQ75" s="113">
        <f t="shared" si="29"/>
        <v>3653.8461538461538</v>
      </c>
      <c r="AR75" s="113">
        <f t="shared" si="29"/>
        <v>211.03846153846155</v>
      </c>
      <c r="AS75" s="113">
        <f t="shared" si="29"/>
        <v>52.980769230769234</v>
      </c>
      <c r="AT75" s="113">
        <f t="shared" si="29"/>
        <v>432.86215384615389</v>
      </c>
      <c r="AU75" s="113">
        <f t="shared" si="29"/>
        <v>250</v>
      </c>
      <c r="AV75" s="113">
        <f t="shared" si="28"/>
        <v>8</v>
      </c>
      <c r="AW75" s="189"/>
      <c r="AX75" s="189"/>
      <c r="AY75" s="189"/>
      <c r="AZ75" s="191"/>
      <c r="BA75" s="118"/>
      <c r="BB75" s="189"/>
      <c r="BC75" s="189"/>
      <c r="BD75" s="189"/>
    </row>
    <row r="76" spans="1:56" s="106" customFormat="1" hidden="1" x14ac:dyDescent="0.25">
      <c r="A76" s="121" t="s">
        <v>136</v>
      </c>
      <c r="B76" s="110" t="s">
        <v>36</v>
      </c>
      <c r="C76" s="114">
        <v>4</v>
      </c>
      <c r="D76" s="114" t="s">
        <v>33</v>
      </c>
      <c r="E76" s="118"/>
      <c r="F76" s="118">
        <f>190000/52</f>
        <v>3653.8461538461538</v>
      </c>
      <c r="G76" s="114"/>
      <c r="H76" s="118"/>
      <c r="I76" s="118"/>
      <c r="J76" s="119">
        <f>F76+I76</f>
        <v>3653.8461538461538</v>
      </c>
      <c r="K76" s="118">
        <f>J76-U76-S76</f>
        <v>3218.8461538461538</v>
      </c>
      <c r="L76" s="118">
        <f>+J76-S76</f>
        <v>3403.8461538461538</v>
      </c>
      <c r="M76" s="118">
        <f>+J76-S76</f>
        <v>3403.8461538461538</v>
      </c>
      <c r="N76" s="118"/>
      <c r="O76" s="118">
        <f>J76</f>
        <v>3653.8461538461538</v>
      </c>
      <c r="P76" s="118">
        <f>L76*0.062</f>
        <v>211.03846153846155</v>
      </c>
      <c r="Q76" s="118">
        <f>J76*0.0145</f>
        <v>52.980769230769234</v>
      </c>
      <c r="R76" s="118">
        <f>+R71</f>
        <v>0</v>
      </c>
      <c r="S76" s="118">
        <v>250</v>
      </c>
      <c r="T76" s="118">
        <v>8</v>
      </c>
      <c r="U76" s="118">
        <v>185</v>
      </c>
      <c r="V76" s="118">
        <f>J76-SUM(P76:U76)</f>
        <v>2946.8269230769229</v>
      </c>
      <c r="W76" s="120">
        <f>L76*0.062</f>
        <v>211.03846153846155</v>
      </c>
      <c r="X76" s="120">
        <f>J76*0.0145</f>
        <v>52.980769230769234</v>
      </c>
      <c r="Y76" s="120">
        <f>N76*0.006</f>
        <v>0</v>
      </c>
      <c r="Z76" s="120">
        <f>O76*0.054</f>
        <v>197.30769230769229</v>
      </c>
      <c r="AB76" s="46"/>
      <c r="AC76" s="109" t="s">
        <v>155</v>
      </c>
      <c r="AD76" s="110" t="str">
        <f t="shared" ref="AD76:AM91" si="30">+AD75</f>
        <v>M</v>
      </c>
      <c r="AE76" s="111">
        <f t="shared" si="30"/>
        <v>4</v>
      </c>
      <c r="AF76" s="112" t="str">
        <f t="shared" si="30"/>
        <v>Sal</v>
      </c>
      <c r="AG76" s="113">
        <f t="shared" si="30"/>
        <v>0</v>
      </c>
      <c r="AH76" s="113">
        <f t="shared" si="30"/>
        <v>3653.8461538461538</v>
      </c>
      <c r="AI76" s="114">
        <f t="shared" si="30"/>
        <v>0</v>
      </c>
      <c r="AJ76" s="113">
        <f t="shared" si="30"/>
        <v>0</v>
      </c>
      <c r="AK76" s="113">
        <f t="shared" si="30"/>
        <v>0</v>
      </c>
      <c r="AL76" s="113">
        <f t="shared" si="30"/>
        <v>3653.8461538461538</v>
      </c>
      <c r="AM76" s="113">
        <f t="shared" si="30"/>
        <v>3218.8461538461538</v>
      </c>
      <c r="AN76" s="113"/>
      <c r="AO76" s="113"/>
      <c r="AP76" s="113">
        <f t="shared" si="29"/>
        <v>3653.8461538461538</v>
      </c>
      <c r="AQ76" s="113">
        <f t="shared" si="29"/>
        <v>3653.8461538461538</v>
      </c>
      <c r="AR76" s="113">
        <f t="shared" si="29"/>
        <v>211.03846153846155</v>
      </c>
      <c r="AS76" s="113">
        <f t="shared" si="29"/>
        <v>52.980769230769234</v>
      </c>
      <c r="AT76" s="113">
        <f t="shared" si="29"/>
        <v>432.86215384615389</v>
      </c>
      <c r="AU76" s="113">
        <f t="shared" si="29"/>
        <v>250</v>
      </c>
      <c r="AV76" s="113">
        <f t="shared" si="28"/>
        <v>8</v>
      </c>
      <c r="AW76" s="189"/>
      <c r="AX76" s="189"/>
      <c r="AY76" s="189"/>
      <c r="AZ76" s="191"/>
      <c r="BA76" s="118"/>
      <c r="BB76" s="189"/>
      <c r="BC76" s="189"/>
      <c r="BD76" s="189"/>
    </row>
    <row r="77" spans="1:56" s="106" customFormat="1" ht="15.75" hidden="1" thickBot="1" x14ac:dyDescent="0.3">
      <c r="A77" s="121"/>
      <c r="B77" s="121"/>
      <c r="C77" s="121"/>
      <c r="D77" s="122"/>
      <c r="E77" s="122"/>
      <c r="F77" s="123">
        <f>SUM(F75:F76)</f>
        <v>4333.8461538461543</v>
      </c>
      <c r="G77" s="122"/>
      <c r="H77" s="123">
        <f t="shared" ref="H77:Z77" si="31">SUM(H75:H76)</f>
        <v>25.5</v>
      </c>
      <c r="I77" s="123">
        <f t="shared" si="31"/>
        <v>76.5</v>
      </c>
      <c r="J77" s="124">
        <f t="shared" si="31"/>
        <v>4410.3461538461543</v>
      </c>
      <c r="K77" s="123">
        <f t="shared" si="31"/>
        <v>3690.3461538461538</v>
      </c>
      <c r="L77" s="123">
        <f t="shared" si="31"/>
        <v>3910.3461538461538</v>
      </c>
      <c r="M77" s="123">
        <f t="shared" si="31"/>
        <v>3910.3461538461538</v>
      </c>
      <c r="N77" s="123">
        <f t="shared" si="31"/>
        <v>0</v>
      </c>
      <c r="O77" s="123">
        <f t="shared" si="31"/>
        <v>4410.3461538461543</v>
      </c>
      <c r="P77" s="123">
        <f t="shared" si="31"/>
        <v>242.44146153846154</v>
      </c>
      <c r="Q77" s="123">
        <f t="shared" si="31"/>
        <v>63.950019230769236</v>
      </c>
      <c r="R77" s="123">
        <f t="shared" si="31"/>
        <v>0</v>
      </c>
      <c r="S77" s="123">
        <f t="shared" si="31"/>
        <v>500</v>
      </c>
      <c r="T77" s="123">
        <f t="shared" si="31"/>
        <v>16</v>
      </c>
      <c r="U77" s="123">
        <f t="shared" si="31"/>
        <v>220</v>
      </c>
      <c r="V77" s="123">
        <f t="shared" si="31"/>
        <v>3367.954673076923</v>
      </c>
      <c r="W77" s="123">
        <f t="shared" si="31"/>
        <v>242.44146153846154</v>
      </c>
      <c r="X77" s="123">
        <f t="shared" si="31"/>
        <v>63.950019230769236</v>
      </c>
      <c r="Y77" s="123">
        <f t="shared" si="31"/>
        <v>0</v>
      </c>
      <c r="Z77" s="123">
        <f t="shared" si="31"/>
        <v>238.15869230769229</v>
      </c>
      <c r="AB77" s="46"/>
      <c r="AC77" s="109" t="s">
        <v>156</v>
      </c>
      <c r="AD77" s="110" t="str">
        <f t="shared" si="30"/>
        <v>M</v>
      </c>
      <c r="AE77" s="111">
        <f t="shared" si="30"/>
        <v>4</v>
      </c>
      <c r="AF77" s="112" t="str">
        <f t="shared" si="30"/>
        <v>Sal</v>
      </c>
      <c r="AG77" s="113">
        <f t="shared" si="30"/>
        <v>0</v>
      </c>
      <c r="AH77" s="113">
        <f t="shared" si="30"/>
        <v>3653.8461538461538</v>
      </c>
      <c r="AI77" s="114">
        <f t="shared" si="30"/>
        <v>0</v>
      </c>
      <c r="AJ77" s="113">
        <f t="shared" si="30"/>
        <v>0</v>
      </c>
      <c r="AK77" s="113">
        <f t="shared" si="30"/>
        <v>0</v>
      </c>
      <c r="AL77" s="113">
        <f t="shared" si="30"/>
        <v>3653.8461538461538</v>
      </c>
      <c r="AM77" s="113">
        <f t="shared" si="30"/>
        <v>3218.8461538461538</v>
      </c>
      <c r="AN77" s="113"/>
      <c r="AO77" s="113"/>
      <c r="AP77" s="113">
        <f t="shared" si="29"/>
        <v>3653.8461538461538</v>
      </c>
      <c r="AQ77" s="113">
        <f t="shared" si="29"/>
        <v>3653.8461538461538</v>
      </c>
      <c r="AR77" s="113">
        <f t="shared" si="29"/>
        <v>211.03846153846155</v>
      </c>
      <c r="AS77" s="113">
        <f t="shared" si="29"/>
        <v>52.980769230769234</v>
      </c>
      <c r="AT77" s="113">
        <f t="shared" si="29"/>
        <v>432.86215384615389</v>
      </c>
      <c r="AU77" s="113">
        <f t="shared" si="29"/>
        <v>250</v>
      </c>
      <c r="AV77" s="113">
        <f t="shared" si="28"/>
        <v>8</v>
      </c>
      <c r="AW77" s="189"/>
      <c r="AX77" s="189"/>
      <c r="AY77" s="189"/>
      <c r="AZ77" s="191"/>
      <c r="BA77" s="118"/>
      <c r="BB77" s="189"/>
      <c r="BC77" s="189"/>
      <c r="BD77" s="189"/>
    </row>
    <row r="78" spans="1:56" s="46" customFormat="1" hidden="1" x14ac:dyDescent="0.25">
      <c r="AC78" s="109" t="s">
        <v>157</v>
      </c>
      <c r="AD78" s="110" t="str">
        <f t="shared" si="30"/>
        <v>M</v>
      </c>
      <c r="AE78" s="111">
        <f t="shared" si="30"/>
        <v>4</v>
      </c>
      <c r="AF78" s="112" t="str">
        <f t="shared" si="30"/>
        <v>Sal</v>
      </c>
      <c r="AG78" s="113">
        <f t="shared" si="30"/>
        <v>0</v>
      </c>
      <c r="AH78" s="113">
        <f t="shared" si="30"/>
        <v>3653.8461538461538</v>
      </c>
      <c r="AI78" s="114">
        <f t="shared" si="30"/>
        <v>0</v>
      </c>
      <c r="AJ78" s="113">
        <f t="shared" si="30"/>
        <v>0</v>
      </c>
      <c r="AK78" s="113">
        <f t="shared" si="30"/>
        <v>0</v>
      </c>
      <c r="AL78" s="113">
        <f t="shared" si="30"/>
        <v>3653.8461538461538</v>
      </c>
      <c r="AM78" s="113">
        <f t="shared" si="30"/>
        <v>3218.8461538461538</v>
      </c>
      <c r="AN78" s="113"/>
      <c r="AO78" s="113"/>
      <c r="AP78" s="113">
        <f t="shared" si="29"/>
        <v>3653.8461538461538</v>
      </c>
      <c r="AQ78" s="113">
        <f t="shared" si="29"/>
        <v>3653.8461538461538</v>
      </c>
      <c r="AR78" s="113">
        <f t="shared" si="29"/>
        <v>211.03846153846155</v>
      </c>
      <c r="AS78" s="113">
        <f t="shared" si="29"/>
        <v>52.980769230769234</v>
      </c>
      <c r="AT78" s="113">
        <f t="shared" si="29"/>
        <v>432.86215384615389</v>
      </c>
      <c r="AU78" s="113">
        <f t="shared" si="29"/>
        <v>250</v>
      </c>
      <c r="AV78" s="113">
        <f t="shared" si="28"/>
        <v>8</v>
      </c>
      <c r="AW78" s="190"/>
      <c r="AX78" s="190"/>
      <c r="AY78" s="190"/>
      <c r="AZ78" s="198"/>
      <c r="BA78" s="199"/>
      <c r="BB78" s="190"/>
      <c r="BC78" s="190"/>
      <c r="BD78" s="190"/>
    </row>
    <row r="79" spans="1:56" s="106" customFormat="1" ht="20.25" hidden="1" thickBot="1" x14ac:dyDescent="0.35">
      <c r="A79" s="125" t="s">
        <v>152</v>
      </c>
      <c r="B79" s="103"/>
      <c r="C79" s="103"/>
      <c r="D79" s="104"/>
      <c r="E79" s="105"/>
      <c r="G79" s="107"/>
      <c r="W79" s="46"/>
      <c r="X79" s="46"/>
      <c r="Y79" s="46"/>
      <c r="Z79" s="46"/>
      <c r="AB79" s="46"/>
      <c r="AC79" s="109" t="s">
        <v>158</v>
      </c>
      <c r="AD79" s="110" t="str">
        <f t="shared" si="30"/>
        <v>M</v>
      </c>
      <c r="AE79" s="111">
        <f t="shared" si="30"/>
        <v>4</v>
      </c>
      <c r="AF79" s="112" t="str">
        <f t="shared" si="30"/>
        <v>Sal</v>
      </c>
      <c r="AG79" s="113">
        <f t="shared" si="30"/>
        <v>0</v>
      </c>
      <c r="AH79" s="113">
        <f t="shared" si="30"/>
        <v>3653.8461538461538</v>
      </c>
      <c r="AI79" s="114">
        <f t="shared" si="30"/>
        <v>0</v>
      </c>
      <c r="AJ79" s="113">
        <f t="shared" si="30"/>
        <v>0</v>
      </c>
      <c r="AK79" s="113">
        <f t="shared" si="30"/>
        <v>0</v>
      </c>
      <c r="AL79" s="113">
        <f t="shared" si="30"/>
        <v>3653.8461538461538</v>
      </c>
      <c r="AM79" s="113">
        <f t="shared" si="30"/>
        <v>3218.8461538461538</v>
      </c>
      <c r="AN79" s="113"/>
      <c r="AO79" s="113"/>
      <c r="AP79" s="113">
        <f t="shared" si="29"/>
        <v>3653.8461538461538</v>
      </c>
      <c r="AQ79" s="113">
        <f t="shared" si="29"/>
        <v>3653.8461538461538</v>
      </c>
      <c r="AR79" s="113">
        <f t="shared" si="29"/>
        <v>211.03846153846155</v>
      </c>
      <c r="AS79" s="113">
        <f t="shared" si="29"/>
        <v>52.980769230769234</v>
      </c>
      <c r="AT79" s="113">
        <f t="shared" si="29"/>
        <v>432.86215384615389</v>
      </c>
      <c r="AU79" s="113">
        <f t="shared" si="29"/>
        <v>250</v>
      </c>
      <c r="AV79" s="113">
        <f t="shared" si="28"/>
        <v>8</v>
      </c>
      <c r="AW79" s="189"/>
      <c r="AX79" s="189"/>
      <c r="AY79" s="189"/>
      <c r="AZ79" s="191"/>
      <c r="BA79" s="118"/>
      <c r="BB79" s="189"/>
      <c r="BC79" s="189"/>
      <c r="BD79" s="189"/>
    </row>
    <row r="80" spans="1:56" s="106" customFormat="1" hidden="1" x14ac:dyDescent="0.25">
      <c r="A80" s="115" t="s">
        <v>135</v>
      </c>
      <c r="B80" s="116" t="s">
        <v>37</v>
      </c>
      <c r="C80" s="111">
        <v>1</v>
      </c>
      <c r="D80" s="111">
        <v>40</v>
      </c>
      <c r="E80" s="117">
        <v>17</v>
      </c>
      <c r="F80" s="118">
        <f>D80*E80</f>
        <v>680</v>
      </c>
      <c r="G80" s="114">
        <v>3</v>
      </c>
      <c r="H80" s="118">
        <f>E80*1.5</f>
        <v>25.5</v>
      </c>
      <c r="I80" s="118">
        <f>G80*H80</f>
        <v>76.5</v>
      </c>
      <c r="J80" s="119">
        <f>F80+I80</f>
        <v>756.5</v>
      </c>
      <c r="K80" s="118">
        <f>J80-U80-S80</f>
        <v>471.5</v>
      </c>
      <c r="L80" s="118">
        <f>+J80-S80</f>
        <v>506.5</v>
      </c>
      <c r="M80" s="118">
        <f>+J80-S80</f>
        <v>506.5</v>
      </c>
      <c r="N80" s="118"/>
      <c r="O80" s="118">
        <f>J80</f>
        <v>756.5</v>
      </c>
      <c r="P80" s="118">
        <f>L80*0.062</f>
        <v>31.402999999999999</v>
      </c>
      <c r="Q80" s="118">
        <f>J80*0.0145</f>
        <v>10.969250000000001</v>
      </c>
      <c r="R80" s="118">
        <f>+R75</f>
        <v>0</v>
      </c>
      <c r="S80" s="118">
        <v>250</v>
      </c>
      <c r="T80" s="118">
        <v>8</v>
      </c>
      <c r="U80" s="118">
        <v>35</v>
      </c>
      <c r="V80" s="118">
        <f>J80-P80-Q80-R80-S80-T80-U80</f>
        <v>421.12774999999999</v>
      </c>
      <c r="W80" s="120">
        <f>L80*0.062</f>
        <v>31.402999999999999</v>
      </c>
      <c r="X80" s="120">
        <f>J80*0.0145</f>
        <v>10.969250000000001</v>
      </c>
      <c r="Y80" s="120">
        <f>N80*0.006</f>
        <v>0</v>
      </c>
      <c r="Z80" s="120">
        <f>O80*0.054</f>
        <v>40.850999999999999</v>
      </c>
      <c r="AB80" s="46"/>
      <c r="AC80" s="109" t="s">
        <v>159</v>
      </c>
      <c r="AD80" s="110" t="str">
        <f t="shared" si="30"/>
        <v>M</v>
      </c>
      <c r="AE80" s="111">
        <f t="shared" si="30"/>
        <v>4</v>
      </c>
      <c r="AF80" s="112" t="str">
        <f t="shared" si="30"/>
        <v>Sal</v>
      </c>
      <c r="AG80" s="113">
        <f t="shared" si="30"/>
        <v>0</v>
      </c>
      <c r="AH80" s="113">
        <f t="shared" si="30"/>
        <v>3653.8461538461538</v>
      </c>
      <c r="AI80" s="114">
        <f t="shared" si="30"/>
        <v>0</v>
      </c>
      <c r="AJ80" s="113">
        <f t="shared" si="30"/>
        <v>0</v>
      </c>
      <c r="AK80" s="113">
        <f t="shared" si="30"/>
        <v>0</v>
      </c>
      <c r="AL80" s="113">
        <f t="shared" si="30"/>
        <v>3653.8461538461538</v>
      </c>
      <c r="AM80" s="113">
        <f t="shared" si="30"/>
        <v>3218.8461538461538</v>
      </c>
      <c r="AN80" s="113"/>
      <c r="AO80" s="113"/>
      <c r="AP80" s="113">
        <f t="shared" si="29"/>
        <v>3653.8461538461538</v>
      </c>
      <c r="AQ80" s="113">
        <f t="shared" si="29"/>
        <v>3653.8461538461538</v>
      </c>
      <c r="AR80" s="113">
        <f t="shared" si="29"/>
        <v>211.03846153846155</v>
      </c>
      <c r="AS80" s="113">
        <f t="shared" si="29"/>
        <v>52.980769230769234</v>
      </c>
      <c r="AT80" s="113">
        <f t="shared" si="29"/>
        <v>432.86215384615389</v>
      </c>
      <c r="AU80" s="113">
        <f t="shared" si="29"/>
        <v>250</v>
      </c>
      <c r="AV80" s="113">
        <f t="shared" si="28"/>
        <v>8</v>
      </c>
      <c r="AW80" s="189"/>
      <c r="AX80" s="189"/>
      <c r="AY80" s="189"/>
      <c r="AZ80" s="191"/>
      <c r="BA80" s="118"/>
      <c r="BB80" s="189"/>
      <c r="BC80" s="189"/>
      <c r="BD80" s="189"/>
    </row>
    <row r="81" spans="1:56" s="106" customFormat="1" hidden="1" x14ac:dyDescent="0.25">
      <c r="A81" s="121" t="s">
        <v>136</v>
      </c>
      <c r="B81" s="110" t="s">
        <v>36</v>
      </c>
      <c r="C81" s="114">
        <v>4</v>
      </c>
      <c r="D81" s="114" t="s">
        <v>33</v>
      </c>
      <c r="E81" s="118"/>
      <c r="F81" s="118">
        <f>190000/52</f>
        <v>3653.8461538461538</v>
      </c>
      <c r="G81" s="114"/>
      <c r="H81" s="118"/>
      <c r="I81" s="118"/>
      <c r="J81" s="119">
        <f>F81+I81</f>
        <v>3653.8461538461538</v>
      </c>
      <c r="K81" s="118">
        <f>J81-U81-S81</f>
        <v>3218.8461538461538</v>
      </c>
      <c r="L81" s="118">
        <f>+J81-S81</f>
        <v>3403.8461538461538</v>
      </c>
      <c r="M81" s="118">
        <f>+J81-S81</f>
        <v>3403.8461538461538</v>
      </c>
      <c r="N81" s="118"/>
      <c r="O81" s="118">
        <f>J81</f>
        <v>3653.8461538461538</v>
      </c>
      <c r="P81" s="118">
        <f>L81*0.062</f>
        <v>211.03846153846155</v>
      </c>
      <c r="Q81" s="118">
        <f>J81*0.0145</f>
        <v>52.980769230769234</v>
      </c>
      <c r="R81" s="118">
        <f>+R76</f>
        <v>0</v>
      </c>
      <c r="S81" s="118">
        <v>250</v>
      </c>
      <c r="T81" s="118">
        <v>8</v>
      </c>
      <c r="U81" s="118">
        <v>185</v>
      </c>
      <c r="V81" s="118">
        <f>J81-SUM(P81:U81)</f>
        <v>2946.8269230769229</v>
      </c>
      <c r="W81" s="120">
        <f>L81*0.062</f>
        <v>211.03846153846155</v>
      </c>
      <c r="X81" s="120">
        <f>J81*0.0145</f>
        <v>52.980769230769234</v>
      </c>
      <c r="Y81" s="120">
        <f>N81*0.006</f>
        <v>0</v>
      </c>
      <c r="Z81" s="120">
        <f>O81*0.054</f>
        <v>197.30769230769229</v>
      </c>
      <c r="AB81" s="46"/>
      <c r="AC81" s="109" t="s">
        <v>160</v>
      </c>
      <c r="AD81" s="110" t="str">
        <f t="shared" si="30"/>
        <v>M</v>
      </c>
      <c r="AE81" s="111">
        <f t="shared" si="30"/>
        <v>4</v>
      </c>
      <c r="AF81" s="112" t="str">
        <f t="shared" si="30"/>
        <v>Sal</v>
      </c>
      <c r="AG81" s="113">
        <f t="shared" si="30"/>
        <v>0</v>
      </c>
      <c r="AH81" s="113">
        <f t="shared" si="30"/>
        <v>3653.8461538461538</v>
      </c>
      <c r="AI81" s="114">
        <f t="shared" si="30"/>
        <v>0</v>
      </c>
      <c r="AJ81" s="113">
        <f t="shared" si="30"/>
        <v>0</v>
      </c>
      <c r="AK81" s="113">
        <f t="shared" si="30"/>
        <v>0</v>
      </c>
      <c r="AL81" s="113">
        <f t="shared" si="30"/>
        <v>3653.8461538461538</v>
      </c>
      <c r="AM81" s="113">
        <f t="shared" si="30"/>
        <v>3218.8461538461538</v>
      </c>
      <c r="AN81" s="113"/>
      <c r="AO81" s="113"/>
      <c r="AP81" s="113">
        <f t="shared" si="29"/>
        <v>3653.8461538461538</v>
      </c>
      <c r="AQ81" s="113">
        <f t="shared" si="29"/>
        <v>3653.8461538461538</v>
      </c>
      <c r="AR81" s="113">
        <f t="shared" si="29"/>
        <v>211.03846153846155</v>
      </c>
      <c r="AS81" s="113">
        <f t="shared" si="29"/>
        <v>52.980769230769234</v>
      </c>
      <c r="AT81" s="113">
        <f t="shared" si="29"/>
        <v>432.86215384615389</v>
      </c>
      <c r="AU81" s="113">
        <f t="shared" si="29"/>
        <v>250</v>
      </c>
      <c r="AV81" s="113">
        <f t="shared" si="28"/>
        <v>8</v>
      </c>
      <c r="AW81" s="189"/>
      <c r="AX81" s="189"/>
      <c r="AY81" s="189"/>
      <c r="AZ81" s="191"/>
      <c r="BA81" s="118"/>
      <c r="BB81" s="189"/>
      <c r="BC81" s="189"/>
      <c r="BD81" s="189"/>
    </row>
    <row r="82" spans="1:56" s="106" customFormat="1" ht="15.75" hidden="1" thickBot="1" x14ac:dyDescent="0.3">
      <c r="A82" s="121"/>
      <c r="B82" s="121"/>
      <c r="C82" s="121"/>
      <c r="D82" s="122"/>
      <c r="E82" s="122"/>
      <c r="F82" s="123">
        <f>SUM(F80:F81)</f>
        <v>4333.8461538461543</v>
      </c>
      <c r="G82" s="122"/>
      <c r="H82" s="123">
        <f t="shared" ref="H82:Z82" si="32">SUM(H80:H81)</f>
        <v>25.5</v>
      </c>
      <c r="I82" s="123">
        <f t="shared" si="32"/>
        <v>76.5</v>
      </c>
      <c r="J82" s="124">
        <f t="shared" si="32"/>
        <v>4410.3461538461543</v>
      </c>
      <c r="K82" s="123">
        <f t="shared" si="32"/>
        <v>3690.3461538461538</v>
      </c>
      <c r="L82" s="123">
        <f t="shared" si="32"/>
        <v>3910.3461538461538</v>
      </c>
      <c r="M82" s="123">
        <f t="shared" si="32"/>
        <v>3910.3461538461538</v>
      </c>
      <c r="N82" s="123">
        <f t="shared" si="32"/>
        <v>0</v>
      </c>
      <c r="O82" s="123">
        <f t="shared" si="32"/>
        <v>4410.3461538461543</v>
      </c>
      <c r="P82" s="123">
        <f t="shared" si="32"/>
        <v>242.44146153846154</v>
      </c>
      <c r="Q82" s="123">
        <f t="shared" si="32"/>
        <v>63.950019230769236</v>
      </c>
      <c r="R82" s="123">
        <f t="shared" si="32"/>
        <v>0</v>
      </c>
      <c r="S82" s="123">
        <f t="shared" si="32"/>
        <v>500</v>
      </c>
      <c r="T82" s="123">
        <f t="shared" si="32"/>
        <v>16</v>
      </c>
      <c r="U82" s="123">
        <f t="shared" si="32"/>
        <v>220</v>
      </c>
      <c r="V82" s="123">
        <f t="shared" si="32"/>
        <v>3367.954673076923</v>
      </c>
      <c r="W82" s="123">
        <f t="shared" si="32"/>
        <v>242.44146153846154</v>
      </c>
      <c r="X82" s="123">
        <f t="shared" si="32"/>
        <v>63.950019230769236</v>
      </c>
      <c r="Y82" s="123">
        <f t="shared" si="32"/>
        <v>0</v>
      </c>
      <c r="Z82" s="123">
        <f t="shared" si="32"/>
        <v>238.15869230769229</v>
      </c>
      <c r="AB82" s="46"/>
      <c r="AC82" s="109" t="s">
        <v>161</v>
      </c>
      <c r="AD82" s="110" t="str">
        <f t="shared" si="30"/>
        <v>M</v>
      </c>
      <c r="AE82" s="111">
        <f t="shared" si="30"/>
        <v>4</v>
      </c>
      <c r="AF82" s="112" t="str">
        <f t="shared" si="30"/>
        <v>Sal</v>
      </c>
      <c r="AG82" s="113">
        <f t="shared" si="30"/>
        <v>0</v>
      </c>
      <c r="AH82" s="113">
        <f t="shared" si="30"/>
        <v>3653.8461538461538</v>
      </c>
      <c r="AI82" s="114">
        <f t="shared" si="30"/>
        <v>0</v>
      </c>
      <c r="AJ82" s="113">
        <f t="shared" si="30"/>
        <v>0</v>
      </c>
      <c r="AK82" s="113">
        <f t="shared" si="30"/>
        <v>0</v>
      </c>
      <c r="AL82" s="113">
        <f t="shared" si="30"/>
        <v>3653.8461538461538</v>
      </c>
      <c r="AM82" s="113">
        <f t="shared" si="30"/>
        <v>3218.8461538461538</v>
      </c>
      <c r="AN82" s="113"/>
      <c r="AO82" s="113"/>
      <c r="AP82" s="113">
        <f t="shared" si="29"/>
        <v>3653.8461538461538</v>
      </c>
      <c r="AQ82" s="113">
        <f t="shared" si="29"/>
        <v>3653.8461538461538</v>
      </c>
      <c r="AR82" s="113">
        <f t="shared" si="29"/>
        <v>211.03846153846155</v>
      </c>
      <c r="AS82" s="113">
        <f t="shared" si="29"/>
        <v>52.980769230769234</v>
      </c>
      <c r="AT82" s="113">
        <f t="shared" si="29"/>
        <v>432.86215384615389</v>
      </c>
      <c r="AU82" s="113">
        <f t="shared" si="29"/>
        <v>250</v>
      </c>
      <c r="AV82" s="113">
        <f t="shared" si="28"/>
        <v>8</v>
      </c>
      <c r="AW82" s="189"/>
      <c r="AX82" s="189"/>
      <c r="AY82" s="189"/>
      <c r="AZ82" s="191"/>
      <c r="BA82" s="118"/>
      <c r="BB82" s="189"/>
      <c r="BC82" s="189"/>
      <c r="BD82" s="189"/>
    </row>
    <row r="83" spans="1:56" s="46" customFormat="1" hidden="1" x14ac:dyDescent="0.25">
      <c r="AC83" s="109" t="s">
        <v>162</v>
      </c>
      <c r="AD83" s="110" t="str">
        <f t="shared" si="30"/>
        <v>M</v>
      </c>
      <c r="AE83" s="111">
        <f t="shared" si="30"/>
        <v>4</v>
      </c>
      <c r="AF83" s="112" t="str">
        <f t="shared" si="30"/>
        <v>Sal</v>
      </c>
      <c r="AG83" s="113">
        <f t="shared" si="30"/>
        <v>0</v>
      </c>
      <c r="AH83" s="113">
        <f t="shared" si="30"/>
        <v>3653.8461538461538</v>
      </c>
      <c r="AI83" s="114">
        <f t="shared" si="30"/>
        <v>0</v>
      </c>
      <c r="AJ83" s="113">
        <f t="shared" si="30"/>
        <v>0</v>
      </c>
      <c r="AK83" s="113">
        <f t="shared" si="30"/>
        <v>0</v>
      </c>
      <c r="AL83" s="113">
        <f t="shared" si="30"/>
        <v>3653.8461538461538</v>
      </c>
      <c r="AM83" s="113">
        <f t="shared" si="30"/>
        <v>3218.8461538461538</v>
      </c>
      <c r="AN83" s="113"/>
      <c r="AO83" s="113"/>
      <c r="AP83" s="113">
        <f t="shared" si="29"/>
        <v>3653.8461538461538</v>
      </c>
      <c r="AQ83" s="113">
        <f t="shared" si="29"/>
        <v>3653.8461538461538</v>
      </c>
      <c r="AR83" s="113">
        <f t="shared" si="29"/>
        <v>211.03846153846155</v>
      </c>
      <c r="AS83" s="113">
        <f t="shared" si="29"/>
        <v>52.980769230769234</v>
      </c>
      <c r="AT83" s="113">
        <f t="shared" si="29"/>
        <v>432.86215384615389</v>
      </c>
      <c r="AU83" s="113">
        <f t="shared" si="29"/>
        <v>250</v>
      </c>
      <c r="AV83" s="113">
        <f t="shared" si="28"/>
        <v>8</v>
      </c>
      <c r="AW83" s="190"/>
      <c r="AX83" s="190"/>
      <c r="AY83" s="190"/>
      <c r="AZ83" s="198"/>
      <c r="BA83" s="199"/>
      <c r="BB83" s="190"/>
      <c r="BC83" s="190"/>
      <c r="BD83" s="190"/>
    </row>
    <row r="84" spans="1:56" s="106" customFormat="1" ht="20.25" hidden="1" thickBot="1" x14ac:dyDescent="0.35">
      <c r="A84" s="125" t="s">
        <v>153</v>
      </c>
      <c r="B84" s="103"/>
      <c r="C84" s="103"/>
      <c r="D84" s="104"/>
      <c r="E84" s="105"/>
      <c r="G84" s="107"/>
      <c r="W84" s="46"/>
      <c r="X84" s="46"/>
      <c r="Y84" s="46"/>
      <c r="Z84" s="46"/>
      <c r="AB84" s="46"/>
      <c r="AC84" s="109" t="s">
        <v>163</v>
      </c>
      <c r="AD84" s="110" t="str">
        <f t="shared" si="30"/>
        <v>M</v>
      </c>
      <c r="AE84" s="111">
        <f t="shared" si="30"/>
        <v>4</v>
      </c>
      <c r="AF84" s="112" t="str">
        <f t="shared" si="30"/>
        <v>Sal</v>
      </c>
      <c r="AG84" s="113">
        <f t="shared" si="30"/>
        <v>0</v>
      </c>
      <c r="AH84" s="113">
        <f t="shared" si="30"/>
        <v>3653.8461538461538</v>
      </c>
      <c r="AI84" s="114">
        <f t="shared" si="30"/>
        <v>0</v>
      </c>
      <c r="AJ84" s="113">
        <f t="shared" si="30"/>
        <v>0</v>
      </c>
      <c r="AK84" s="113">
        <f t="shared" si="30"/>
        <v>0</v>
      </c>
      <c r="AL84" s="113">
        <f t="shared" si="30"/>
        <v>3653.8461538461538</v>
      </c>
      <c r="AM84" s="113">
        <f t="shared" si="30"/>
        <v>3218.8461538461538</v>
      </c>
      <c r="AN84" s="113"/>
      <c r="AO84" s="113"/>
      <c r="AP84" s="113">
        <f t="shared" si="29"/>
        <v>3653.8461538461538</v>
      </c>
      <c r="AQ84" s="113">
        <f t="shared" si="29"/>
        <v>3653.8461538461538</v>
      </c>
      <c r="AR84" s="113">
        <f t="shared" si="29"/>
        <v>211.03846153846155</v>
      </c>
      <c r="AS84" s="113">
        <f t="shared" si="29"/>
        <v>52.980769230769234</v>
      </c>
      <c r="AT84" s="113">
        <f t="shared" si="29"/>
        <v>432.86215384615389</v>
      </c>
      <c r="AU84" s="113">
        <f t="shared" si="29"/>
        <v>250</v>
      </c>
      <c r="AV84" s="113">
        <f t="shared" si="28"/>
        <v>8</v>
      </c>
      <c r="AW84" s="189"/>
      <c r="AX84" s="189"/>
      <c r="AY84" s="189"/>
      <c r="AZ84" s="191"/>
      <c r="BA84" s="118"/>
      <c r="BB84" s="189"/>
      <c r="BC84" s="189"/>
      <c r="BD84" s="189"/>
    </row>
    <row r="85" spans="1:56" s="106" customFormat="1" hidden="1" x14ac:dyDescent="0.25">
      <c r="A85" s="115" t="s">
        <v>135</v>
      </c>
      <c r="B85" s="116" t="s">
        <v>37</v>
      </c>
      <c r="C85" s="111">
        <v>1</v>
      </c>
      <c r="D85" s="111">
        <v>40</v>
      </c>
      <c r="E85" s="117">
        <v>17</v>
      </c>
      <c r="F85" s="118">
        <f>D85*E85</f>
        <v>680</v>
      </c>
      <c r="G85" s="114">
        <v>3</v>
      </c>
      <c r="H85" s="118">
        <f>E85*1.5</f>
        <v>25.5</v>
      </c>
      <c r="I85" s="118">
        <f>G85*H85</f>
        <v>76.5</v>
      </c>
      <c r="J85" s="119">
        <f>F85+I85</f>
        <v>756.5</v>
      </c>
      <c r="K85" s="118">
        <f>J85-U85-S85</f>
        <v>471.5</v>
      </c>
      <c r="L85" s="118">
        <f>+J85-S85</f>
        <v>506.5</v>
      </c>
      <c r="M85" s="118">
        <f>+J85-S85</f>
        <v>506.5</v>
      </c>
      <c r="N85" s="118"/>
      <c r="O85" s="118">
        <f>J85</f>
        <v>756.5</v>
      </c>
      <c r="P85" s="118">
        <f>L85*0.062</f>
        <v>31.402999999999999</v>
      </c>
      <c r="Q85" s="118">
        <f>J85*0.0145</f>
        <v>10.969250000000001</v>
      </c>
      <c r="R85" s="118">
        <f>+R80</f>
        <v>0</v>
      </c>
      <c r="S85" s="118">
        <v>250</v>
      </c>
      <c r="T85" s="118">
        <v>8</v>
      </c>
      <c r="U85" s="118">
        <v>35</v>
      </c>
      <c r="V85" s="118">
        <f>J85-P85-Q85-R85-S85-T85-U85</f>
        <v>421.12774999999999</v>
      </c>
      <c r="W85" s="120">
        <f>L85*0.062</f>
        <v>31.402999999999999</v>
      </c>
      <c r="X85" s="120">
        <f>J85*0.0145</f>
        <v>10.969250000000001</v>
      </c>
      <c r="Y85" s="120">
        <f>N85*0.006</f>
        <v>0</v>
      </c>
      <c r="Z85" s="120">
        <f>O85*0.054</f>
        <v>40.850999999999999</v>
      </c>
      <c r="AB85" s="46"/>
      <c r="AC85" s="109" t="s">
        <v>164</v>
      </c>
      <c r="AD85" s="110" t="str">
        <f t="shared" si="30"/>
        <v>M</v>
      </c>
      <c r="AE85" s="111">
        <f t="shared" si="30"/>
        <v>4</v>
      </c>
      <c r="AF85" s="112" t="str">
        <f t="shared" si="30"/>
        <v>Sal</v>
      </c>
      <c r="AG85" s="113">
        <f t="shared" si="30"/>
        <v>0</v>
      </c>
      <c r="AH85" s="113">
        <f t="shared" si="30"/>
        <v>3653.8461538461538</v>
      </c>
      <c r="AI85" s="114">
        <f t="shared" si="30"/>
        <v>0</v>
      </c>
      <c r="AJ85" s="113">
        <f t="shared" si="30"/>
        <v>0</v>
      </c>
      <c r="AK85" s="113">
        <f t="shared" si="30"/>
        <v>0</v>
      </c>
      <c r="AL85" s="113">
        <f t="shared" si="30"/>
        <v>3653.8461538461538</v>
      </c>
      <c r="AM85" s="113">
        <f t="shared" si="30"/>
        <v>3218.8461538461538</v>
      </c>
      <c r="AN85" s="113"/>
      <c r="AO85" s="113"/>
      <c r="AP85" s="113">
        <f t="shared" si="29"/>
        <v>3653.8461538461538</v>
      </c>
      <c r="AQ85" s="113">
        <f t="shared" si="29"/>
        <v>3653.8461538461538</v>
      </c>
      <c r="AR85" s="113">
        <f t="shared" si="29"/>
        <v>211.03846153846155</v>
      </c>
      <c r="AS85" s="113">
        <f t="shared" si="29"/>
        <v>52.980769230769234</v>
      </c>
      <c r="AT85" s="113">
        <f t="shared" si="29"/>
        <v>432.86215384615389</v>
      </c>
      <c r="AU85" s="113">
        <f t="shared" si="29"/>
        <v>250</v>
      </c>
      <c r="AV85" s="113">
        <f t="shared" si="28"/>
        <v>8</v>
      </c>
      <c r="AW85" s="189"/>
      <c r="AX85" s="189"/>
      <c r="AY85" s="189"/>
      <c r="AZ85" s="191"/>
      <c r="BA85" s="118"/>
      <c r="BB85" s="189"/>
      <c r="BC85" s="189"/>
      <c r="BD85" s="189"/>
    </row>
    <row r="86" spans="1:56" s="106" customFormat="1" hidden="1" x14ac:dyDescent="0.25">
      <c r="A86" s="121" t="s">
        <v>136</v>
      </c>
      <c r="B86" s="110" t="s">
        <v>36</v>
      </c>
      <c r="C86" s="114">
        <v>4</v>
      </c>
      <c r="D86" s="114" t="s">
        <v>33</v>
      </c>
      <c r="E86" s="118"/>
      <c r="F86" s="118">
        <f>190000/52</f>
        <v>3653.8461538461538</v>
      </c>
      <c r="G86" s="114"/>
      <c r="H86" s="118"/>
      <c r="I86" s="118"/>
      <c r="J86" s="119">
        <f>F86+I86</f>
        <v>3653.8461538461538</v>
      </c>
      <c r="K86" s="118">
        <f>J86-U86-S86</f>
        <v>3218.8461538461538</v>
      </c>
      <c r="L86" s="118">
        <f>+J86-S86</f>
        <v>3403.8461538461538</v>
      </c>
      <c r="M86" s="118">
        <f>+J86-S86</f>
        <v>3403.8461538461538</v>
      </c>
      <c r="N86" s="118"/>
      <c r="O86" s="118">
        <f>J86</f>
        <v>3653.8461538461538</v>
      </c>
      <c r="P86" s="118">
        <f>L86*0.062</f>
        <v>211.03846153846155</v>
      </c>
      <c r="Q86" s="118">
        <f>J86*0.0145</f>
        <v>52.980769230769234</v>
      </c>
      <c r="R86" s="118">
        <f>+R81</f>
        <v>0</v>
      </c>
      <c r="S86" s="118">
        <v>250</v>
      </c>
      <c r="T86" s="118">
        <v>8</v>
      </c>
      <c r="U86" s="118">
        <v>185</v>
      </c>
      <c r="V86" s="118">
        <f>J86-SUM(P86:U86)</f>
        <v>2946.8269230769229</v>
      </c>
      <c r="W86" s="120">
        <f>L86*0.062</f>
        <v>211.03846153846155</v>
      </c>
      <c r="X86" s="120">
        <f>J86*0.0145</f>
        <v>52.980769230769234</v>
      </c>
      <c r="Y86" s="120">
        <f>N86*0.006</f>
        <v>0</v>
      </c>
      <c r="Z86" s="120">
        <f>O86*0.054</f>
        <v>197.30769230769229</v>
      </c>
      <c r="AB86" s="46"/>
      <c r="AC86" s="109" t="s">
        <v>188</v>
      </c>
      <c r="AD86" s="110" t="str">
        <f t="shared" si="30"/>
        <v>M</v>
      </c>
      <c r="AE86" s="111">
        <f t="shared" si="30"/>
        <v>4</v>
      </c>
      <c r="AF86" s="112" t="str">
        <f t="shared" si="30"/>
        <v>Sal</v>
      </c>
      <c r="AG86" s="113">
        <f t="shared" si="30"/>
        <v>0</v>
      </c>
      <c r="AH86" s="113">
        <f t="shared" si="30"/>
        <v>3653.8461538461538</v>
      </c>
      <c r="AI86" s="114">
        <f t="shared" si="30"/>
        <v>0</v>
      </c>
      <c r="AJ86" s="113">
        <f t="shared" si="30"/>
        <v>0</v>
      </c>
      <c r="AK86" s="113">
        <f t="shared" si="30"/>
        <v>0</v>
      </c>
      <c r="AL86" s="113">
        <f t="shared" si="30"/>
        <v>3653.8461538461538</v>
      </c>
      <c r="AM86" s="113">
        <f t="shared" si="30"/>
        <v>3218.8461538461538</v>
      </c>
      <c r="AN86" s="113"/>
      <c r="AO86" s="113"/>
      <c r="AP86" s="113">
        <f t="shared" si="29"/>
        <v>3653.8461538461538</v>
      </c>
      <c r="AQ86" s="113">
        <f t="shared" si="29"/>
        <v>3653.8461538461538</v>
      </c>
      <c r="AR86" s="113">
        <f t="shared" si="29"/>
        <v>211.03846153846155</v>
      </c>
      <c r="AS86" s="113">
        <f t="shared" si="29"/>
        <v>52.980769230769234</v>
      </c>
      <c r="AT86" s="113">
        <f t="shared" si="29"/>
        <v>432.86215384615389</v>
      </c>
      <c r="AU86" s="113">
        <f t="shared" si="29"/>
        <v>250</v>
      </c>
      <c r="AV86" s="113">
        <f t="shared" si="28"/>
        <v>8</v>
      </c>
      <c r="AW86" s="189"/>
      <c r="AX86" s="189"/>
      <c r="AY86" s="189"/>
      <c r="AZ86" s="191"/>
      <c r="BA86" s="118"/>
      <c r="BB86" s="189"/>
      <c r="BC86" s="189"/>
      <c r="BD86" s="189"/>
    </row>
    <row r="87" spans="1:56" s="106" customFormat="1" ht="15.75" hidden="1" thickBot="1" x14ac:dyDescent="0.3">
      <c r="A87" s="121"/>
      <c r="B87" s="121"/>
      <c r="C87" s="121"/>
      <c r="D87" s="122"/>
      <c r="E87" s="122"/>
      <c r="F87" s="123">
        <f>SUM(F85:F86)</f>
        <v>4333.8461538461543</v>
      </c>
      <c r="G87" s="122"/>
      <c r="H87" s="123">
        <f t="shared" ref="H87:Z87" si="33">SUM(H85:H86)</f>
        <v>25.5</v>
      </c>
      <c r="I87" s="123">
        <f t="shared" si="33"/>
        <v>76.5</v>
      </c>
      <c r="J87" s="124">
        <f t="shared" si="33"/>
        <v>4410.3461538461543</v>
      </c>
      <c r="K87" s="123">
        <f t="shared" si="33"/>
        <v>3690.3461538461538</v>
      </c>
      <c r="L87" s="123">
        <f t="shared" si="33"/>
        <v>3910.3461538461538</v>
      </c>
      <c r="M87" s="123">
        <f t="shared" si="33"/>
        <v>3910.3461538461538</v>
      </c>
      <c r="N87" s="123">
        <f t="shared" si="33"/>
        <v>0</v>
      </c>
      <c r="O87" s="123">
        <f t="shared" si="33"/>
        <v>4410.3461538461543</v>
      </c>
      <c r="P87" s="123">
        <f t="shared" si="33"/>
        <v>242.44146153846154</v>
      </c>
      <c r="Q87" s="123">
        <f t="shared" si="33"/>
        <v>63.950019230769236</v>
      </c>
      <c r="R87" s="123">
        <f t="shared" si="33"/>
        <v>0</v>
      </c>
      <c r="S87" s="123">
        <f t="shared" si="33"/>
        <v>500</v>
      </c>
      <c r="T87" s="123">
        <f t="shared" si="33"/>
        <v>16</v>
      </c>
      <c r="U87" s="123">
        <f t="shared" si="33"/>
        <v>220</v>
      </c>
      <c r="V87" s="123">
        <f t="shared" si="33"/>
        <v>3367.954673076923</v>
      </c>
      <c r="W87" s="123">
        <f t="shared" si="33"/>
        <v>242.44146153846154</v>
      </c>
      <c r="X87" s="123">
        <f t="shared" si="33"/>
        <v>63.950019230769236</v>
      </c>
      <c r="Y87" s="123">
        <f t="shared" si="33"/>
        <v>0</v>
      </c>
      <c r="Z87" s="123">
        <f t="shared" si="33"/>
        <v>238.15869230769229</v>
      </c>
      <c r="AB87" s="46"/>
      <c r="AC87" s="109" t="s">
        <v>165</v>
      </c>
      <c r="AD87" s="110" t="str">
        <f t="shared" si="30"/>
        <v>M</v>
      </c>
      <c r="AE87" s="111">
        <f t="shared" si="30"/>
        <v>4</v>
      </c>
      <c r="AF87" s="112" t="str">
        <f t="shared" si="30"/>
        <v>Sal</v>
      </c>
      <c r="AG87" s="113">
        <f t="shared" si="30"/>
        <v>0</v>
      </c>
      <c r="AH87" s="113">
        <f t="shared" si="30"/>
        <v>3653.8461538461538</v>
      </c>
      <c r="AI87" s="114">
        <f t="shared" si="30"/>
        <v>0</v>
      </c>
      <c r="AJ87" s="113">
        <f t="shared" si="30"/>
        <v>0</v>
      </c>
      <c r="AK87" s="113">
        <f t="shared" si="30"/>
        <v>0</v>
      </c>
      <c r="AL87" s="113">
        <f t="shared" si="30"/>
        <v>3653.8461538461538</v>
      </c>
      <c r="AM87" s="113">
        <f t="shared" si="30"/>
        <v>3218.8461538461538</v>
      </c>
      <c r="AN87" s="113"/>
      <c r="AO87" s="113"/>
      <c r="AP87" s="113">
        <f t="shared" si="29"/>
        <v>3653.8461538461538</v>
      </c>
      <c r="AQ87" s="113">
        <f t="shared" si="29"/>
        <v>3653.8461538461538</v>
      </c>
      <c r="AR87" s="113">
        <f t="shared" si="29"/>
        <v>211.03846153846155</v>
      </c>
      <c r="AS87" s="113">
        <f t="shared" si="29"/>
        <v>52.980769230769234</v>
      </c>
      <c r="AT87" s="113">
        <f t="shared" si="29"/>
        <v>432.86215384615389</v>
      </c>
      <c r="AU87" s="113">
        <f t="shared" si="29"/>
        <v>250</v>
      </c>
      <c r="AV87" s="113">
        <f t="shared" si="28"/>
        <v>8</v>
      </c>
      <c r="AW87" s="189"/>
      <c r="AX87" s="189"/>
      <c r="AY87" s="189"/>
      <c r="AZ87" s="191"/>
      <c r="BA87" s="118"/>
      <c r="BB87" s="189"/>
      <c r="BC87" s="189"/>
      <c r="BD87" s="189"/>
    </row>
    <row r="88" spans="1:56" s="46" customFormat="1" hidden="1" x14ac:dyDescent="0.25">
      <c r="AC88" s="109" t="s">
        <v>166</v>
      </c>
      <c r="AD88" s="110" t="str">
        <f t="shared" si="30"/>
        <v>M</v>
      </c>
      <c r="AE88" s="111">
        <f t="shared" si="30"/>
        <v>4</v>
      </c>
      <c r="AF88" s="112" t="str">
        <f t="shared" si="30"/>
        <v>Sal</v>
      </c>
      <c r="AG88" s="113">
        <f t="shared" si="30"/>
        <v>0</v>
      </c>
      <c r="AH88" s="113">
        <f t="shared" si="30"/>
        <v>3653.8461538461538</v>
      </c>
      <c r="AI88" s="114">
        <f t="shared" si="30"/>
        <v>0</v>
      </c>
      <c r="AJ88" s="113">
        <f t="shared" si="30"/>
        <v>0</v>
      </c>
      <c r="AK88" s="113">
        <f t="shared" si="30"/>
        <v>0</v>
      </c>
      <c r="AL88" s="113">
        <f t="shared" si="30"/>
        <v>3653.8461538461538</v>
      </c>
      <c r="AM88" s="113">
        <f t="shared" si="30"/>
        <v>3218.8461538461538</v>
      </c>
      <c r="AN88" s="113"/>
      <c r="AO88" s="113"/>
      <c r="AP88" s="113">
        <f t="shared" si="29"/>
        <v>3653.8461538461538</v>
      </c>
      <c r="AQ88" s="113">
        <f t="shared" si="29"/>
        <v>3653.8461538461538</v>
      </c>
      <c r="AR88" s="113">
        <f t="shared" si="29"/>
        <v>211.03846153846155</v>
      </c>
      <c r="AS88" s="113">
        <f t="shared" si="29"/>
        <v>52.980769230769234</v>
      </c>
      <c r="AT88" s="113">
        <f t="shared" si="29"/>
        <v>432.86215384615389</v>
      </c>
      <c r="AU88" s="113">
        <f t="shared" si="29"/>
        <v>250</v>
      </c>
      <c r="AV88" s="113">
        <f t="shared" si="28"/>
        <v>8</v>
      </c>
      <c r="AW88" s="190"/>
      <c r="AX88" s="190"/>
      <c r="AY88" s="190"/>
      <c r="AZ88" s="198"/>
      <c r="BA88" s="199"/>
      <c r="BB88" s="190"/>
      <c r="BC88" s="190"/>
      <c r="BD88" s="190"/>
    </row>
    <row r="89" spans="1:56" s="106" customFormat="1" ht="20.25" hidden="1" thickBot="1" x14ac:dyDescent="0.35">
      <c r="A89" s="125" t="s">
        <v>154</v>
      </c>
      <c r="B89" s="103"/>
      <c r="C89" s="103"/>
      <c r="D89" s="104"/>
      <c r="E89" s="105"/>
      <c r="G89" s="107"/>
      <c r="W89" s="46"/>
      <c r="X89" s="46"/>
      <c r="Y89" s="46"/>
      <c r="Z89" s="46"/>
      <c r="AB89" s="46"/>
      <c r="AC89" s="109" t="s">
        <v>167</v>
      </c>
      <c r="AD89" s="110" t="str">
        <f t="shared" si="30"/>
        <v>M</v>
      </c>
      <c r="AE89" s="111">
        <f t="shared" si="30"/>
        <v>4</v>
      </c>
      <c r="AF89" s="112" t="str">
        <f t="shared" si="30"/>
        <v>Sal</v>
      </c>
      <c r="AG89" s="113">
        <f t="shared" si="30"/>
        <v>0</v>
      </c>
      <c r="AH89" s="113">
        <f t="shared" si="30"/>
        <v>3653.8461538461538</v>
      </c>
      <c r="AI89" s="114">
        <f t="shared" si="30"/>
        <v>0</v>
      </c>
      <c r="AJ89" s="113">
        <f t="shared" si="30"/>
        <v>0</v>
      </c>
      <c r="AK89" s="113">
        <f t="shared" si="30"/>
        <v>0</v>
      </c>
      <c r="AL89" s="113">
        <f t="shared" si="30"/>
        <v>3653.8461538461538</v>
      </c>
      <c r="AM89" s="113">
        <f t="shared" si="30"/>
        <v>3218.8461538461538</v>
      </c>
      <c r="AN89" s="113"/>
      <c r="AO89" s="113"/>
      <c r="AP89" s="113">
        <f t="shared" si="29"/>
        <v>3653.8461538461538</v>
      </c>
      <c r="AQ89" s="113">
        <f t="shared" si="29"/>
        <v>3653.8461538461538</v>
      </c>
      <c r="AR89" s="113">
        <f t="shared" si="29"/>
        <v>211.03846153846155</v>
      </c>
      <c r="AS89" s="113">
        <f t="shared" si="29"/>
        <v>52.980769230769234</v>
      </c>
      <c r="AT89" s="113">
        <f t="shared" si="29"/>
        <v>432.86215384615389</v>
      </c>
      <c r="AU89" s="113">
        <f t="shared" si="29"/>
        <v>250</v>
      </c>
      <c r="AV89" s="113">
        <f t="shared" si="28"/>
        <v>8</v>
      </c>
      <c r="AW89" s="189"/>
      <c r="AX89" s="189"/>
      <c r="AY89" s="189"/>
      <c r="AZ89" s="191"/>
      <c r="BA89" s="118"/>
      <c r="BB89" s="189"/>
      <c r="BC89" s="189"/>
      <c r="BD89" s="189"/>
    </row>
    <row r="90" spans="1:56" s="106" customFormat="1" hidden="1" x14ac:dyDescent="0.25">
      <c r="A90" s="115" t="s">
        <v>135</v>
      </c>
      <c r="B90" s="116" t="s">
        <v>37</v>
      </c>
      <c r="C90" s="111">
        <v>1</v>
      </c>
      <c r="D90" s="111">
        <v>40</v>
      </c>
      <c r="E90" s="117">
        <v>17</v>
      </c>
      <c r="F90" s="118">
        <f>D90*E90</f>
        <v>680</v>
      </c>
      <c r="G90" s="114">
        <v>3</v>
      </c>
      <c r="H90" s="118">
        <f>E90*1.5</f>
        <v>25.5</v>
      </c>
      <c r="I90" s="118">
        <f>G90*H90</f>
        <v>76.5</v>
      </c>
      <c r="J90" s="119">
        <f>F90+I90</f>
        <v>756.5</v>
      </c>
      <c r="K90" s="118">
        <f>J90-U90-S90</f>
        <v>471.5</v>
      </c>
      <c r="L90" s="118">
        <f>+J90-S90</f>
        <v>506.5</v>
      </c>
      <c r="M90" s="118">
        <f>+J90-S90</f>
        <v>506.5</v>
      </c>
      <c r="N90" s="118"/>
      <c r="O90" s="118">
        <f>J90</f>
        <v>756.5</v>
      </c>
      <c r="P90" s="118">
        <f>L90*0.062</f>
        <v>31.402999999999999</v>
      </c>
      <c r="Q90" s="118">
        <f>J90*0.0145</f>
        <v>10.969250000000001</v>
      </c>
      <c r="R90" s="118">
        <f>+R85</f>
        <v>0</v>
      </c>
      <c r="S90" s="118">
        <v>250</v>
      </c>
      <c r="T90" s="118">
        <v>8</v>
      </c>
      <c r="U90" s="118">
        <v>35</v>
      </c>
      <c r="V90" s="118">
        <f>J90-P90-Q90-R90-S90-T90-U90</f>
        <v>421.12774999999999</v>
      </c>
      <c r="W90" s="120">
        <f>L90*0.062</f>
        <v>31.402999999999999</v>
      </c>
      <c r="X90" s="120">
        <f>J90*0.0145</f>
        <v>10.969250000000001</v>
      </c>
      <c r="Y90" s="120">
        <f>N90*0.006</f>
        <v>0</v>
      </c>
      <c r="Z90" s="120">
        <f>O90*0.054</f>
        <v>40.850999999999999</v>
      </c>
      <c r="AB90" s="46"/>
      <c r="AC90" s="109" t="s">
        <v>168</v>
      </c>
      <c r="AD90" s="110" t="str">
        <f t="shared" si="30"/>
        <v>M</v>
      </c>
      <c r="AE90" s="111">
        <f t="shared" si="30"/>
        <v>4</v>
      </c>
      <c r="AF90" s="112" t="str">
        <f t="shared" si="30"/>
        <v>Sal</v>
      </c>
      <c r="AG90" s="113">
        <f t="shared" si="30"/>
        <v>0</v>
      </c>
      <c r="AH90" s="113">
        <f t="shared" si="30"/>
        <v>3653.8461538461538</v>
      </c>
      <c r="AI90" s="114">
        <f t="shared" si="30"/>
        <v>0</v>
      </c>
      <c r="AJ90" s="113">
        <f t="shared" si="30"/>
        <v>0</v>
      </c>
      <c r="AK90" s="113">
        <f t="shared" si="30"/>
        <v>0</v>
      </c>
      <c r="AL90" s="113">
        <f t="shared" si="30"/>
        <v>3653.8461538461538</v>
      </c>
      <c r="AM90" s="113">
        <f t="shared" si="30"/>
        <v>3218.8461538461538</v>
      </c>
      <c r="AN90" s="113"/>
      <c r="AO90" s="113"/>
      <c r="AP90" s="113">
        <f t="shared" si="29"/>
        <v>3653.8461538461538</v>
      </c>
      <c r="AQ90" s="113">
        <f t="shared" si="29"/>
        <v>3653.8461538461538</v>
      </c>
      <c r="AR90" s="113">
        <f t="shared" si="29"/>
        <v>211.03846153846155</v>
      </c>
      <c r="AS90" s="113">
        <f t="shared" si="29"/>
        <v>52.980769230769234</v>
      </c>
      <c r="AT90" s="113">
        <f t="shared" si="29"/>
        <v>432.86215384615389</v>
      </c>
      <c r="AU90" s="113">
        <f t="shared" si="29"/>
        <v>250</v>
      </c>
      <c r="AV90" s="113">
        <f t="shared" si="28"/>
        <v>8</v>
      </c>
      <c r="AW90" s="189"/>
      <c r="AX90" s="189"/>
      <c r="AY90" s="189"/>
      <c r="AZ90" s="191"/>
      <c r="BA90" s="118"/>
      <c r="BB90" s="189"/>
      <c r="BC90" s="189"/>
      <c r="BD90" s="189"/>
    </row>
    <row r="91" spans="1:56" s="106" customFormat="1" hidden="1" x14ac:dyDescent="0.25">
      <c r="A91" s="121" t="s">
        <v>136</v>
      </c>
      <c r="B91" s="110" t="s">
        <v>36</v>
      </c>
      <c r="C91" s="114">
        <v>4</v>
      </c>
      <c r="D91" s="114" t="s">
        <v>33</v>
      </c>
      <c r="E91" s="118"/>
      <c r="F91" s="118">
        <f>190000/52</f>
        <v>3653.8461538461538</v>
      </c>
      <c r="G91" s="114"/>
      <c r="H91" s="118"/>
      <c r="I91" s="118"/>
      <c r="J91" s="119">
        <f>F91+I91</f>
        <v>3653.8461538461538</v>
      </c>
      <c r="K91" s="118">
        <f>J91-U91-S91</f>
        <v>3218.8461538461538</v>
      </c>
      <c r="L91" s="118">
        <f>+J91-S91</f>
        <v>3403.8461538461538</v>
      </c>
      <c r="M91" s="118">
        <f>+J91-S91</f>
        <v>3403.8461538461538</v>
      </c>
      <c r="N91" s="118"/>
      <c r="O91" s="118">
        <f>J91</f>
        <v>3653.8461538461538</v>
      </c>
      <c r="P91" s="118">
        <f>L91*0.062</f>
        <v>211.03846153846155</v>
      </c>
      <c r="Q91" s="118">
        <f>J91*0.0145</f>
        <v>52.980769230769234</v>
      </c>
      <c r="R91" s="118">
        <f>+R86</f>
        <v>0</v>
      </c>
      <c r="S91" s="118">
        <v>250</v>
      </c>
      <c r="T91" s="118">
        <v>8</v>
      </c>
      <c r="U91" s="118">
        <v>185</v>
      </c>
      <c r="V91" s="118">
        <f>J91-SUM(P91:U91)</f>
        <v>2946.8269230769229</v>
      </c>
      <c r="W91" s="120">
        <f>L91*0.062</f>
        <v>211.03846153846155</v>
      </c>
      <c r="X91" s="120">
        <f>J91*0.0145</f>
        <v>52.980769230769234</v>
      </c>
      <c r="Y91" s="120">
        <f>N91*0.006</f>
        <v>0</v>
      </c>
      <c r="Z91" s="120">
        <f>O91*0.054</f>
        <v>197.30769230769229</v>
      </c>
      <c r="AB91" s="46"/>
      <c r="AC91" s="109" t="s">
        <v>169</v>
      </c>
      <c r="AD91" s="110" t="str">
        <f t="shared" si="30"/>
        <v>M</v>
      </c>
      <c r="AE91" s="111">
        <f t="shared" si="30"/>
        <v>4</v>
      </c>
      <c r="AF91" s="112" t="str">
        <f t="shared" si="30"/>
        <v>Sal</v>
      </c>
      <c r="AG91" s="113">
        <f t="shared" si="30"/>
        <v>0</v>
      </c>
      <c r="AH91" s="113">
        <f t="shared" si="30"/>
        <v>3653.8461538461538</v>
      </c>
      <c r="AI91" s="114">
        <f t="shared" si="30"/>
        <v>0</v>
      </c>
      <c r="AJ91" s="113">
        <f t="shared" si="30"/>
        <v>0</v>
      </c>
      <c r="AK91" s="113">
        <f t="shared" si="30"/>
        <v>0</v>
      </c>
      <c r="AL91" s="113">
        <f t="shared" si="30"/>
        <v>3653.8461538461538</v>
      </c>
      <c r="AM91" s="113">
        <f t="shared" si="30"/>
        <v>3218.8461538461538</v>
      </c>
      <c r="AN91" s="113"/>
      <c r="AO91" s="113"/>
      <c r="AP91" s="113">
        <f t="shared" ref="AP91:AU106" si="34">+AP90</f>
        <v>3653.8461538461538</v>
      </c>
      <c r="AQ91" s="113">
        <f t="shared" si="34"/>
        <v>3653.8461538461538</v>
      </c>
      <c r="AR91" s="113">
        <f t="shared" si="34"/>
        <v>211.03846153846155</v>
      </c>
      <c r="AS91" s="113">
        <f t="shared" si="34"/>
        <v>52.980769230769234</v>
      </c>
      <c r="AT91" s="113">
        <f t="shared" si="34"/>
        <v>432.86215384615389</v>
      </c>
      <c r="AU91" s="113">
        <f t="shared" si="34"/>
        <v>250</v>
      </c>
      <c r="AV91" s="113">
        <f t="shared" si="28"/>
        <v>8</v>
      </c>
      <c r="AW91" s="189"/>
      <c r="AX91" s="189"/>
      <c r="AY91" s="189"/>
      <c r="AZ91" s="191"/>
      <c r="BA91" s="118"/>
      <c r="BB91" s="189"/>
      <c r="BC91" s="189"/>
      <c r="BD91" s="189"/>
    </row>
    <row r="92" spans="1:56" s="106" customFormat="1" ht="15.75" hidden="1" thickBot="1" x14ac:dyDescent="0.3">
      <c r="A92" s="121"/>
      <c r="B92" s="121"/>
      <c r="C92" s="121"/>
      <c r="D92" s="122"/>
      <c r="E92" s="122"/>
      <c r="F92" s="123">
        <f>SUM(F90:F91)</f>
        <v>4333.8461538461543</v>
      </c>
      <c r="G92" s="122"/>
      <c r="H92" s="123">
        <f t="shared" ref="H92:Z92" si="35">SUM(H90:H91)</f>
        <v>25.5</v>
      </c>
      <c r="I92" s="123">
        <f t="shared" si="35"/>
        <v>76.5</v>
      </c>
      <c r="J92" s="124">
        <f t="shared" si="35"/>
        <v>4410.3461538461543</v>
      </c>
      <c r="K92" s="123">
        <f t="shared" si="35"/>
        <v>3690.3461538461538</v>
      </c>
      <c r="L92" s="123">
        <f t="shared" si="35"/>
        <v>3910.3461538461538</v>
      </c>
      <c r="M92" s="123">
        <f t="shared" si="35"/>
        <v>3910.3461538461538</v>
      </c>
      <c r="N92" s="123">
        <f t="shared" si="35"/>
        <v>0</v>
      </c>
      <c r="O92" s="123">
        <f t="shared" si="35"/>
        <v>4410.3461538461543</v>
      </c>
      <c r="P92" s="123">
        <f t="shared" si="35"/>
        <v>242.44146153846154</v>
      </c>
      <c r="Q92" s="123">
        <f t="shared" si="35"/>
        <v>63.950019230769236</v>
      </c>
      <c r="R92" s="123">
        <f t="shared" si="35"/>
        <v>0</v>
      </c>
      <c r="S92" s="123">
        <f t="shared" si="35"/>
        <v>500</v>
      </c>
      <c r="T92" s="123">
        <f t="shared" si="35"/>
        <v>16</v>
      </c>
      <c r="U92" s="123">
        <f t="shared" si="35"/>
        <v>220</v>
      </c>
      <c r="V92" s="123">
        <f t="shared" si="35"/>
        <v>3367.954673076923</v>
      </c>
      <c r="W92" s="123">
        <f t="shared" si="35"/>
        <v>242.44146153846154</v>
      </c>
      <c r="X92" s="123">
        <f t="shared" si="35"/>
        <v>63.950019230769236</v>
      </c>
      <c r="Y92" s="123">
        <f t="shared" si="35"/>
        <v>0</v>
      </c>
      <c r="Z92" s="123">
        <f t="shared" si="35"/>
        <v>238.15869230769229</v>
      </c>
      <c r="AB92" s="46"/>
      <c r="AC92" s="109" t="s">
        <v>170</v>
      </c>
      <c r="AD92" s="110" t="str">
        <f t="shared" ref="AD92:AM107" si="36">+AD91</f>
        <v>M</v>
      </c>
      <c r="AE92" s="111">
        <f t="shared" si="36"/>
        <v>4</v>
      </c>
      <c r="AF92" s="112" t="str">
        <f t="shared" si="36"/>
        <v>Sal</v>
      </c>
      <c r="AG92" s="113">
        <f t="shared" si="36"/>
        <v>0</v>
      </c>
      <c r="AH92" s="113">
        <f t="shared" si="36"/>
        <v>3653.8461538461538</v>
      </c>
      <c r="AI92" s="114">
        <f t="shared" si="36"/>
        <v>0</v>
      </c>
      <c r="AJ92" s="113">
        <f t="shared" si="36"/>
        <v>0</v>
      </c>
      <c r="AK92" s="113">
        <f t="shared" si="36"/>
        <v>0</v>
      </c>
      <c r="AL92" s="113">
        <f t="shared" si="36"/>
        <v>3653.8461538461538</v>
      </c>
      <c r="AM92" s="113">
        <f t="shared" si="36"/>
        <v>3218.8461538461538</v>
      </c>
      <c r="AN92" s="113"/>
      <c r="AO92" s="113"/>
      <c r="AP92" s="113">
        <f t="shared" si="34"/>
        <v>3653.8461538461538</v>
      </c>
      <c r="AQ92" s="113">
        <f t="shared" si="34"/>
        <v>3653.8461538461538</v>
      </c>
      <c r="AR92" s="113">
        <f t="shared" si="34"/>
        <v>211.03846153846155</v>
      </c>
      <c r="AS92" s="113">
        <f t="shared" si="34"/>
        <v>52.980769230769234</v>
      </c>
      <c r="AT92" s="113">
        <f t="shared" si="34"/>
        <v>432.86215384615389</v>
      </c>
      <c r="AU92" s="113">
        <f t="shared" si="34"/>
        <v>250</v>
      </c>
      <c r="AV92" s="113">
        <f t="shared" si="28"/>
        <v>8</v>
      </c>
      <c r="AW92" s="189"/>
      <c r="AX92" s="189"/>
      <c r="AY92" s="189"/>
      <c r="AZ92" s="191"/>
      <c r="BA92" s="118"/>
      <c r="BB92" s="189"/>
      <c r="BC92" s="189"/>
      <c r="BD92" s="189"/>
    </row>
    <row r="93" spans="1:56" s="46" customFormat="1" hidden="1" x14ac:dyDescent="0.25">
      <c r="AC93" s="109" t="s">
        <v>171</v>
      </c>
      <c r="AD93" s="110" t="str">
        <f t="shared" si="36"/>
        <v>M</v>
      </c>
      <c r="AE93" s="111">
        <f t="shared" si="36"/>
        <v>4</v>
      </c>
      <c r="AF93" s="112" t="str">
        <f t="shared" si="36"/>
        <v>Sal</v>
      </c>
      <c r="AG93" s="113">
        <f t="shared" si="36"/>
        <v>0</v>
      </c>
      <c r="AH93" s="113">
        <f t="shared" si="36"/>
        <v>3653.8461538461538</v>
      </c>
      <c r="AI93" s="114">
        <f t="shared" si="36"/>
        <v>0</v>
      </c>
      <c r="AJ93" s="113">
        <f t="shared" si="36"/>
        <v>0</v>
      </c>
      <c r="AK93" s="113">
        <f t="shared" si="36"/>
        <v>0</v>
      </c>
      <c r="AL93" s="113">
        <f t="shared" si="36"/>
        <v>3653.8461538461538</v>
      </c>
      <c r="AM93" s="113">
        <f t="shared" si="36"/>
        <v>3218.8461538461538</v>
      </c>
      <c r="AN93" s="113"/>
      <c r="AO93" s="113"/>
      <c r="AP93" s="113">
        <f t="shared" si="34"/>
        <v>3653.8461538461538</v>
      </c>
      <c r="AQ93" s="113">
        <f t="shared" si="34"/>
        <v>3653.8461538461538</v>
      </c>
      <c r="AR93" s="113">
        <f t="shared" si="34"/>
        <v>211.03846153846155</v>
      </c>
      <c r="AS93" s="113">
        <f t="shared" si="34"/>
        <v>52.980769230769234</v>
      </c>
      <c r="AT93" s="113">
        <f t="shared" si="34"/>
        <v>432.86215384615389</v>
      </c>
      <c r="AU93" s="113">
        <f t="shared" si="34"/>
        <v>250</v>
      </c>
      <c r="AV93" s="113">
        <f t="shared" si="28"/>
        <v>8</v>
      </c>
      <c r="AW93" s="190"/>
      <c r="AX93" s="190"/>
      <c r="AY93" s="190"/>
      <c r="AZ93" s="198"/>
      <c r="BA93" s="199"/>
      <c r="BB93" s="190"/>
      <c r="BC93" s="190"/>
      <c r="BD93" s="190"/>
    </row>
    <row r="94" spans="1:56" s="106" customFormat="1" ht="20.25" hidden="1" thickBot="1" x14ac:dyDescent="0.35">
      <c r="A94" s="125" t="s">
        <v>155</v>
      </c>
      <c r="B94" s="103"/>
      <c r="C94" s="103"/>
      <c r="D94" s="104"/>
      <c r="E94" s="105"/>
      <c r="G94" s="107"/>
      <c r="W94" s="46"/>
      <c r="X94" s="46"/>
      <c r="Y94" s="46"/>
      <c r="Z94" s="46"/>
      <c r="AB94" s="46"/>
      <c r="AC94" s="109" t="s">
        <v>172</v>
      </c>
      <c r="AD94" s="110" t="str">
        <f t="shared" si="36"/>
        <v>M</v>
      </c>
      <c r="AE94" s="111">
        <f t="shared" si="36"/>
        <v>4</v>
      </c>
      <c r="AF94" s="112" t="str">
        <f t="shared" si="36"/>
        <v>Sal</v>
      </c>
      <c r="AG94" s="113">
        <f t="shared" si="36"/>
        <v>0</v>
      </c>
      <c r="AH94" s="113">
        <f t="shared" si="36"/>
        <v>3653.8461538461538</v>
      </c>
      <c r="AI94" s="114">
        <f t="shared" si="36"/>
        <v>0</v>
      </c>
      <c r="AJ94" s="113">
        <f t="shared" si="36"/>
        <v>0</v>
      </c>
      <c r="AK94" s="113">
        <f t="shared" si="36"/>
        <v>0</v>
      </c>
      <c r="AL94" s="113">
        <f t="shared" si="36"/>
        <v>3653.8461538461538</v>
      </c>
      <c r="AM94" s="113">
        <f t="shared" si="36"/>
        <v>3218.8461538461538</v>
      </c>
      <c r="AN94" s="113"/>
      <c r="AO94" s="113"/>
      <c r="AP94" s="113">
        <f t="shared" si="34"/>
        <v>3653.8461538461538</v>
      </c>
      <c r="AQ94" s="113">
        <f t="shared" si="34"/>
        <v>3653.8461538461538</v>
      </c>
      <c r="AR94" s="113">
        <f t="shared" si="34"/>
        <v>211.03846153846155</v>
      </c>
      <c r="AS94" s="113">
        <f t="shared" si="34"/>
        <v>52.980769230769234</v>
      </c>
      <c r="AT94" s="113">
        <f t="shared" si="34"/>
        <v>432.86215384615389</v>
      </c>
      <c r="AU94" s="113">
        <f t="shared" si="34"/>
        <v>250</v>
      </c>
      <c r="AV94" s="113">
        <f t="shared" si="28"/>
        <v>8</v>
      </c>
      <c r="AW94" s="189"/>
      <c r="AX94" s="189"/>
      <c r="AY94" s="189"/>
      <c r="AZ94" s="191"/>
      <c r="BA94" s="118"/>
      <c r="BB94" s="189"/>
      <c r="BC94" s="189"/>
      <c r="BD94" s="189"/>
    </row>
    <row r="95" spans="1:56" s="106" customFormat="1" hidden="1" x14ac:dyDescent="0.25">
      <c r="A95" s="115" t="s">
        <v>135</v>
      </c>
      <c r="B95" s="116" t="s">
        <v>37</v>
      </c>
      <c r="C95" s="111">
        <v>1</v>
      </c>
      <c r="D95" s="111">
        <v>40</v>
      </c>
      <c r="E95" s="117">
        <v>17</v>
      </c>
      <c r="F95" s="118">
        <f>D95*E95</f>
        <v>680</v>
      </c>
      <c r="G95" s="114">
        <v>3</v>
      </c>
      <c r="H95" s="118">
        <f>E95*1.5</f>
        <v>25.5</v>
      </c>
      <c r="I95" s="118">
        <f>G95*H95</f>
        <v>76.5</v>
      </c>
      <c r="J95" s="119">
        <f>F95+I95</f>
        <v>756.5</v>
      </c>
      <c r="K95" s="118">
        <f>J95-U95-S95</f>
        <v>471.5</v>
      </c>
      <c r="L95" s="118">
        <f>+J95-S95</f>
        <v>506.5</v>
      </c>
      <c r="M95" s="118">
        <f>+J95-S95</f>
        <v>506.5</v>
      </c>
      <c r="N95" s="118"/>
      <c r="O95" s="118">
        <f>J95</f>
        <v>756.5</v>
      </c>
      <c r="P95" s="118">
        <f>L95*0.062</f>
        <v>31.402999999999999</v>
      </c>
      <c r="Q95" s="118">
        <f>J95*0.0145</f>
        <v>10.969250000000001</v>
      </c>
      <c r="R95" s="118">
        <f>+R90</f>
        <v>0</v>
      </c>
      <c r="S95" s="118">
        <v>250</v>
      </c>
      <c r="T95" s="118">
        <v>8</v>
      </c>
      <c r="U95" s="118">
        <v>35</v>
      </c>
      <c r="V95" s="118">
        <f>J95-P95-Q95-R95-S95-T95-U95</f>
        <v>421.12774999999999</v>
      </c>
      <c r="W95" s="120">
        <f>L95*0.062</f>
        <v>31.402999999999999</v>
      </c>
      <c r="X95" s="120">
        <f>J95*0.0145</f>
        <v>10.969250000000001</v>
      </c>
      <c r="Y95" s="120">
        <f>N95*0.006</f>
        <v>0</v>
      </c>
      <c r="Z95" s="120">
        <f>O95*0.054</f>
        <v>40.850999999999999</v>
      </c>
      <c r="AB95" s="46"/>
      <c r="AC95" s="109" t="s">
        <v>173</v>
      </c>
      <c r="AD95" s="110" t="str">
        <f t="shared" si="36"/>
        <v>M</v>
      </c>
      <c r="AE95" s="111">
        <f t="shared" si="36"/>
        <v>4</v>
      </c>
      <c r="AF95" s="112" t="str">
        <f t="shared" si="36"/>
        <v>Sal</v>
      </c>
      <c r="AG95" s="113">
        <f t="shared" si="36"/>
        <v>0</v>
      </c>
      <c r="AH95" s="113">
        <f t="shared" si="36"/>
        <v>3653.8461538461538</v>
      </c>
      <c r="AI95" s="114">
        <f t="shared" si="36"/>
        <v>0</v>
      </c>
      <c r="AJ95" s="113">
        <f t="shared" si="36"/>
        <v>0</v>
      </c>
      <c r="AK95" s="113">
        <f t="shared" si="36"/>
        <v>0</v>
      </c>
      <c r="AL95" s="113">
        <f t="shared" si="36"/>
        <v>3653.8461538461538</v>
      </c>
      <c r="AM95" s="113">
        <f t="shared" si="36"/>
        <v>3218.8461538461538</v>
      </c>
      <c r="AN95" s="113"/>
      <c r="AO95" s="113"/>
      <c r="AP95" s="113">
        <f t="shared" si="34"/>
        <v>3653.8461538461538</v>
      </c>
      <c r="AQ95" s="113">
        <f t="shared" si="34"/>
        <v>3653.8461538461538</v>
      </c>
      <c r="AR95" s="113">
        <f t="shared" si="34"/>
        <v>211.03846153846155</v>
      </c>
      <c r="AS95" s="113">
        <f t="shared" si="34"/>
        <v>52.980769230769234</v>
      </c>
      <c r="AT95" s="113">
        <f t="shared" si="34"/>
        <v>432.86215384615389</v>
      </c>
      <c r="AU95" s="113">
        <f t="shared" si="34"/>
        <v>250</v>
      </c>
      <c r="AV95" s="113">
        <f t="shared" si="28"/>
        <v>8</v>
      </c>
      <c r="AW95" s="189"/>
      <c r="AX95" s="189"/>
      <c r="AY95" s="189"/>
      <c r="AZ95" s="191"/>
      <c r="BA95" s="118"/>
      <c r="BB95" s="189"/>
      <c r="BC95" s="189"/>
      <c r="BD95" s="189"/>
    </row>
    <row r="96" spans="1:56" s="106" customFormat="1" hidden="1" x14ac:dyDescent="0.25">
      <c r="A96" s="121" t="s">
        <v>136</v>
      </c>
      <c r="B96" s="110" t="s">
        <v>36</v>
      </c>
      <c r="C96" s="114">
        <v>4</v>
      </c>
      <c r="D96" s="114" t="s">
        <v>33</v>
      </c>
      <c r="E96" s="118"/>
      <c r="F96" s="118">
        <f>190000/52</f>
        <v>3653.8461538461538</v>
      </c>
      <c r="G96" s="114"/>
      <c r="H96" s="118"/>
      <c r="I96" s="118"/>
      <c r="J96" s="119">
        <f>F96+I96</f>
        <v>3653.8461538461538</v>
      </c>
      <c r="K96" s="118">
        <f>J96-U96-S96</f>
        <v>3218.8461538461538</v>
      </c>
      <c r="L96" s="118">
        <f>+J96-S96</f>
        <v>3403.8461538461538</v>
      </c>
      <c r="M96" s="118">
        <f>+J96-S96</f>
        <v>3403.8461538461538</v>
      </c>
      <c r="N96" s="118"/>
      <c r="O96" s="118">
        <f>J96</f>
        <v>3653.8461538461538</v>
      </c>
      <c r="P96" s="118">
        <f>L96*0.062</f>
        <v>211.03846153846155</v>
      </c>
      <c r="Q96" s="118">
        <f>J96*0.0145</f>
        <v>52.980769230769234</v>
      </c>
      <c r="R96" s="118">
        <f>+R91</f>
        <v>0</v>
      </c>
      <c r="S96" s="118">
        <v>250</v>
      </c>
      <c r="T96" s="118">
        <v>8</v>
      </c>
      <c r="U96" s="118">
        <v>185</v>
      </c>
      <c r="V96" s="118">
        <f>J96-SUM(P96:U96)</f>
        <v>2946.8269230769229</v>
      </c>
      <c r="W96" s="120">
        <f>L96*0.062</f>
        <v>211.03846153846155</v>
      </c>
      <c r="X96" s="120">
        <f>J96*0.0145</f>
        <v>52.980769230769234</v>
      </c>
      <c r="Y96" s="120">
        <f>N96*0.006</f>
        <v>0</v>
      </c>
      <c r="Z96" s="120">
        <f>O96*0.054</f>
        <v>197.30769230769229</v>
      </c>
      <c r="AB96" s="46"/>
      <c r="AC96" s="109" t="s">
        <v>174</v>
      </c>
      <c r="AD96" s="110" t="str">
        <f t="shared" si="36"/>
        <v>M</v>
      </c>
      <c r="AE96" s="111">
        <f t="shared" si="36"/>
        <v>4</v>
      </c>
      <c r="AF96" s="112" t="str">
        <f t="shared" si="36"/>
        <v>Sal</v>
      </c>
      <c r="AG96" s="113">
        <f t="shared" si="36"/>
        <v>0</v>
      </c>
      <c r="AH96" s="113">
        <f t="shared" si="36"/>
        <v>3653.8461538461538</v>
      </c>
      <c r="AI96" s="114">
        <f t="shared" si="36"/>
        <v>0</v>
      </c>
      <c r="AJ96" s="113">
        <f t="shared" si="36"/>
        <v>0</v>
      </c>
      <c r="AK96" s="113">
        <f t="shared" si="36"/>
        <v>0</v>
      </c>
      <c r="AL96" s="113">
        <f t="shared" si="36"/>
        <v>3653.8461538461538</v>
      </c>
      <c r="AM96" s="113">
        <f t="shared" si="36"/>
        <v>3218.8461538461538</v>
      </c>
      <c r="AN96" s="113"/>
      <c r="AO96" s="113"/>
      <c r="AP96" s="113">
        <f t="shared" si="34"/>
        <v>3653.8461538461538</v>
      </c>
      <c r="AQ96" s="113">
        <f t="shared" si="34"/>
        <v>3653.8461538461538</v>
      </c>
      <c r="AR96" s="113">
        <f t="shared" si="34"/>
        <v>211.03846153846155</v>
      </c>
      <c r="AS96" s="113">
        <f t="shared" si="34"/>
        <v>52.980769230769234</v>
      </c>
      <c r="AT96" s="113">
        <f t="shared" si="34"/>
        <v>432.86215384615389</v>
      </c>
      <c r="AU96" s="113">
        <f t="shared" si="34"/>
        <v>250</v>
      </c>
      <c r="AV96" s="113">
        <f t="shared" si="28"/>
        <v>8</v>
      </c>
      <c r="AW96" s="189"/>
      <c r="AX96" s="189"/>
      <c r="AY96" s="189"/>
      <c r="AZ96" s="191"/>
      <c r="BA96" s="118"/>
      <c r="BB96" s="189"/>
      <c r="BC96" s="189"/>
      <c r="BD96" s="189"/>
    </row>
    <row r="97" spans="1:56" s="106" customFormat="1" ht="15.75" hidden="1" thickBot="1" x14ac:dyDescent="0.3">
      <c r="A97" s="121"/>
      <c r="B97" s="121"/>
      <c r="C97" s="121"/>
      <c r="D97" s="122"/>
      <c r="E97" s="122"/>
      <c r="F97" s="123">
        <f>SUM(F95:F96)</f>
        <v>4333.8461538461543</v>
      </c>
      <c r="G97" s="122"/>
      <c r="H97" s="123">
        <f t="shared" ref="H97:Z97" si="37">SUM(H95:H96)</f>
        <v>25.5</v>
      </c>
      <c r="I97" s="123">
        <f t="shared" si="37"/>
        <v>76.5</v>
      </c>
      <c r="J97" s="124">
        <f t="shared" si="37"/>
        <v>4410.3461538461543</v>
      </c>
      <c r="K97" s="123">
        <f t="shared" si="37"/>
        <v>3690.3461538461538</v>
      </c>
      <c r="L97" s="123">
        <f t="shared" si="37"/>
        <v>3910.3461538461538</v>
      </c>
      <c r="M97" s="123">
        <f t="shared" si="37"/>
        <v>3910.3461538461538</v>
      </c>
      <c r="N97" s="123">
        <f t="shared" si="37"/>
        <v>0</v>
      </c>
      <c r="O97" s="123">
        <f t="shared" si="37"/>
        <v>4410.3461538461543</v>
      </c>
      <c r="P97" s="123">
        <f t="shared" si="37"/>
        <v>242.44146153846154</v>
      </c>
      <c r="Q97" s="123">
        <f t="shared" si="37"/>
        <v>63.950019230769236</v>
      </c>
      <c r="R97" s="123">
        <f t="shared" si="37"/>
        <v>0</v>
      </c>
      <c r="S97" s="123">
        <f t="shared" si="37"/>
        <v>500</v>
      </c>
      <c r="T97" s="123">
        <f t="shared" si="37"/>
        <v>16</v>
      </c>
      <c r="U97" s="123">
        <f t="shared" si="37"/>
        <v>220</v>
      </c>
      <c r="V97" s="123">
        <f t="shared" si="37"/>
        <v>3367.954673076923</v>
      </c>
      <c r="W97" s="123">
        <f t="shared" si="37"/>
        <v>242.44146153846154</v>
      </c>
      <c r="X97" s="123">
        <f t="shared" si="37"/>
        <v>63.950019230769236</v>
      </c>
      <c r="Y97" s="123">
        <f t="shared" si="37"/>
        <v>0</v>
      </c>
      <c r="Z97" s="123">
        <f t="shared" si="37"/>
        <v>238.15869230769229</v>
      </c>
      <c r="AB97" s="46"/>
      <c r="AC97" s="109" t="s">
        <v>175</v>
      </c>
      <c r="AD97" s="127" t="str">
        <f t="shared" si="36"/>
        <v>M</v>
      </c>
      <c r="AE97" s="128">
        <f t="shared" si="36"/>
        <v>4</v>
      </c>
      <c r="AF97" s="129" t="str">
        <f t="shared" si="36"/>
        <v>Sal</v>
      </c>
      <c r="AG97" s="130">
        <f t="shared" si="36"/>
        <v>0</v>
      </c>
      <c r="AH97" s="130">
        <f t="shared" si="36"/>
        <v>3653.8461538461538</v>
      </c>
      <c r="AI97" s="131">
        <f t="shared" si="36"/>
        <v>0</v>
      </c>
      <c r="AJ97" s="130">
        <f t="shared" si="36"/>
        <v>0</v>
      </c>
      <c r="AK97" s="130">
        <f t="shared" si="36"/>
        <v>0</v>
      </c>
      <c r="AL97" s="130">
        <f t="shared" si="36"/>
        <v>3653.8461538461538</v>
      </c>
      <c r="AM97" s="130">
        <f t="shared" si="36"/>
        <v>3218.8461538461538</v>
      </c>
      <c r="AN97" s="130"/>
      <c r="AO97" s="130"/>
      <c r="AP97" s="130">
        <f t="shared" si="34"/>
        <v>3653.8461538461538</v>
      </c>
      <c r="AQ97" s="130">
        <f t="shared" si="34"/>
        <v>3653.8461538461538</v>
      </c>
      <c r="AR97" s="130">
        <f t="shared" si="34"/>
        <v>211.03846153846155</v>
      </c>
      <c r="AS97" s="130">
        <f t="shared" si="34"/>
        <v>52.980769230769234</v>
      </c>
      <c r="AT97" s="130">
        <f t="shared" si="34"/>
        <v>432.86215384615389</v>
      </c>
      <c r="AU97" s="130">
        <f t="shared" si="34"/>
        <v>250</v>
      </c>
      <c r="AV97" s="130">
        <f t="shared" si="28"/>
        <v>8</v>
      </c>
      <c r="AW97" s="189"/>
      <c r="AX97" s="189"/>
      <c r="AY97" s="189"/>
      <c r="AZ97" s="191"/>
      <c r="BA97" s="118"/>
      <c r="BB97" s="189"/>
      <c r="BC97" s="189"/>
      <c r="BD97" s="189"/>
    </row>
    <row r="98" spans="1:56" s="46" customFormat="1" hidden="1" x14ac:dyDescent="0.25">
      <c r="AC98" s="109" t="s">
        <v>176</v>
      </c>
      <c r="AD98" s="110" t="str">
        <f t="shared" si="36"/>
        <v>M</v>
      </c>
      <c r="AE98" s="111">
        <f t="shared" si="36"/>
        <v>4</v>
      </c>
      <c r="AF98" s="112" t="str">
        <f t="shared" si="36"/>
        <v>Sal</v>
      </c>
      <c r="AG98" s="113">
        <f t="shared" si="36"/>
        <v>0</v>
      </c>
      <c r="AH98" s="113">
        <f t="shared" si="36"/>
        <v>3653.8461538461538</v>
      </c>
      <c r="AI98" s="114">
        <f t="shared" si="36"/>
        <v>0</v>
      </c>
      <c r="AJ98" s="113">
        <f t="shared" si="36"/>
        <v>0</v>
      </c>
      <c r="AK98" s="113">
        <f t="shared" si="36"/>
        <v>0</v>
      </c>
      <c r="AL98" s="113">
        <f t="shared" si="36"/>
        <v>3653.8461538461538</v>
      </c>
      <c r="AM98" s="113">
        <f t="shared" si="36"/>
        <v>3218.8461538461538</v>
      </c>
      <c r="AN98" s="113"/>
      <c r="AO98" s="113"/>
      <c r="AP98" s="113">
        <f t="shared" si="34"/>
        <v>3653.8461538461538</v>
      </c>
      <c r="AQ98" s="113">
        <f t="shared" si="34"/>
        <v>3653.8461538461538</v>
      </c>
      <c r="AR98" s="113">
        <f t="shared" si="34"/>
        <v>211.03846153846155</v>
      </c>
      <c r="AS98" s="113">
        <f t="shared" si="34"/>
        <v>52.980769230769234</v>
      </c>
      <c r="AT98" s="113">
        <f t="shared" si="34"/>
        <v>432.86215384615389</v>
      </c>
      <c r="AU98" s="113">
        <f t="shared" si="34"/>
        <v>250</v>
      </c>
      <c r="AV98" s="113">
        <f t="shared" si="28"/>
        <v>8</v>
      </c>
      <c r="AW98" s="190"/>
      <c r="AX98" s="190"/>
      <c r="AY98" s="190"/>
      <c r="AZ98" s="198"/>
      <c r="BA98" s="199"/>
      <c r="BB98" s="190"/>
      <c r="BC98" s="190"/>
      <c r="BD98" s="190"/>
    </row>
    <row r="99" spans="1:56" s="106" customFormat="1" ht="20.25" hidden="1" thickBot="1" x14ac:dyDescent="0.35">
      <c r="A99" s="125" t="s">
        <v>156</v>
      </c>
      <c r="B99" s="103"/>
      <c r="C99" s="103"/>
      <c r="D99" s="104"/>
      <c r="E99" s="105"/>
      <c r="G99" s="107"/>
      <c r="W99" s="46"/>
      <c r="X99" s="46"/>
      <c r="Y99" s="46"/>
      <c r="Z99" s="46"/>
      <c r="AB99" s="46"/>
      <c r="AC99" s="109" t="s">
        <v>177</v>
      </c>
      <c r="AD99" s="110" t="str">
        <f t="shared" si="36"/>
        <v>M</v>
      </c>
      <c r="AE99" s="111">
        <f t="shared" si="36"/>
        <v>4</v>
      </c>
      <c r="AF99" s="112" t="str">
        <f t="shared" si="36"/>
        <v>Sal</v>
      </c>
      <c r="AG99" s="113">
        <f t="shared" si="36"/>
        <v>0</v>
      </c>
      <c r="AH99" s="113">
        <f t="shared" si="36"/>
        <v>3653.8461538461538</v>
      </c>
      <c r="AI99" s="114">
        <f t="shared" si="36"/>
        <v>0</v>
      </c>
      <c r="AJ99" s="113">
        <f t="shared" si="36"/>
        <v>0</v>
      </c>
      <c r="AK99" s="113">
        <f t="shared" si="36"/>
        <v>0</v>
      </c>
      <c r="AL99" s="113">
        <f t="shared" si="36"/>
        <v>3653.8461538461538</v>
      </c>
      <c r="AM99" s="113">
        <f t="shared" si="36"/>
        <v>3218.8461538461538</v>
      </c>
      <c r="AN99" s="113"/>
      <c r="AO99" s="113"/>
      <c r="AP99" s="113">
        <f t="shared" si="34"/>
        <v>3653.8461538461538</v>
      </c>
      <c r="AQ99" s="113">
        <f t="shared" si="34"/>
        <v>3653.8461538461538</v>
      </c>
      <c r="AR99" s="113">
        <f t="shared" si="34"/>
        <v>211.03846153846155</v>
      </c>
      <c r="AS99" s="113">
        <f t="shared" si="34"/>
        <v>52.980769230769234</v>
      </c>
      <c r="AT99" s="113">
        <f t="shared" si="34"/>
        <v>432.86215384615389</v>
      </c>
      <c r="AU99" s="113">
        <f t="shared" si="34"/>
        <v>250</v>
      </c>
      <c r="AV99" s="113">
        <f t="shared" si="28"/>
        <v>8</v>
      </c>
      <c r="AW99" s="189"/>
      <c r="AX99" s="189"/>
      <c r="AY99" s="189"/>
      <c r="AZ99" s="191"/>
      <c r="BA99" s="118"/>
      <c r="BB99" s="189"/>
      <c r="BC99" s="189"/>
      <c r="BD99" s="189"/>
    </row>
    <row r="100" spans="1:56" s="106" customFormat="1" hidden="1" x14ac:dyDescent="0.25">
      <c r="A100" s="115" t="s">
        <v>135</v>
      </c>
      <c r="B100" s="116" t="s">
        <v>37</v>
      </c>
      <c r="C100" s="111">
        <v>1</v>
      </c>
      <c r="D100" s="111">
        <v>40</v>
      </c>
      <c r="E100" s="117">
        <v>17</v>
      </c>
      <c r="F100" s="118">
        <f>D100*E100</f>
        <v>680</v>
      </c>
      <c r="G100" s="114">
        <v>3</v>
      </c>
      <c r="H100" s="118">
        <f>E100*1.5</f>
        <v>25.5</v>
      </c>
      <c r="I100" s="118">
        <f>G100*H100</f>
        <v>76.5</v>
      </c>
      <c r="J100" s="119">
        <f>F100+I100</f>
        <v>756.5</v>
      </c>
      <c r="K100" s="118">
        <f>J100-U100-S100</f>
        <v>471.5</v>
      </c>
      <c r="L100" s="118">
        <f>+J100-S100</f>
        <v>506.5</v>
      </c>
      <c r="M100" s="118">
        <f>+J100-S100</f>
        <v>506.5</v>
      </c>
      <c r="N100" s="118"/>
      <c r="O100" s="118">
        <f>J100</f>
        <v>756.5</v>
      </c>
      <c r="P100" s="118">
        <f>L100*0.062</f>
        <v>31.402999999999999</v>
      </c>
      <c r="Q100" s="118">
        <f>J100*0.0145</f>
        <v>10.969250000000001</v>
      </c>
      <c r="R100" s="118">
        <f>+R95</f>
        <v>0</v>
      </c>
      <c r="S100" s="118">
        <v>250</v>
      </c>
      <c r="T100" s="118">
        <v>8</v>
      </c>
      <c r="U100" s="118">
        <v>35</v>
      </c>
      <c r="V100" s="118">
        <f>J100-P100-Q100-R100-S100-T100-U100</f>
        <v>421.12774999999999</v>
      </c>
      <c r="W100" s="120">
        <f>L100*0.062</f>
        <v>31.402999999999999</v>
      </c>
      <c r="X100" s="120">
        <f>J100*0.0145</f>
        <v>10.969250000000001</v>
      </c>
      <c r="Y100" s="120">
        <f>N100*0.006</f>
        <v>0</v>
      </c>
      <c r="Z100" s="120">
        <f>O100*0.054</f>
        <v>40.850999999999999</v>
      </c>
      <c r="AB100" s="46"/>
      <c r="AC100" s="109" t="s">
        <v>178</v>
      </c>
      <c r="AD100" s="110" t="str">
        <f t="shared" si="36"/>
        <v>M</v>
      </c>
      <c r="AE100" s="111">
        <f t="shared" si="36"/>
        <v>4</v>
      </c>
      <c r="AF100" s="112" t="str">
        <f t="shared" si="36"/>
        <v>Sal</v>
      </c>
      <c r="AG100" s="113">
        <f t="shared" si="36"/>
        <v>0</v>
      </c>
      <c r="AH100" s="113">
        <f t="shared" si="36"/>
        <v>3653.8461538461538</v>
      </c>
      <c r="AI100" s="114">
        <f t="shared" si="36"/>
        <v>0</v>
      </c>
      <c r="AJ100" s="113">
        <f t="shared" si="36"/>
        <v>0</v>
      </c>
      <c r="AK100" s="113">
        <f t="shared" si="36"/>
        <v>0</v>
      </c>
      <c r="AL100" s="113">
        <f t="shared" si="36"/>
        <v>3653.8461538461538</v>
      </c>
      <c r="AM100" s="113">
        <f t="shared" si="36"/>
        <v>3218.8461538461538</v>
      </c>
      <c r="AN100" s="113"/>
      <c r="AO100" s="113"/>
      <c r="AP100" s="113">
        <f t="shared" si="34"/>
        <v>3653.8461538461538</v>
      </c>
      <c r="AQ100" s="113">
        <f t="shared" si="34"/>
        <v>3653.8461538461538</v>
      </c>
      <c r="AR100" s="113">
        <f t="shared" si="34"/>
        <v>211.03846153846155</v>
      </c>
      <c r="AS100" s="113">
        <f t="shared" si="34"/>
        <v>52.980769230769234</v>
      </c>
      <c r="AT100" s="113">
        <f t="shared" si="34"/>
        <v>432.86215384615389</v>
      </c>
      <c r="AU100" s="113">
        <f t="shared" si="34"/>
        <v>250</v>
      </c>
      <c r="AV100" s="113">
        <f t="shared" si="28"/>
        <v>8</v>
      </c>
      <c r="AW100" s="189"/>
      <c r="AX100" s="189"/>
      <c r="AY100" s="189"/>
      <c r="AZ100" s="191"/>
      <c r="BA100" s="118"/>
      <c r="BB100" s="189"/>
      <c r="BC100" s="189"/>
      <c r="BD100" s="189"/>
    </row>
    <row r="101" spans="1:56" s="106" customFormat="1" hidden="1" x14ac:dyDescent="0.25">
      <c r="A101" s="121" t="s">
        <v>136</v>
      </c>
      <c r="B101" s="110" t="s">
        <v>36</v>
      </c>
      <c r="C101" s="114">
        <v>4</v>
      </c>
      <c r="D101" s="114" t="s">
        <v>33</v>
      </c>
      <c r="E101" s="118"/>
      <c r="F101" s="118">
        <f>190000/52</f>
        <v>3653.8461538461538</v>
      </c>
      <c r="G101" s="114"/>
      <c r="H101" s="118"/>
      <c r="I101" s="118"/>
      <c r="J101" s="119">
        <f>F101+I101</f>
        <v>3653.8461538461538</v>
      </c>
      <c r="K101" s="118">
        <f>J101-U101-S101</f>
        <v>3218.8461538461538</v>
      </c>
      <c r="L101" s="118">
        <f>+J101-S101</f>
        <v>3403.8461538461538</v>
      </c>
      <c r="M101" s="118">
        <f>+J101-S101</f>
        <v>3403.8461538461538</v>
      </c>
      <c r="N101" s="118"/>
      <c r="O101" s="118">
        <f>J101</f>
        <v>3653.8461538461538</v>
      </c>
      <c r="P101" s="118">
        <f>L101*0.062</f>
        <v>211.03846153846155</v>
      </c>
      <c r="Q101" s="118">
        <f>J101*0.0145</f>
        <v>52.980769230769234</v>
      </c>
      <c r="R101" s="118">
        <f>+R96</f>
        <v>0</v>
      </c>
      <c r="S101" s="118">
        <v>250</v>
      </c>
      <c r="T101" s="118">
        <v>8</v>
      </c>
      <c r="U101" s="118">
        <v>185</v>
      </c>
      <c r="V101" s="118">
        <f>J101-SUM(P101:U101)</f>
        <v>2946.8269230769229</v>
      </c>
      <c r="W101" s="120">
        <f>L101*0.062</f>
        <v>211.03846153846155</v>
      </c>
      <c r="X101" s="120">
        <f>J101*0.0145</f>
        <v>52.980769230769234</v>
      </c>
      <c r="Y101" s="120">
        <f>N101*0.006</f>
        <v>0</v>
      </c>
      <c r="Z101" s="120">
        <f>O101*0.054</f>
        <v>197.30769230769229</v>
      </c>
      <c r="AB101" s="46"/>
      <c r="AC101" s="109" t="s">
        <v>179</v>
      </c>
      <c r="AD101" s="110" t="str">
        <f t="shared" si="36"/>
        <v>M</v>
      </c>
      <c r="AE101" s="111">
        <f t="shared" si="36"/>
        <v>4</v>
      </c>
      <c r="AF101" s="112" t="str">
        <f t="shared" si="36"/>
        <v>Sal</v>
      </c>
      <c r="AG101" s="113">
        <f t="shared" si="36"/>
        <v>0</v>
      </c>
      <c r="AH101" s="113">
        <f t="shared" si="36"/>
        <v>3653.8461538461538</v>
      </c>
      <c r="AI101" s="114">
        <f t="shared" si="36"/>
        <v>0</v>
      </c>
      <c r="AJ101" s="113">
        <f t="shared" si="36"/>
        <v>0</v>
      </c>
      <c r="AK101" s="113">
        <f t="shared" si="36"/>
        <v>0</v>
      </c>
      <c r="AL101" s="113">
        <f t="shared" si="36"/>
        <v>3653.8461538461538</v>
      </c>
      <c r="AM101" s="113">
        <f t="shared" si="36"/>
        <v>3218.8461538461538</v>
      </c>
      <c r="AN101" s="113"/>
      <c r="AO101" s="113"/>
      <c r="AP101" s="113">
        <f t="shared" si="34"/>
        <v>3653.8461538461538</v>
      </c>
      <c r="AQ101" s="113">
        <f t="shared" si="34"/>
        <v>3653.8461538461538</v>
      </c>
      <c r="AR101" s="113">
        <f t="shared" si="34"/>
        <v>211.03846153846155</v>
      </c>
      <c r="AS101" s="113">
        <f t="shared" si="34"/>
        <v>52.980769230769234</v>
      </c>
      <c r="AT101" s="113">
        <f t="shared" si="34"/>
        <v>432.86215384615389</v>
      </c>
      <c r="AU101" s="113">
        <f t="shared" si="34"/>
        <v>250</v>
      </c>
      <c r="AV101" s="113">
        <f t="shared" si="28"/>
        <v>8</v>
      </c>
      <c r="AW101" s="189"/>
      <c r="AX101" s="189"/>
      <c r="AY101" s="189"/>
      <c r="AZ101" s="191"/>
      <c r="BA101" s="118"/>
      <c r="BB101" s="189"/>
      <c r="BC101" s="189"/>
      <c r="BD101" s="189"/>
    </row>
    <row r="102" spans="1:56" s="106" customFormat="1" ht="15.75" hidden="1" thickBot="1" x14ac:dyDescent="0.3">
      <c r="A102" s="121"/>
      <c r="B102" s="121"/>
      <c r="C102" s="121"/>
      <c r="D102" s="122"/>
      <c r="E102" s="122"/>
      <c r="F102" s="123">
        <f>SUM(F100:F101)</f>
        <v>4333.8461538461543</v>
      </c>
      <c r="G102" s="122"/>
      <c r="H102" s="123">
        <f t="shared" ref="H102:Z102" si="38">SUM(H100:H101)</f>
        <v>25.5</v>
      </c>
      <c r="I102" s="123">
        <f t="shared" si="38"/>
        <v>76.5</v>
      </c>
      <c r="J102" s="124">
        <f t="shared" si="38"/>
        <v>4410.3461538461543</v>
      </c>
      <c r="K102" s="123">
        <f t="shared" si="38"/>
        <v>3690.3461538461538</v>
      </c>
      <c r="L102" s="123">
        <f t="shared" si="38"/>
        <v>3910.3461538461538</v>
      </c>
      <c r="M102" s="123">
        <f t="shared" si="38"/>
        <v>3910.3461538461538</v>
      </c>
      <c r="N102" s="123">
        <f t="shared" si="38"/>
        <v>0</v>
      </c>
      <c r="O102" s="123">
        <f t="shared" si="38"/>
        <v>4410.3461538461543</v>
      </c>
      <c r="P102" s="123">
        <f t="shared" si="38"/>
        <v>242.44146153846154</v>
      </c>
      <c r="Q102" s="123">
        <f t="shared" si="38"/>
        <v>63.950019230769236</v>
      </c>
      <c r="R102" s="123">
        <f t="shared" si="38"/>
        <v>0</v>
      </c>
      <c r="S102" s="123">
        <f t="shared" si="38"/>
        <v>500</v>
      </c>
      <c r="T102" s="123">
        <f t="shared" si="38"/>
        <v>16</v>
      </c>
      <c r="U102" s="123">
        <f t="shared" si="38"/>
        <v>220</v>
      </c>
      <c r="V102" s="123">
        <f t="shared" si="38"/>
        <v>3367.954673076923</v>
      </c>
      <c r="W102" s="123">
        <f t="shared" si="38"/>
        <v>242.44146153846154</v>
      </c>
      <c r="X102" s="123">
        <f t="shared" si="38"/>
        <v>63.950019230769236</v>
      </c>
      <c r="Y102" s="123">
        <f t="shared" si="38"/>
        <v>0</v>
      </c>
      <c r="Z102" s="123">
        <f t="shared" si="38"/>
        <v>238.15869230769229</v>
      </c>
      <c r="AB102" s="46"/>
      <c r="AC102" s="109" t="s">
        <v>180</v>
      </c>
      <c r="AD102" s="110" t="str">
        <f t="shared" si="36"/>
        <v>M</v>
      </c>
      <c r="AE102" s="111">
        <f t="shared" si="36"/>
        <v>4</v>
      </c>
      <c r="AF102" s="112" t="str">
        <f t="shared" si="36"/>
        <v>Sal</v>
      </c>
      <c r="AG102" s="113">
        <f t="shared" si="36"/>
        <v>0</v>
      </c>
      <c r="AH102" s="113">
        <f t="shared" si="36"/>
        <v>3653.8461538461538</v>
      </c>
      <c r="AI102" s="114">
        <f t="shared" si="36"/>
        <v>0</v>
      </c>
      <c r="AJ102" s="113">
        <f t="shared" si="36"/>
        <v>0</v>
      </c>
      <c r="AK102" s="113">
        <f t="shared" si="36"/>
        <v>0</v>
      </c>
      <c r="AL102" s="113">
        <f t="shared" si="36"/>
        <v>3653.8461538461538</v>
      </c>
      <c r="AM102" s="113">
        <f t="shared" si="36"/>
        <v>3218.8461538461538</v>
      </c>
      <c r="AN102" s="113"/>
      <c r="AO102" s="113"/>
      <c r="AP102" s="113">
        <f t="shared" si="34"/>
        <v>3653.8461538461538</v>
      </c>
      <c r="AQ102" s="113">
        <f t="shared" si="34"/>
        <v>3653.8461538461538</v>
      </c>
      <c r="AR102" s="113">
        <f t="shared" si="34"/>
        <v>211.03846153846155</v>
      </c>
      <c r="AS102" s="113">
        <f t="shared" si="34"/>
        <v>52.980769230769234</v>
      </c>
      <c r="AT102" s="113">
        <f t="shared" si="34"/>
        <v>432.86215384615389</v>
      </c>
      <c r="AU102" s="113">
        <f t="shared" si="34"/>
        <v>250</v>
      </c>
      <c r="AV102" s="113">
        <f t="shared" si="28"/>
        <v>8</v>
      </c>
      <c r="AW102" s="189"/>
      <c r="AX102" s="189"/>
      <c r="AY102" s="189"/>
      <c r="AZ102" s="191"/>
      <c r="BA102" s="118"/>
      <c r="BB102" s="189"/>
      <c r="BC102" s="189"/>
      <c r="BD102" s="189"/>
    </row>
    <row r="103" spans="1:56" s="46" customFormat="1" hidden="1" x14ac:dyDescent="0.25">
      <c r="AC103" s="109" t="s">
        <v>181</v>
      </c>
      <c r="AD103" s="110" t="str">
        <f t="shared" si="36"/>
        <v>M</v>
      </c>
      <c r="AE103" s="111">
        <f t="shared" si="36"/>
        <v>4</v>
      </c>
      <c r="AF103" s="112" t="str">
        <f t="shared" si="36"/>
        <v>Sal</v>
      </c>
      <c r="AG103" s="113">
        <f t="shared" si="36"/>
        <v>0</v>
      </c>
      <c r="AH103" s="113">
        <f t="shared" si="36"/>
        <v>3653.8461538461538</v>
      </c>
      <c r="AI103" s="114">
        <f t="shared" si="36"/>
        <v>0</v>
      </c>
      <c r="AJ103" s="113">
        <f t="shared" si="36"/>
        <v>0</v>
      </c>
      <c r="AK103" s="113">
        <f t="shared" si="36"/>
        <v>0</v>
      </c>
      <c r="AL103" s="113">
        <f t="shared" si="36"/>
        <v>3653.8461538461538</v>
      </c>
      <c r="AM103" s="113">
        <f t="shared" si="36"/>
        <v>3218.8461538461538</v>
      </c>
      <c r="AN103" s="113"/>
      <c r="AO103" s="113"/>
      <c r="AP103" s="113">
        <f t="shared" si="34"/>
        <v>3653.8461538461538</v>
      </c>
      <c r="AQ103" s="113">
        <f t="shared" si="34"/>
        <v>3653.8461538461538</v>
      </c>
      <c r="AR103" s="113">
        <f t="shared" si="34"/>
        <v>211.03846153846155</v>
      </c>
      <c r="AS103" s="113">
        <f t="shared" si="34"/>
        <v>52.980769230769234</v>
      </c>
      <c r="AT103" s="113">
        <f t="shared" si="34"/>
        <v>432.86215384615389</v>
      </c>
      <c r="AU103" s="113">
        <f t="shared" si="34"/>
        <v>250</v>
      </c>
      <c r="AV103" s="113">
        <f t="shared" si="28"/>
        <v>8</v>
      </c>
      <c r="AW103" s="190"/>
      <c r="AX103" s="190"/>
      <c r="AY103" s="190"/>
      <c r="AZ103" s="198"/>
      <c r="BA103" s="199"/>
      <c r="BB103" s="190"/>
      <c r="BC103" s="190"/>
      <c r="BD103" s="190"/>
    </row>
    <row r="104" spans="1:56" s="106" customFormat="1" ht="20.25" hidden="1" thickBot="1" x14ac:dyDescent="0.35">
      <c r="A104" s="125" t="s">
        <v>157</v>
      </c>
      <c r="B104" s="103"/>
      <c r="C104" s="103"/>
      <c r="D104" s="104"/>
      <c r="E104" s="105"/>
      <c r="G104" s="107"/>
      <c r="W104" s="46"/>
      <c r="X104" s="46"/>
      <c r="Y104" s="46"/>
      <c r="Z104" s="46"/>
      <c r="AB104" s="46"/>
      <c r="AC104" s="109" t="s">
        <v>182</v>
      </c>
      <c r="AD104" s="110" t="str">
        <f t="shared" si="36"/>
        <v>M</v>
      </c>
      <c r="AE104" s="111">
        <f t="shared" si="36"/>
        <v>4</v>
      </c>
      <c r="AF104" s="112" t="str">
        <f t="shared" si="36"/>
        <v>Sal</v>
      </c>
      <c r="AG104" s="113">
        <f t="shared" si="36"/>
        <v>0</v>
      </c>
      <c r="AH104" s="113">
        <f t="shared" si="36"/>
        <v>3653.8461538461538</v>
      </c>
      <c r="AI104" s="114">
        <f t="shared" si="36"/>
        <v>0</v>
      </c>
      <c r="AJ104" s="113">
        <f t="shared" si="36"/>
        <v>0</v>
      </c>
      <c r="AK104" s="113">
        <f t="shared" si="36"/>
        <v>0</v>
      </c>
      <c r="AL104" s="113">
        <f t="shared" si="36"/>
        <v>3653.8461538461538</v>
      </c>
      <c r="AM104" s="113">
        <f t="shared" si="36"/>
        <v>3218.8461538461538</v>
      </c>
      <c r="AN104" s="113"/>
      <c r="AO104" s="113"/>
      <c r="AP104" s="113">
        <f t="shared" si="34"/>
        <v>3653.8461538461538</v>
      </c>
      <c r="AQ104" s="113">
        <f t="shared" si="34"/>
        <v>3653.8461538461538</v>
      </c>
      <c r="AR104" s="113">
        <f t="shared" si="34"/>
        <v>211.03846153846155</v>
      </c>
      <c r="AS104" s="113">
        <f t="shared" si="34"/>
        <v>52.980769230769234</v>
      </c>
      <c r="AT104" s="113">
        <f t="shared" si="34"/>
        <v>432.86215384615389</v>
      </c>
      <c r="AU104" s="113">
        <f t="shared" si="34"/>
        <v>250</v>
      </c>
      <c r="AV104" s="113">
        <f t="shared" si="28"/>
        <v>8</v>
      </c>
      <c r="AW104" s="189"/>
      <c r="AX104" s="189"/>
      <c r="AY104" s="189"/>
      <c r="AZ104" s="191"/>
      <c r="BA104" s="118"/>
      <c r="BB104" s="189"/>
      <c r="BC104" s="189"/>
      <c r="BD104" s="189"/>
    </row>
    <row r="105" spans="1:56" s="106" customFormat="1" hidden="1" x14ac:dyDescent="0.25">
      <c r="A105" s="115" t="s">
        <v>135</v>
      </c>
      <c r="B105" s="116" t="s">
        <v>37</v>
      </c>
      <c r="C105" s="111">
        <v>1</v>
      </c>
      <c r="D105" s="111">
        <v>40</v>
      </c>
      <c r="E105" s="117">
        <v>17</v>
      </c>
      <c r="F105" s="118">
        <f>D105*E105</f>
        <v>680</v>
      </c>
      <c r="G105" s="114">
        <v>3</v>
      </c>
      <c r="H105" s="118">
        <f>E105*1.5</f>
        <v>25.5</v>
      </c>
      <c r="I105" s="118">
        <f>G105*H105</f>
        <v>76.5</v>
      </c>
      <c r="J105" s="119">
        <f>F105+I105</f>
        <v>756.5</v>
      </c>
      <c r="K105" s="118">
        <f>J105-U105-S105</f>
        <v>471.5</v>
      </c>
      <c r="L105" s="118">
        <f>+J105-S105</f>
        <v>506.5</v>
      </c>
      <c r="M105" s="118">
        <f>+J105-S105</f>
        <v>506.5</v>
      </c>
      <c r="N105" s="118"/>
      <c r="O105" s="118">
        <f>J105</f>
        <v>756.5</v>
      </c>
      <c r="P105" s="118">
        <f>L105*0.062</f>
        <v>31.402999999999999</v>
      </c>
      <c r="Q105" s="118">
        <f>J105*0.0145</f>
        <v>10.969250000000001</v>
      </c>
      <c r="R105" s="118">
        <f>+R100</f>
        <v>0</v>
      </c>
      <c r="S105" s="118">
        <v>250</v>
      </c>
      <c r="T105" s="118">
        <v>8</v>
      </c>
      <c r="U105" s="118">
        <v>35</v>
      </c>
      <c r="V105" s="118">
        <f>J105-P105-Q105-R105-S105-T105-U105</f>
        <v>421.12774999999999</v>
      </c>
      <c r="W105" s="120">
        <f>L105*0.062</f>
        <v>31.402999999999999</v>
      </c>
      <c r="X105" s="120">
        <f>J105*0.0145</f>
        <v>10.969250000000001</v>
      </c>
      <c r="Y105" s="120">
        <f>N105*0.006</f>
        <v>0</v>
      </c>
      <c r="Z105" s="120">
        <f>O105*0.054</f>
        <v>40.850999999999999</v>
      </c>
      <c r="AB105" s="46"/>
      <c r="AC105" s="109" t="s">
        <v>183</v>
      </c>
      <c r="AD105" s="110" t="str">
        <f t="shared" si="36"/>
        <v>M</v>
      </c>
      <c r="AE105" s="111">
        <f t="shared" si="36"/>
        <v>4</v>
      </c>
      <c r="AF105" s="112" t="str">
        <f t="shared" si="36"/>
        <v>Sal</v>
      </c>
      <c r="AG105" s="113">
        <f t="shared" si="36"/>
        <v>0</v>
      </c>
      <c r="AH105" s="113">
        <f t="shared" si="36"/>
        <v>3653.8461538461538</v>
      </c>
      <c r="AI105" s="114">
        <f t="shared" si="36"/>
        <v>0</v>
      </c>
      <c r="AJ105" s="113">
        <f t="shared" si="36"/>
        <v>0</v>
      </c>
      <c r="AK105" s="113">
        <f t="shared" si="36"/>
        <v>0</v>
      </c>
      <c r="AL105" s="113">
        <f t="shared" si="36"/>
        <v>3653.8461538461538</v>
      </c>
      <c r="AM105" s="113">
        <f t="shared" si="36"/>
        <v>3218.8461538461538</v>
      </c>
      <c r="AN105" s="113"/>
      <c r="AO105" s="113"/>
      <c r="AP105" s="113">
        <f t="shared" si="34"/>
        <v>3653.8461538461538</v>
      </c>
      <c r="AQ105" s="113">
        <f t="shared" si="34"/>
        <v>3653.8461538461538</v>
      </c>
      <c r="AR105" s="113">
        <f t="shared" si="34"/>
        <v>211.03846153846155</v>
      </c>
      <c r="AS105" s="113">
        <f t="shared" si="34"/>
        <v>52.980769230769234</v>
      </c>
      <c r="AT105" s="113">
        <f t="shared" si="34"/>
        <v>432.86215384615389</v>
      </c>
      <c r="AU105" s="113">
        <f t="shared" si="34"/>
        <v>250</v>
      </c>
      <c r="AV105" s="113">
        <f t="shared" si="28"/>
        <v>8</v>
      </c>
      <c r="AW105" s="189"/>
      <c r="AX105" s="189"/>
      <c r="AY105" s="189"/>
      <c r="AZ105" s="191"/>
      <c r="BA105" s="118"/>
      <c r="BB105" s="189"/>
      <c r="BC105" s="189"/>
      <c r="BD105" s="189"/>
    </row>
    <row r="106" spans="1:56" s="106" customFormat="1" hidden="1" x14ac:dyDescent="0.25">
      <c r="A106" s="121" t="s">
        <v>136</v>
      </c>
      <c r="B106" s="110" t="s">
        <v>36</v>
      </c>
      <c r="C106" s="114">
        <v>4</v>
      </c>
      <c r="D106" s="114" t="s">
        <v>33</v>
      </c>
      <c r="E106" s="118"/>
      <c r="F106" s="118">
        <f>190000/52</f>
        <v>3653.8461538461538</v>
      </c>
      <c r="G106" s="114"/>
      <c r="H106" s="118"/>
      <c r="I106" s="118"/>
      <c r="J106" s="119">
        <f>F106+I106</f>
        <v>3653.8461538461538</v>
      </c>
      <c r="K106" s="118">
        <f>J106-U106-S106</f>
        <v>3218.8461538461538</v>
      </c>
      <c r="L106" s="118">
        <f>+J106-S106</f>
        <v>3403.8461538461538</v>
      </c>
      <c r="M106" s="118">
        <f>+J106-S106</f>
        <v>3403.8461538461538</v>
      </c>
      <c r="N106" s="118"/>
      <c r="O106" s="118">
        <f>J106</f>
        <v>3653.8461538461538</v>
      </c>
      <c r="P106" s="118">
        <f>L106*0.062</f>
        <v>211.03846153846155</v>
      </c>
      <c r="Q106" s="118">
        <f>J106*0.0145</f>
        <v>52.980769230769234</v>
      </c>
      <c r="R106" s="118">
        <f>+R101</f>
        <v>0</v>
      </c>
      <c r="S106" s="118">
        <v>250</v>
      </c>
      <c r="T106" s="118">
        <v>8</v>
      </c>
      <c r="U106" s="118">
        <v>185</v>
      </c>
      <c r="V106" s="118">
        <f>J106-SUM(P106:U106)</f>
        <v>2946.8269230769229</v>
      </c>
      <c r="W106" s="120">
        <f>L106*0.062</f>
        <v>211.03846153846155</v>
      </c>
      <c r="X106" s="120">
        <f>J106*0.0145</f>
        <v>52.980769230769234</v>
      </c>
      <c r="Y106" s="120">
        <f>N106*0.006</f>
        <v>0</v>
      </c>
      <c r="Z106" s="120">
        <f>O106*0.054</f>
        <v>197.30769230769229</v>
      </c>
      <c r="AB106" s="46"/>
      <c r="AC106" s="109" t="s">
        <v>184</v>
      </c>
      <c r="AD106" s="110" t="str">
        <f t="shared" si="36"/>
        <v>M</v>
      </c>
      <c r="AE106" s="111">
        <f t="shared" si="36"/>
        <v>4</v>
      </c>
      <c r="AF106" s="112" t="str">
        <f t="shared" si="36"/>
        <v>Sal</v>
      </c>
      <c r="AG106" s="113">
        <f t="shared" si="36"/>
        <v>0</v>
      </c>
      <c r="AH106" s="113">
        <f t="shared" si="36"/>
        <v>3653.8461538461538</v>
      </c>
      <c r="AI106" s="114">
        <f t="shared" si="36"/>
        <v>0</v>
      </c>
      <c r="AJ106" s="113">
        <f t="shared" si="36"/>
        <v>0</v>
      </c>
      <c r="AK106" s="113">
        <f t="shared" si="36"/>
        <v>0</v>
      </c>
      <c r="AL106" s="113">
        <f t="shared" si="36"/>
        <v>3653.8461538461538</v>
      </c>
      <c r="AM106" s="113">
        <f t="shared" si="36"/>
        <v>3218.8461538461538</v>
      </c>
      <c r="AN106" s="113"/>
      <c r="AO106" s="113"/>
      <c r="AP106" s="113">
        <f t="shared" si="34"/>
        <v>3653.8461538461538</v>
      </c>
      <c r="AQ106" s="113">
        <f t="shared" si="34"/>
        <v>3653.8461538461538</v>
      </c>
      <c r="AR106" s="113">
        <f t="shared" si="34"/>
        <v>211.03846153846155</v>
      </c>
      <c r="AS106" s="113">
        <f t="shared" si="34"/>
        <v>52.980769230769234</v>
      </c>
      <c r="AT106" s="113">
        <f t="shared" si="34"/>
        <v>432.86215384615389</v>
      </c>
      <c r="AU106" s="113">
        <f t="shared" si="34"/>
        <v>250</v>
      </c>
      <c r="AV106" s="113">
        <f t="shared" si="28"/>
        <v>8</v>
      </c>
      <c r="AW106" s="189"/>
      <c r="AX106" s="189"/>
      <c r="AY106" s="189"/>
      <c r="AZ106" s="191"/>
      <c r="BA106" s="118"/>
      <c r="BB106" s="189"/>
      <c r="BC106" s="189"/>
      <c r="BD106" s="189"/>
    </row>
    <row r="107" spans="1:56" s="106" customFormat="1" ht="15.75" hidden="1" thickBot="1" x14ac:dyDescent="0.3">
      <c r="A107" s="121"/>
      <c r="B107" s="121"/>
      <c r="C107" s="121"/>
      <c r="D107" s="122"/>
      <c r="E107" s="122"/>
      <c r="F107" s="123">
        <f>SUM(F105:F106)</f>
        <v>4333.8461538461543</v>
      </c>
      <c r="G107" s="122"/>
      <c r="H107" s="123">
        <f t="shared" ref="H107:Z107" si="39">SUM(H105:H106)</f>
        <v>25.5</v>
      </c>
      <c r="I107" s="123">
        <f t="shared" si="39"/>
        <v>76.5</v>
      </c>
      <c r="J107" s="124">
        <f t="shared" si="39"/>
        <v>4410.3461538461543</v>
      </c>
      <c r="K107" s="123">
        <f t="shared" si="39"/>
        <v>3690.3461538461538</v>
      </c>
      <c r="L107" s="123">
        <f t="shared" si="39"/>
        <v>3910.3461538461538</v>
      </c>
      <c r="M107" s="123">
        <f t="shared" si="39"/>
        <v>3910.3461538461538</v>
      </c>
      <c r="N107" s="123">
        <f t="shared" si="39"/>
        <v>0</v>
      </c>
      <c r="O107" s="123">
        <f t="shared" si="39"/>
        <v>4410.3461538461543</v>
      </c>
      <c r="P107" s="123">
        <f t="shared" si="39"/>
        <v>242.44146153846154</v>
      </c>
      <c r="Q107" s="123">
        <f t="shared" si="39"/>
        <v>63.950019230769236</v>
      </c>
      <c r="R107" s="123">
        <f t="shared" si="39"/>
        <v>0</v>
      </c>
      <c r="S107" s="123">
        <f t="shared" si="39"/>
        <v>500</v>
      </c>
      <c r="T107" s="123">
        <f t="shared" si="39"/>
        <v>16</v>
      </c>
      <c r="U107" s="123">
        <f t="shared" si="39"/>
        <v>220</v>
      </c>
      <c r="V107" s="123">
        <f t="shared" si="39"/>
        <v>3367.954673076923</v>
      </c>
      <c r="W107" s="123">
        <f t="shared" si="39"/>
        <v>242.44146153846154</v>
      </c>
      <c r="X107" s="123">
        <f t="shared" si="39"/>
        <v>63.950019230769236</v>
      </c>
      <c r="Y107" s="123">
        <f t="shared" si="39"/>
        <v>0</v>
      </c>
      <c r="Z107" s="123">
        <f t="shared" si="39"/>
        <v>238.15869230769229</v>
      </c>
      <c r="AB107" s="46"/>
      <c r="AC107" s="109" t="s">
        <v>185</v>
      </c>
      <c r="AD107" s="110" t="str">
        <f t="shared" si="36"/>
        <v>M</v>
      </c>
      <c r="AE107" s="111">
        <f t="shared" si="36"/>
        <v>4</v>
      </c>
      <c r="AF107" s="112" t="str">
        <f t="shared" si="36"/>
        <v>Sal</v>
      </c>
      <c r="AG107" s="113">
        <f t="shared" si="36"/>
        <v>0</v>
      </c>
      <c r="AH107" s="113">
        <f t="shared" si="36"/>
        <v>3653.8461538461538</v>
      </c>
      <c r="AI107" s="114">
        <f t="shared" si="36"/>
        <v>0</v>
      </c>
      <c r="AJ107" s="113">
        <f t="shared" si="36"/>
        <v>0</v>
      </c>
      <c r="AK107" s="113">
        <f t="shared" si="36"/>
        <v>0</v>
      </c>
      <c r="AL107" s="113">
        <f t="shared" si="36"/>
        <v>3653.8461538461538</v>
      </c>
      <c r="AM107" s="113">
        <f t="shared" si="36"/>
        <v>3218.8461538461538</v>
      </c>
      <c r="AN107" s="113"/>
      <c r="AO107" s="113"/>
      <c r="AP107" s="113">
        <f t="shared" ref="AP107:AU109" si="40">+AP106</f>
        <v>3653.8461538461538</v>
      </c>
      <c r="AQ107" s="113">
        <f t="shared" si="40"/>
        <v>3653.8461538461538</v>
      </c>
      <c r="AR107" s="113">
        <f t="shared" si="40"/>
        <v>211.03846153846155</v>
      </c>
      <c r="AS107" s="113">
        <f t="shared" si="40"/>
        <v>52.980769230769234</v>
      </c>
      <c r="AT107" s="113">
        <f t="shared" si="40"/>
        <v>432.86215384615389</v>
      </c>
      <c r="AU107" s="113">
        <f t="shared" si="40"/>
        <v>250</v>
      </c>
      <c r="AV107" s="113">
        <f t="shared" si="28"/>
        <v>8</v>
      </c>
      <c r="AW107" s="189"/>
      <c r="AX107" s="189"/>
      <c r="AY107" s="189"/>
      <c r="AZ107" s="191"/>
      <c r="BA107" s="118"/>
      <c r="BB107" s="189"/>
      <c r="BC107" s="189"/>
      <c r="BD107" s="189"/>
    </row>
    <row r="108" spans="1:56" s="46" customFormat="1" hidden="1" x14ac:dyDescent="0.25">
      <c r="AC108" s="109" t="s">
        <v>186</v>
      </c>
      <c r="AD108" s="110" t="str">
        <f t="shared" ref="AD108:AM109" si="41">+AD107</f>
        <v>M</v>
      </c>
      <c r="AE108" s="111">
        <f t="shared" si="41"/>
        <v>4</v>
      </c>
      <c r="AF108" s="112" t="str">
        <f t="shared" si="41"/>
        <v>Sal</v>
      </c>
      <c r="AG108" s="113">
        <f t="shared" si="41"/>
        <v>0</v>
      </c>
      <c r="AH108" s="113">
        <f t="shared" si="41"/>
        <v>3653.8461538461538</v>
      </c>
      <c r="AI108" s="114">
        <f t="shared" si="41"/>
        <v>0</v>
      </c>
      <c r="AJ108" s="113">
        <f t="shared" si="41"/>
        <v>0</v>
      </c>
      <c r="AK108" s="113">
        <f t="shared" si="41"/>
        <v>0</v>
      </c>
      <c r="AL108" s="113">
        <f t="shared" si="41"/>
        <v>3653.8461538461538</v>
      </c>
      <c r="AM108" s="113">
        <f t="shared" si="41"/>
        <v>3218.8461538461538</v>
      </c>
      <c r="AN108" s="113"/>
      <c r="AO108" s="113"/>
      <c r="AP108" s="113">
        <f t="shared" si="40"/>
        <v>3653.8461538461538</v>
      </c>
      <c r="AQ108" s="113">
        <f t="shared" si="40"/>
        <v>3653.8461538461538</v>
      </c>
      <c r="AR108" s="113">
        <f t="shared" si="40"/>
        <v>211.03846153846155</v>
      </c>
      <c r="AS108" s="113">
        <f t="shared" si="40"/>
        <v>52.980769230769234</v>
      </c>
      <c r="AT108" s="113">
        <f t="shared" si="40"/>
        <v>432.86215384615389</v>
      </c>
      <c r="AU108" s="113">
        <f t="shared" si="40"/>
        <v>250</v>
      </c>
      <c r="AV108" s="113">
        <f t="shared" si="28"/>
        <v>8</v>
      </c>
      <c r="AW108" s="190"/>
      <c r="AX108" s="190"/>
      <c r="AY108" s="190"/>
      <c r="AZ108" s="198"/>
      <c r="BA108" s="199"/>
      <c r="BB108" s="190"/>
      <c r="BC108" s="190"/>
      <c r="BD108" s="190"/>
    </row>
    <row r="109" spans="1:56" s="106" customFormat="1" ht="20.25" hidden="1" thickBot="1" x14ac:dyDescent="0.35">
      <c r="A109" s="125" t="s">
        <v>158</v>
      </c>
      <c r="B109" s="103"/>
      <c r="C109" s="103"/>
      <c r="D109" s="104"/>
      <c r="E109" s="105"/>
      <c r="G109" s="107"/>
      <c r="W109" s="46"/>
      <c r="X109" s="46"/>
      <c r="Y109" s="46"/>
      <c r="Z109" s="46"/>
      <c r="AB109" s="46"/>
      <c r="AC109" s="109" t="s">
        <v>187</v>
      </c>
      <c r="AD109" s="110" t="str">
        <f t="shared" si="41"/>
        <v>M</v>
      </c>
      <c r="AE109" s="111">
        <f t="shared" si="41"/>
        <v>4</v>
      </c>
      <c r="AF109" s="112" t="str">
        <f t="shared" si="41"/>
        <v>Sal</v>
      </c>
      <c r="AG109" s="113">
        <f t="shared" si="41"/>
        <v>0</v>
      </c>
      <c r="AH109" s="113">
        <f t="shared" si="41"/>
        <v>3653.8461538461538</v>
      </c>
      <c r="AI109" s="114">
        <f t="shared" si="41"/>
        <v>0</v>
      </c>
      <c r="AJ109" s="113">
        <f t="shared" si="41"/>
        <v>0</v>
      </c>
      <c r="AK109" s="113">
        <f t="shared" si="41"/>
        <v>0</v>
      </c>
      <c r="AL109" s="113">
        <f t="shared" si="41"/>
        <v>3653.8461538461538</v>
      </c>
      <c r="AM109" s="113">
        <f t="shared" si="41"/>
        <v>3218.8461538461538</v>
      </c>
      <c r="AN109" s="113"/>
      <c r="AO109" s="113"/>
      <c r="AP109" s="113">
        <f t="shared" si="40"/>
        <v>3653.8461538461538</v>
      </c>
      <c r="AQ109" s="113">
        <f t="shared" si="40"/>
        <v>3653.8461538461538</v>
      </c>
      <c r="AR109" s="113">
        <f t="shared" si="40"/>
        <v>211.03846153846155</v>
      </c>
      <c r="AS109" s="113">
        <f t="shared" si="40"/>
        <v>52.980769230769234</v>
      </c>
      <c r="AT109" s="113">
        <f t="shared" si="40"/>
        <v>432.86215384615389</v>
      </c>
      <c r="AU109" s="113">
        <f t="shared" si="40"/>
        <v>250</v>
      </c>
      <c r="AV109" s="113">
        <f t="shared" si="28"/>
        <v>8</v>
      </c>
      <c r="AW109" s="189"/>
      <c r="AX109" s="189"/>
      <c r="AY109" s="189"/>
      <c r="AZ109" s="191"/>
      <c r="BA109" s="118"/>
      <c r="BB109" s="189"/>
      <c r="BC109" s="189"/>
      <c r="BD109" s="189"/>
    </row>
    <row r="110" spans="1:56" s="106" customFormat="1" hidden="1" x14ac:dyDescent="0.25">
      <c r="A110" s="115" t="s">
        <v>135</v>
      </c>
      <c r="B110" s="116" t="s">
        <v>37</v>
      </c>
      <c r="C110" s="111">
        <v>1</v>
      </c>
      <c r="D110" s="111">
        <v>40</v>
      </c>
      <c r="E110" s="117">
        <v>17</v>
      </c>
      <c r="F110" s="118">
        <f>D110*E110</f>
        <v>680</v>
      </c>
      <c r="G110" s="114">
        <v>3</v>
      </c>
      <c r="H110" s="118">
        <f>E110*1.5</f>
        <v>25.5</v>
      </c>
      <c r="I110" s="118">
        <f>G110*H110</f>
        <v>76.5</v>
      </c>
      <c r="J110" s="119">
        <f>F110+I110</f>
        <v>756.5</v>
      </c>
      <c r="K110" s="118">
        <f>J110-U110-S110</f>
        <v>471.5</v>
      </c>
      <c r="L110" s="118">
        <f>+J110-S110</f>
        <v>506.5</v>
      </c>
      <c r="M110" s="118">
        <f>+J110-S110</f>
        <v>506.5</v>
      </c>
      <c r="N110" s="118"/>
      <c r="O110" s="118">
        <f>J110</f>
        <v>756.5</v>
      </c>
      <c r="P110" s="118">
        <f>L110*0.062</f>
        <v>31.402999999999999</v>
      </c>
      <c r="Q110" s="118">
        <f>J110*0.0145</f>
        <v>10.969250000000001</v>
      </c>
      <c r="R110" s="118">
        <f>+R105</f>
        <v>0</v>
      </c>
      <c r="S110" s="118">
        <v>250</v>
      </c>
      <c r="T110" s="118">
        <v>8</v>
      </c>
      <c r="U110" s="118">
        <v>35</v>
      </c>
      <c r="V110" s="118">
        <f>J110-P110-Q110-R110-S110-T110-U110</f>
        <v>421.12774999999999</v>
      </c>
      <c r="W110" s="120">
        <f>L110*0.062</f>
        <v>31.402999999999999</v>
      </c>
      <c r="X110" s="120">
        <f>J110*0.0145</f>
        <v>10.969250000000001</v>
      </c>
      <c r="Y110" s="120">
        <f>N110*0.006</f>
        <v>0</v>
      </c>
      <c r="Z110" s="120">
        <f>O110*0.054</f>
        <v>40.850999999999999</v>
      </c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126">
        <f>SUM(AL58:AL109)</f>
        <v>190000.00000000009</v>
      </c>
      <c r="AM110" s="126">
        <f t="shared" ref="AM110:AV110" si="42">SUM(AM58:AM109)</f>
        <v>167380.00000000009</v>
      </c>
      <c r="AN110" s="126">
        <f t="shared" si="42"/>
        <v>7000</v>
      </c>
      <c r="AO110" s="126">
        <f t="shared" si="42"/>
        <v>7000</v>
      </c>
      <c r="AP110" s="126">
        <f t="shared" si="42"/>
        <v>190000.00000000009</v>
      </c>
      <c r="AQ110" s="126">
        <f t="shared" si="42"/>
        <v>190000.00000000009</v>
      </c>
      <c r="AR110" s="126">
        <f t="shared" si="42"/>
        <v>10973.999999999998</v>
      </c>
      <c r="AS110" s="126">
        <f t="shared" si="42"/>
        <v>2754.9999999999991</v>
      </c>
      <c r="AT110" s="126">
        <f t="shared" si="42"/>
        <v>22508.83199999998</v>
      </c>
      <c r="AU110" s="126">
        <f t="shared" si="42"/>
        <v>13000</v>
      </c>
      <c r="AV110" s="126">
        <f t="shared" si="42"/>
        <v>416</v>
      </c>
      <c r="AW110" s="189"/>
      <c r="AX110" s="189"/>
      <c r="AY110" s="189"/>
      <c r="AZ110" s="191"/>
      <c r="BA110" s="118"/>
      <c r="BB110" s="189"/>
      <c r="BC110" s="189"/>
      <c r="BD110" s="189"/>
    </row>
    <row r="111" spans="1:56" s="106" customFormat="1" hidden="1" x14ac:dyDescent="0.25">
      <c r="A111" s="121" t="s">
        <v>136</v>
      </c>
      <c r="B111" s="110" t="s">
        <v>36</v>
      </c>
      <c r="C111" s="114">
        <v>4</v>
      </c>
      <c r="D111" s="114" t="s">
        <v>33</v>
      </c>
      <c r="E111" s="118"/>
      <c r="F111" s="118">
        <f>190000/52</f>
        <v>3653.8461538461538</v>
      </c>
      <c r="G111" s="114"/>
      <c r="H111" s="118"/>
      <c r="I111" s="118"/>
      <c r="J111" s="119">
        <f>F111+I111</f>
        <v>3653.8461538461538</v>
      </c>
      <c r="K111" s="118">
        <f>J111-U111-S111</f>
        <v>3218.8461538461538</v>
      </c>
      <c r="L111" s="118">
        <f>+J111-S111</f>
        <v>3403.8461538461538</v>
      </c>
      <c r="M111" s="118">
        <f>+J111-S111</f>
        <v>3403.8461538461538</v>
      </c>
      <c r="N111" s="118"/>
      <c r="O111" s="118">
        <f>J111</f>
        <v>3653.8461538461538</v>
      </c>
      <c r="P111" s="118">
        <f>L111*0.062</f>
        <v>211.03846153846155</v>
      </c>
      <c r="Q111" s="118">
        <f>J111*0.0145</f>
        <v>52.980769230769234</v>
      </c>
      <c r="R111" s="118">
        <f>+R106</f>
        <v>0</v>
      </c>
      <c r="S111" s="118">
        <v>250</v>
      </c>
      <c r="T111" s="118">
        <v>8</v>
      </c>
      <c r="U111" s="118">
        <v>185</v>
      </c>
      <c r="V111" s="118">
        <f>J111-SUM(P111:U111)</f>
        <v>2946.8269230769229</v>
      </c>
      <c r="W111" s="120">
        <f>L111*0.062</f>
        <v>211.03846153846155</v>
      </c>
      <c r="X111" s="120">
        <f>J111*0.0145</f>
        <v>52.980769230769234</v>
      </c>
      <c r="Y111" s="120">
        <f>N111*0.006</f>
        <v>0</v>
      </c>
      <c r="Z111" s="120">
        <f>O111*0.054</f>
        <v>197.30769230769229</v>
      </c>
      <c r="AC111" s="132"/>
      <c r="AD111" s="133"/>
      <c r="AE111" s="107"/>
      <c r="AF111" s="107"/>
      <c r="AI111" s="107"/>
      <c r="AW111" s="189"/>
      <c r="AX111" s="189"/>
      <c r="AY111" s="189"/>
      <c r="AZ111" s="191"/>
      <c r="BA111" s="118"/>
      <c r="BB111" s="189"/>
      <c r="BC111" s="189"/>
      <c r="BD111" s="189"/>
    </row>
    <row r="112" spans="1:56" s="106" customFormat="1" ht="15.75" hidden="1" thickBot="1" x14ac:dyDescent="0.3">
      <c r="A112" s="121"/>
      <c r="B112" s="121"/>
      <c r="C112" s="121"/>
      <c r="D112" s="122"/>
      <c r="E112" s="122"/>
      <c r="F112" s="123">
        <f>SUM(F110:F111)</f>
        <v>4333.8461538461543</v>
      </c>
      <c r="G112" s="122"/>
      <c r="H112" s="123">
        <f t="shared" ref="H112:Z112" si="43">SUM(H110:H111)</f>
        <v>25.5</v>
      </c>
      <c r="I112" s="123">
        <f t="shared" si="43"/>
        <v>76.5</v>
      </c>
      <c r="J112" s="124">
        <f t="shared" si="43"/>
        <v>4410.3461538461543</v>
      </c>
      <c r="K112" s="123">
        <f t="shared" si="43"/>
        <v>3690.3461538461538</v>
      </c>
      <c r="L112" s="123">
        <f t="shared" si="43"/>
        <v>3910.3461538461538</v>
      </c>
      <c r="M112" s="123">
        <f t="shared" si="43"/>
        <v>3910.3461538461538</v>
      </c>
      <c r="N112" s="123">
        <f t="shared" si="43"/>
        <v>0</v>
      </c>
      <c r="O112" s="123">
        <f t="shared" si="43"/>
        <v>4410.3461538461543</v>
      </c>
      <c r="P112" s="123">
        <f t="shared" si="43"/>
        <v>242.44146153846154</v>
      </c>
      <c r="Q112" s="123">
        <f t="shared" si="43"/>
        <v>63.950019230769236</v>
      </c>
      <c r="R112" s="123">
        <f t="shared" si="43"/>
        <v>0</v>
      </c>
      <c r="S112" s="123">
        <f t="shared" si="43"/>
        <v>500</v>
      </c>
      <c r="T112" s="123">
        <f t="shared" si="43"/>
        <v>16</v>
      </c>
      <c r="U112" s="123">
        <f t="shared" si="43"/>
        <v>220</v>
      </c>
      <c r="V112" s="123">
        <f t="shared" si="43"/>
        <v>3367.954673076923</v>
      </c>
      <c r="W112" s="123">
        <f t="shared" si="43"/>
        <v>242.44146153846154</v>
      </c>
      <c r="X112" s="123">
        <f t="shared" si="43"/>
        <v>63.950019230769236</v>
      </c>
      <c r="Y112" s="123">
        <f t="shared" si="43"/>
        <v>0</v>
      </c>
      <c r="Z112" s="123">
        <f t="shared" si="43"/>
        <v>238.15869230769229</v>
      </c>
      <c r="AC112" s="132"/>
      <c r="AD112" s="133"/>
      <c r="AE112" s="107"/>
      <c r="AF112" s="107"/>
      <c r="AI112" s="107"/>
      <c r="AW112" s="189"/>
      <c r="AX112" s="189"/>
      <c r="AY112" s="189"/>
      <c r="AZ112" s="191"/>
      <c r="BA112" s="118"/>
      <c r="BB112" s="189"/>
      <c r="BC112" s="189"/>
      <c r="BD112" s="189"/>
    </row>
    <row r="113" spans="1:56" s="46" customFormat="1" hidden="1" x14ac:dyDescent="0.25">
      <c r="AB113" s="106"/>
      <c r="AC113" s="132"/>
      <c r="AD113" s="133"/>
      <c r="AE113" s="107"/>
      <c r="AF113" s="107"/>
      <c r="AG113" s="106"/>
      <c r="AH113" s="106"/>
      <c r="AI113" s="107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90"/>
      <c r="AX113" s="190"/>
      <c r="AY113" s="190"/>
      <c r="AZ113" s="198"/>
      <c r="BA113" s="199"/>
      <c r="BB113" s="190"/>
      <c r="BC113" s="190"/>
      <c r="BD113" s="190"/>
    </row>
    <row r="114" spans="1:56" s="106" customFormat="1" ht="20.25" hidden="1" thickBot="1" x14ac:dyDescent="0.35">
      <c r="A114" s="125" t="s">
        <v>159</v>
      </c>
      <c r="B114" s="103"/>
      <c r="C114" s="103"/>
      <c r="D114" s="104"/>
      <c r="E114" s="105"/>
      <c r="G114" s="107"/>
      <c r="W114" s="46"/>
      <c r="X114" s="46"/>
      <c r="Y114" s="46"/>
      <c r="Z114" s="46"/>
      <c r="AC114" s="132"/>
      <c r="AD114" s="133"/>
      <c r="AE114" s="107"/>
      <c r="AF114" s="107"/>
      <c r="AI114" s="107"/>
      <c r="AW114" s="189"/>
      <c r="AX114" s="189"/>
      <c r="AY114" s="189"/>
      <c r="AZ114" s="191"/>
      <c r="BA114" s="118"/>
      <c r="BB114" s="189"/>
      <c r="BC114" s="189"/>
      <c r="BD114" s="189"/>
    </row>
    <row r="115" spans="1:56" s="106" customFormat="1" hidden="1" x14ac:dyDescent="0.25">
      <c r="A115" s="115" t="s">
        <v>135</v>
      </c>
      <c r="B115" s="116" t="s">
        <v>37</v>
      </c>
      <c r="C115" s="111">
        <v>1</v>
      </c>
      <c r="D115" s="111">
        <v>40</v>
      </c>
      <c r="E115" s="117">
        <v>17</v>
      </c>
      <c r="F115" s="118">
        <f>D115*E115</f>
        <v>680</v>
      </c>
      <c r="G115" s="114">
        <v>3</v>
      </c>
      <c r="H115" s="118">
        <f>E115*1.5</f>
        <v>25.5</v>
      </c>
      <c r="I115" s="118">
        <f>G115*H115</f>
        <v>76.5</v>
      </c>
      <c r="J115" s="119">
        <f>F115+I115</f>
        <v>756.5</v>
      </c>
      <c r="K115" s="118">
        <f>J115-U115-S115</f>
        <v>471.5</v>
      </c>
      <c r="L115" s="118">
        <f>+J115-S115</f>
        <v>506.5</v>
      </c>
      <c r="M115" s="118">
        <f>+J115-S115</f>
        <v>506.5</v>
      </c>
      <c r="N115" s="118"/>
      <c r="O115" s="118">
        <f>J115</f>
        <v>756.5</v>
      </c>
      <c r="P115" s="118">
        <f>L115*0.062</f>
        <v>31.402999999999999</v>
      </c>
      <c r="Q115" s="118">
        <f>J115*0.0145</f>
        <v>10.969250000000001</v>
      </c>
      <c r="R115" s="118">
        <f>+R110</f>
        <v>0</v>
      </c>
      <c r="S115" s="118">
        <v>250</v>
      </c>
      <c r="T115" s="118">
        <v>8</v>
      </c>
      <c r="U115" s="118">
        <v>35</v>
      </c>
      <c r="V115" s="118">
        <f>J115-P115-Q115-R115-S115-T115-U115</f>
        <v>421.12774999999999</v>
      </c>
      <c r="W115" s="120">
        <f>L115*0.062</f>
        <v>31.402999999999999</v>
      </c>
      <c r="X115" s="120">
        <f>J115*0.0145</f>
        <v>10.969250000000001</v>
      </c>
      <c r="Y115" s="120">
        <f>N115*0.006</f>
        <v>0</v>
      </c>
      <c r="Z115" s="120">
        <f>O115*0.054</f>
        <v>40.850999999999999</v>
      </c>
      <c r="AC115" s="132"/>
      <c r="AD115" s="133"/>
      <c r="AE115" s="107"/>
      <c r="AF115" s="107"/>
      <c r="AI115" s="107"/>
      <c r="AW115" s="189"/>
      <c r="AX115" s="189"/>
      <c r="AY115" s="189"/>
      <c r="AZ115" s="191"/>
      <c r="BA115" s="118"/>
      <c r="BB115" s="189"/>
      <c r="BC115" s="189"/>
      <c r="BD115" s="189"/>
    </row>
    <row r="116" spans="1:56" s="106" customFormat="1" hidden="1" x14ac:dyDescent="0.25">
      <c r="A116" s="121" t="s">
        <v>136</v>
      </c>
      <c r="B116" s="110" t="s">
        <v>36</v>
      </c>
      <c r="C116" s="114">
        <v>4</v>
      </c>
      <c r="D116" s="114" t="s">
        <v>33</v>
      </c>
      <c r="E116" s="118"/>
      <c r="F116" s="118">
        <f>190000/52</f>
        <v>3653.8461538461538</v>
      </c>
      <c r="G116" s="114"/>
      <c r="H116" s="118"/>
      <c r="I116" s="118"/>
      <c r="J116" s="119">
        <f>F116+I116</f>
        <v>3653.8461538461538</v>
      </c>
      <c r="K116" s="118">
        <f>J116-U116-S116</f>
        <v>3218.8461538461538</v>
      </c>
      <c r="L116" s="118">
        <f>+J116-S116</f>
        <v>3403.8461538461538</v>
      </c>
      <c r="M116" s="118">
        <f>+J116-S116</f>
        <v>3403.8461538461538</v>
      </c>
      <c r="N116" s="118"/>
      <c r="O116" s="118">
        <f>J116</f>
        <v>3653.8461538461538</v>
      </c>
      <c r="P116" s="118">
        <f>L116*0.062</f>
        <v>211.03846153846155</v>
      </c>
      <c r="Q116" s="118">
        <f>J116*0.0145</f>
        <v>52.980769230769234</v>
      </c>
      <c r="R116" s="118">
        <f>+R111</f>
        <v>0</v>
      </c>
      <c r="S116" s="118">
        <v>250</v>
      </c>
      <c r="T116" s="118">
        <v>8</v>
      </c>
      <c r="U116" s="118">
        <v>185</v>
      </c>
      <c r="V116" s="118">
        <f>J116-SUM(P116:U116)</f>
        <v>2946.8269230769229</v>
      </c>
      <c r="W116" s="120">
        <f>L116*0.062</f>
        <v>211.03846153846155</v>
      </c>
      <c r="X116" s="120">
        <f>J116*0.0145</f>
        <v>52.980769230769234</v>
      </c>
      <c r="Y116" s="120">
        <f>N116*0.006</f>
        <v>0</v>
      </c>
      <c r="Z116" s="120">
        <f>O116*0.054</f>
        <v>197.30769230769229</v>
      </c>
      <c r="AC116" s="132"/>
      <c r="AD116" s="133"/>
      <c r="AE116" s="107"/>
      <c r="AF116" s="107"/>
      <c r="AI116" s="107"/>
      <c r="AW116" s="189"/>
      <c r="AX116" s="189"/>
      <c r="AY116" s="189"/>
      <c r="AZ116" s="191"/>
      <c r="BA116" s="118"/>
      <c r="BB116" s="189"/>
      <c r="BC116" s="189"/>
      <c r="BD116" s="189"/>
    </row>
    <row r="117" spans="1:56" s="106" customFormat="1" ht="15.75" hidden="1" thickBot="1" x14ac:dyDescent="0.3">
      <c r="A117" s="121"/>
      <c r="B117" s="121"/>
      <c r="C117" s="121"/>
      <c r="D117" s="122"/>
      <c r="E117" s="122"/>
      <c r="F117" s="123">
        <f>SUM(F115:F116)</f>
        <v>4333.8461538461543</v>
      </c>
      <c r="G117" s="122"/>
      <c r="H117" s="123">
        <f t="shared" ref="H117:Z117" si="44">SUM(H115:H116)</f>
        <v>25.5</v>
      </c>
      <c r="I117" s="123">
        <f t="shared" si="44"/>
        <v>76.5</v>
      </c>
      <c r="J117" s="124">
        <f t="shared" si="44"/>
        <v>4410.3461538461543</v>
      </c>
      <c r="K117" s="123">
        <f t="shared" si="44"/>
        <v>3690.3461538461538</v>
      </c>
      <c r="L117" s="123">
        <f t="shared" si="44"/>
        <v>3910.3461538461538</v>
      </c>
      <c r="M117" s="123">
        <f t="shared" si="44"/>
        <v>3910.3461538461538</v>
      </c>
      <c r="N117" s="123">
        <f t="shared" si="44"/>
        <v>0</v>
      </c>
      <c r="O117" s="123">
        <f t="shared" si="44"/>
        <v>4410.3461538461543</v>
      </c>
      <c r="P117" s="123">
        <f t="shared" si="44"/>
        <v>242.44146153846154</v>
      </c>
      <c r="Q117" s="123">
        <f t="shared" si="44"/>
        <v>63.950019230769236</v>
      </c>
      <c r="R117" s="123">
        <f t="shared" si="44"/>
        <v>0</v>
      </c>
      <c r="S117" s="123">
        <f t="shared" si="44"/>
        <v>500</v>
      </c>
      <c r="T117" s="123">
        <f t="shared" si="44"/>
        <v>16</v>
      </c>
      <c r="U117" s="123">
        <f t="shared" si="44"/>
        <v>220</v>
      </c>
      <c r="V117" s="123">
        <f t="shared" si="44"/>
        <v>3367.954673076923</v>
      </c>
      <c r="W117" s="123">
        <f t="shared" si="44"/>
        <v>242.44146153846154</v>
      </c>
      <c r="X117" s="123">
        <f t="shared" si="44"/>
        <v>63.950019230769236</v>
      </c>
      <c r="Y117" s="123">
        <f t="shared" si="44"/>
        <v>0</v>
      </c>
      <c r="Z117" s="123">
        <f t="shared" si="44"/>
        <v>238.15869230769229</v>
      </c>
      <c r="AC117" s="132"/>
      <c r="AD117" s="133"/>
      <c r="AE117" s="107"/>
      <c r="AF117" s="107"/>
      <c r="AI117" s="107"/>
      <c r="AW117" s="189"/>
      <c r="AX117" s="189"/>
      <c r="AY117" s="189"/>
      <c r="AZ117" s="191"/>
      <c r="BA117" s="118"/>
      <c r="BB117" s="189"/>
      <c r="BC117" s="189"/>
      <c r="BD117" s="189"/>
    </row>
    <row r="118" spans="1:56" s="46" customFormat="1" hidden="1" x14ac:dyDescent="0.25">
      <c r="AB118" s="106"/>
      <c r="AC118" s="132"/>
      <c r="AD118" s="133"/>
      <c r="AE118" s="107"/>
      <c r="AF118" s="107"/>
      <c r="AG118" s="106"/>
      <c r="AH118" s="106"/>
      <c r="AI118" s="107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90"/>
      <c r="AX118" s="190"/>
      <c r="AY118" s="190"/>
      <c r="AZ118" s="198"/>
      <c r="BA118" s="199"/>
      <c r="BB118" s="190"/>
      <c r="BC118" s="190"/>
      <c r="BD118" s="190"/>
    </row>
    <row r="119" spans="1:56" s="106" customFormat="1" ht="20.25" hidden="1" thickBot="1" x14ac:dyDescent="0.35">
      <c r="A119" s="125" t="s">
        <v>160</v>
      </c>
      <c r="B119" s="103"/>
      <c r="C119" s="103"/>
      <c r="D119" s="104"/>
      <c r="E119" s="105"/>
      <c r="G119" s="107"/>
      <c r="W119" s="46"/>
      <c r="X119" s="46"/>
      <c r="Y119" s="46"/>
      <c r="Z119" s="46"/>
      <c r="AC119" s="132"/>
      <c r="AD119" s="133"/>
      <c r="AE119" s="107"/>
      <c r="AF119" s="107"/>
      <c r="AI119" s="107"/>
      <c r="AW119" s="189"/>
      <c r="AX119" s="189"/>
      <c r="AY119" s="189"/>
      <c r="AZ119" s="191"/>
      <c r="BA119" s="118"/>
      <c r="BB119" s="189"/>
      <c r="BC119" s="189"/>
      <c r="BD119" s="189"/>
    </row>
    <row r="120" spans="1:56" s="106" customFormat="1" hidden="1" x14ac:dyDescent="0.25">
      <c r="A120" s="115" t="s">
        <v>135</v>
      </c>
      <c r="B120" s="116" t="s">
        <v>37</v>
      </c>
      <c r="C120" s="111">
        <v>1</v>
      </c>
      <c r="D120" s="111">
        <v>40</v>
      </c>
      <c r="E120" s="117">
        <v>17</v>
      </c>
      <c r="F120" s="118">
        <f>D120*E120</f>
        <v>680</v>
      </c>
      <c r="G120" s="114">
        <v>3</v>
      </c>
      <c r="H120" s="118">
        <f>E120*1.5</f>
        <v>25.5</v>
      </c>
      <c r="I120" s="118">
        <f>G120*H120</f>
        <v>76.5</v>
      </c>
      <c r="J120" s="119">
        <f>F120+I120</f>
        <v>756.5</v>
      </c>
      <c r="K120" s="118">
        <f>J120-U120-S120</f>
        <v>471.5</v>
      </c>
      <c r="L120" s="118">
        <f>+J120-S120</f>
        <v>506.5</v>
      </c>
      <c r="M120" s="118">
        <f>+J120-S120</f>
        <v>506.5</v>
      </c>
      <c r="N120" s="118"/>
      <c r="O120" s="118">
        <f>J120</f>
        <v>756.5</v>
      </c>
      <c r="P120" s="118">
        <f>L120*0.062</f>
        <v>31.402999999999999</v>
      </c>
      <c r="Q120" s="118">
        <f>J120*0.0145</f>
        <v>10.969250000000001</v>
      </c>
      <c r="R120" s="118">
        <f>+R115</f>
        <v>0</v>
      </c>
      <c r="S120" s="118">
        <v>250</v>
      </c>
      <c r="T120" s="118">
        <v>8</v>
      </c>
      <c r="U120" s="118">
        <v>35</v>
      </c>
      <c r="V120" s="118">
        <f>J120-P120-Q120-R120-S120-T120-U120</f>
        <v>421.12774999999999</v>
      </c>
      <c r="W120" s="120">
        <f>L120*0.062</f>
        <v>31.402999999999999</v>
      </c>
      <c r="X120" s="120">
        <f>J120*0.0145</f>
        <v>10.969250000000001</v>
      </c>
      <c r="Y120" s="120">
        <f>N120*0.006</f>
        <v>0</v>
      </c>
      <c r="Z120" s="120">
        <f>O120*0.054</f>
        <v>40.850999999999999</v>
      </c>
      <c r="AC120" s="132"/>
      <c r="AD120" s="133"/>
      <c r="AE120" s="107"/>
      <c r="AF120" s="107"/>
      <c r="AI120" s="107"/>
      <c r="AW120" s="189"/>
      <c r="AX120" s="189"/>
      <c r="AY120" s="189"/>
      <c r="AZ120" s="191"/>
      <c r="BA120" s="118"/>
      <c r="BB120" s="189"/>
      <c r="BC120" s="189"/>
      <c r="BD120" s="189"/>
    </row>
    <row r="121" spans="1:56" s="106" customFormat="1" hidden="1" x14ac:dyDescent="0.25">
      <c r="A121" s="121" t="s">
        <v>136</v>
      </c>
      <c r="B121" s="110" t="s">
        <v>36</v>
      </c>
      <c r="C121" s="114">
        <v>4</v>
      </c>
      <c r="D121" s="114" t="s">
        <v>33</v>
      </c>
      <c r="E121" s="118"/>
      <c r="F121" s="118">
        <f>190000/52</f>
        <v>3653.8461538461538</v>
      </c>
      <c r="G121" s="114"/>
      <c r="H121" s="118"/>
      <c r="I121" s="118"/>
      <c r="J121" s="119">
        <f>F121+I121</f>
        <v>3653.8461538461538</v>
      </c>
      <c r="K121" s="118">
        <f>J121-U121-S121</f>
        <v>3218.8461538461538</v>
      </c>
      <c r="L121" s="118">
        <f>+J121-S121</f>
        <v>3403.8461538461538</v>
      </c>
      <c r="M121" s="118">
        <f>+J121-S121</f>
        <v>3403.8461538461538</v>
      </c>
      <c r="N121" s="118"/>
      <c r="O121" s="118">
        <f>J121</f>
        <v>3653.8461538461538</v>
      </c>
      <c r="P121" s="118">
        <f>L121*0.062</f>
        <v>211.03846153846155</v>
      </c>
      <c r="Q121" s="118">
        <f>J121*0.0145</f>
        <v>52.980769230769234</v>
      </c>
      <c r="R121" s="118">
        <f>+R116</f>
        <v>0</v>
      </c>
      <c r="S121" s="118">
        <v>250</v>
      </c>
      <c r="T121" s="118">
        <v>8</v>
      </c>
      <c r="U121" s="118">
        <v>185</v>
      </c>
      <c r="V121" s="118">
        <f>J121-SUM(P121:U121)</f>
        <v>2946.8269230769229</v>
      </c>
      <c r="W121" s="120">
        <f>L121*0.062</f>
        <v>211.03846153846155</v>
      </c>
      <c r="X121" s="120">
        <f>J121*0.0145</f>
        <v>52.980769230769234</v>
      </c>
      <c r="Y121" s="120">
        <f>N121*0.006</f>
        <v>0</v>
      </c>
      <c r="Z121" s="120">
        <f>O121*0.054</f>
        <v>197.30769230769229</v>
      </c>
      <c r="AC121" s="132"/>
      <c r="AD121" s="133"/>
      <c r="AE121" s="107"/>
      <c r="AF121" s="107"/>
      <c r="AI121" s="107"/>
      <c r="AW121" s="189"/>
      <c r="AX121" s="189"/>
      <c r="AY121" s="189"/>
      <c r="AZ121" s="191"/>
      <c r="BA121" s="118"/>
      <c r="BB121" s="189"/>
      <c r="BC121" s="189"/>
      <c r="BD121" s="189"/>
    </row>
    <row r="122" spans="1:56" s="106" customFormat="1" ht="15.75" hidden="1" thickBot="1" x14ac:dyDescent="0.3">
      <c r="A122" s="121"/>
      <c r="B122" s="121"/>
      <c r="C122" s="121"/>
      <c r="D122" s="122"/>
      <c r="E122" s="122"/>
      <c r="F122" s="123">
        <f>SUM(F120:F121)</f>
        <v>4333.8461538461543</v>
      </c>
      <c r="G122" s="122"/>
      <c r="H122" s="123">
        <f t="shared" ref="H122:Z122" si="45">SUM(H120:H121)</f>
        <v>25.5</v>
      </c>
      <c r="I122" s="123">
        <f t="shared" si="45"/>
        <v>76.5</v>
      </c>
      <c r="J122" s="124">
        <f t="shared" si="45"/>
        <v>4410.3461538461543</v>
      </c>
      <c r="K122" s="123">
        <f t="shared" si="45"/>
        <v>3690.3461538461538</v>
      </c>
      <c r="L122" s="123">
        <f t="shared" si="45"/>
        <v>3910.3461538461538</v>
      </c>
      <c r="M122" s="123">
        <f t="shared" si="45"/>
        <v>3910.3461538461538</v>
      </c>
      <c r="N122" s="123">
        <f t="shared" si="45"/>
        <v>0</v>
      </c>
      <c r="O122" s="123">
        <f t="shared" si="45"/>
        <v>4410.3461538461543</v>
      </c>
      <c r="P122" s="123">
        <f t="shared" si="45"/>
        <v>242.44146153846154</v>
      </c>
      <c r="Q122" s="123">
        <f t="shared" si="45"/>
        <v>63.950019230769236</v>
      </c>
      <c r="R122" s="123">
        <f t="shared" si="45"/>
        <v>0</v>
      </c>
      <c r="S122" s="123">
        <f t="shared" si="45"/>
        <v>500</v>
      </c>
      <c r="T122" s="123">
        <f t="shared" si="45"/>
        <v>16</v>
      </c>
      <c r="U122" s="123">
        <f t="shared" si="45"/>
        <v>220</v>
      </c>
      <c r="V122" s="123">
        <f t="shared" si="45"/>
        <v>3367.954673076923</v>
      </c>
      <c r="W122" s="123">
        <f t="shared" si="45"/>
        <v>242.44146153846154</v>
      </c>
      <c r="X122" s="123">
        <f t="shared" si="45"/>
        <v>63.950019230769236</v>
      </c>
      <c r="Y122" s="123">
        <f t="shared" si="45"/>
        <v>0</v>
      </c>
      <c r="Z122" s="123">
        <f t="shared" si="45"/>
        <v>238.15869230769229</v>
      </c>
      <c r="AC122" s="132"/>
      <c r="AD122" s="133"/>
      <c r="AE122" s="107"/>
      <c r="AF122" s="107"/>
      <c r="AI122" s="107"/>
      <c r="AW122" s="189"/>
      <c r="AX122" s="189"/>
      <c r="AY122" s="189"/>
      <c r="AZ122" s="191"/>
      <c r="BA122" s="118"/>
      <c r="BB122" s="189"/>
      <c r="BC122" s="189"/>
      <c r="BD122" s="189"/>
    </row>
    <row r="123" spans="1:56" s="46" customFormat="1" hidden="1" x14ac:dyDescent="0.25">
      <c r="AB123" s="106"/>
      <c r="AC123" s="132"/>
      <c r="AD123" s="133"/>
      <c r="AE123" s="107"/>
      <c r="AF123" s="107"/>
      <c r="AG123" s="106"/>
      <c r="AH123" s="106"/>
      <c r="AI123" s="107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90"/>
      <c r="AX123" s="190"/>
      <c r="AY123" s="190"/>
      <c r="AZ123" s="198"/>
      <c r="BA123" s="199"/>
      <c r="BB123" s="190"/>
      <c r="BC123" s="190"/>
      <c r="BD123" s="190"/>
    </row>
    <row r="124" spans="1:56" s="106" customFormat="1" ht="20.25" hidden="1" thickBot="1" x14ac:dyDescent="0.35">
      <c r="A124" s="125" t="s">
        <v>161</v>
      </c>
      <c r="B124" s="103"/>
      <c r="C124" s="103"/>
      <c r="D124" s="104"/>
      <c r="E124" s="105"/>
      <c r="G124" s="107"/>
      <c r="W124" s="46"/>
      <c r="X124" s="46"/>
      <c r="Y124" s="46"/>
      <c r="Z124" s="46"/>
      <c r="AC124" s="132"/>
      <c r="AD124" s="133"/>
      <c r="AE124" s="107"/>
      <c r="AF124" s="107"/>
      <c r="AI124" s="107"/>
      <c r="AW124" s="189"/>
      <c r="AX124" s="189"/>
      <c r="AY124" s="189"/>
      <c r="AZ124" s="191"/>
      <c r="BA124" s="118"/>
      <c r="BB124" s="189"/>
      <c r="BC124" s="189"/>
      <c r="BD124" s="189"/>
    </row>
    <row r="125" spans="1:56" s="106" customFormat="1" hidden="1" x14ac:dyDescent="0.25">
      <c r="A125" s="115" t="s">
        <v>135</v>
      </c>
      <c r="B125" s="116" t="s">
        <v>37</v>
      </c>
      <c r="C125" s="111">
        <v>1</v>
      </c>
      <c r="D125" s="111">
        <v>40</v>
      </c>
      <c r="E125" s="117">
        <v>17</v>
      </c>
      <c r="F125" s="118">
        <f>D125*E125</f>
        <v>680</v>
      </c>
      <c r="G125" s="114">
        <v>3</v>
      </c>
      <c r="H125" s="118">
        <f>E125*1.5</f>
        <v>25.5</v>
      </c>
      <c r="I125" s="118">
        <f>G125*H125</f>
        <v>76.5</v>
      </c>
      <c r="J125" s="119">
        <f>F125+I125</f>
        <v>756.5</v>
      </c>
      <c r="K125" s="118">
        <f>J125-U125-S125</f>
        <v>471.5</v>
      </c>
      <c r="L125" s="118">
        <f>+J125-S125</f>
        <v>506.5</v>
      </c>
      <c r="M125" s="118">
        <f>+J125-S125</f>
        <v>506.5</v>
      </c>
      <c r="N125" s="118"/>
      <c r="O125" s="118">
        <f>J125</f>
        <v>756.5</v>
      </c>
      <c r="P125" s="118">
        <f>L125*0.062</f>
        <v>31.402999999999999</v>
      </c>
      <c r="Q125" s="118">
        <f>J125*0.0145</f>
        <v>10.969250000000001</v>
      </c>
      <c r="R125" s="118">
        <f>+R120</f>
        <v>0</v>
      </c>
      <c r="S125" s="118">
        <v>250</v>
      </c>
      <c r="T125" s="118">
        <v>8</v>
      </c>
      <c r="U125" s="118">
        <v>35</v>
      </c>
      <c r="V125" s="118">
        <f>J125-P125-Q125-R125-S125-T125-U125</f>
        <v>421.12774999999999</v>
      </c>
      <c r="W125" s="120">
        <f>L125*0.062</f>
        <v>31.402999999999999</v>
      </c>
      <c r="X125" s="120">
        <f>J125*0.0145</f>
        <v>10.969250000000001</v>
      </c>
      <c r="Y125" s="120">
        <f>N125*0.006</f>
        <v>0</v>
      </c>
      <c r="Z125" s="120">
        <f>O125*0.054</f>
        <v>40.850999999999999</v>
      </c>
      <c r="AC125" s="132"/>
      <c r="AD125" s="133"/>
      <c r="AE125" s="107"/>
      <c r="AF125" s="107"/>
      <c r="AI125" s="107"/>
      <c r="AW125" s="189"/>
      <c r="AX125" s="189"/>
      <c r="AY125" s="189"/>
      <c r="AZ125" s="191"/>
      <c r="BA125" s="118"/>
      <c r="BB125" s="189"/>
      <c r="BC125" s="189"/>
      <c r="BD125" s="189"/>
    </row>
    <row r="126" spans="1:56" s="106" customFormat="1" hidden="1" x14ac:dyDescent="0.25">
      <c r="A126" s="121" t="s">
        <v>136</v>
      </c>
      <c r="B126" s="110" t="s">
        <v>36</v>
      </c>
      <c r="C126" s="114">
        <v>4</v>
      </c>
      <c r="D126" s="114" t="s">
        <v>33</v>
      </c>
      <c r="E126" s="118"/>
      <c r="F126" s="118">
        <f>190000/52</f>
        <v>3653.8461538461538</v>
      </c>
      <c r="G126" s="114"/>
      <c r="H126" s="118"/>
      <c r="I126" s="118"/>
      <c r="J126" s="119">
        <f>F126+I126</f>
        <v>3653.8461538461538</v>
      </c>
      <c r="K126" s="118">
        <f>J126-U126-S126</f>
        <v>3218.8461538461538</v>
      </c>
      <c r="L126" s="118">
        <f>+J126-S126</f>
        <v>3403.8461538461538</v>
      </c>
      <c r="M126" s="118">
        <f>+J126-S126</f>
        <v>3403.8461538461538</v>
      </c>
      <c r="N126" s="118"/>
      <c r="O126" s="118">
        <f>J126</f>
        <v>3653.8461538461538</v>
      </c>
      <c r="P126" s="118">
        <f>L126*0.062</f>
        <v>211.03846153846155</v>
      </c>
      <c r="Q126" s="118">
        <f>J126*0.0145</f>
        <v>52.980769230769234</v>
      </c>
      <c r="R126" s="118">
        <f>+R121</f>
        <v>0</v>
      </c>
      <c r="S126" s="118">
        <v>250</v>
      </c>
      <c r="T126" s="118">
        <v>8</v>
      </c>
      <c r="U126" s="118">
        <v>185</v>
      </c>
      <c r="V126" s="118">
        <f>J126-SUM(P126:U126)</f>
        <v>2946.8269230769229</v>
      </c>
      <c r="W126" s="120">
        <f>L126*0.062</f>
        <v>211.03846153846155</v>
      </c>
      <c r="X126" s="120">
        <f>J126*0.0145</f>
        <v>52.980769230769234</v>
      </c>
      <c r="Y126" s="120">
        <f>N126*0.006</f>
        <v>0</v>
      </c>
      <c r="Z126" s="120">
        <f>O126*0.054</f>
        <v>197.30769230769229</v>
      </c>
      <c r="AC126" s="132"/>
      <c r="AD126" s="133"/>
      <c r="AE126" s="107"/>
      <c r="AF126" s="107"/>
      <c r="AI126" s="107"/>
      <c r="AW126" s="189"/>
      <c r="AX126" s="189"/>
      <c r="AY126" s="189"/>
      <c r="AZ126" s="191"/>
      <c r="BA126" s="118"/>
      <c r="BB126" s="189"/>
      <c r="BC126" s="189"/>
      <c r="BD126" s="189"/>
    </row>
    <row r="127" spans="1:56" s="106" customFormat="1" ht="15.75" hidden="1" thickBot="1" x14ac:dyDescent="0.3">
      <c r="A127" s="121"/>
      <c r="B127" s="121"/>
      <c r="C127" s="121"/>
      <c r="D127" s="122"/>
      <c r="E127" s="122"/>
      <c r="F127" s="123">
        <f>SUM(F125:F126)</f>
        <v>4333.8461538461543</v>
      </c>
      <c r="G127" s="122"/>
      <c r="H127" s="123">
        <f t="shared" ref="H127:Z127" si="46">SUM(H125:H126)</f>
        <v>25.5</v>
      </c>
      <c r="I127" s="123">
        <f t="shared" si="46"/>
        <v>76.5</v>
      </c>
      <c r="J127" s="124">
        <f t="shared" si="46"/>
        <v>4410.3461538461543</v>
      </c>
      <c r="K127" s="123">
        <f t="shared" si="46"/>
        <v>3690.3461538461538</v>
      </c>
      <c r="L127" s="123">
        <f t="shared" si="46"/>
        <v>3910.3461538461538</v>
      </c>
      <c r="M127" s="123">
        <f t="shared" si="46"/>
        <v>3910.3461538461538</v>
      </c>
      <c r="N127" s="123">
        <f t="shared" si="46"/>
        <v>0</v>
      </c>
      <c r="O127" s="123">
        <f t="shared" si="46"/>
        <v>4410.3461538461543</v>
      </c>
      <c r="P127" s="123">
        <f t="shared" si="46"/>
        <v>242.44146153846154</v>
      </c>
      <c r="Q127" s="123">
        <f t="shared" si="46"/>
        <v>63.950019230769236</v>
      </c>
      <c r="R127" s="123">
        <f t="shared" si="46"/>
        <v>0</v>
      </c>
      <c r="S127" s="123">
        <f t="shared" si="46"/>
        <v>500</v>
      </c>
      <c r="T127" s="123">
        <f t="shared" si="46"/>
        <v>16</v>
      </c>
      <c r="U127" s="123">
        <f t="shared" si="46"/>
        <v>220</v>
      </c>
      <c r="V127" s="123">
        <f t="shared" si="46"/>
        <v>3367.954673076923</v>
      </c>
      <c r="W127" s="123">
        <f t="shared" si="46"/>
        <v>242.44146153846154</v>
      </c>
      <c r="X127" s="123">
        <f t="shared" si="46"/>
        <v>63.950019230769236</v>
      </c>
      <c r="Y127" s="123">
        <f t="shared" si="46"/>
        <v>0</v>
      </c>
      <c r="Z127" s="123">
        <f t="shared" si="46"/>
        <v>238.15869230769229</v>
      </c>
      <c r="AC127" s="132"/>
      <c r="AD127" s="133"/>
      <c r="AE127" s="107"/>
      <c r="AF127" s="107"/>
      <c r="AI127" s="107"/>
      <c r="AW127" s="189"/>
      <c r="AX127" s="189"/>
      <c r="AY127" s="189"/>
      <c r="AZ127" s="191"/>
      <c r="BA127" s="118"/>
      <c r="BB127" s="189"/>
      <c r="BC127" s="189"/>
      <c r="BD127" s="189"/>
    </row>
    <row r="128" spans="1:56" s="46" customFormat="1" hidden="1" x14ac:dyDescent="0.25">
      <c r="AB128" s="106"/>
      <c r="AC128" s="132"/>
      <c r="AD128" s="133"/>
      <c r="AE128" s="107"/>
      <c r="AF128" s="107"/>
      <c r="AG128" s="106"/>
      <c r="AH128" s="106"/>
      <c r="AI128" s="107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90"/>
      <c r="AX128" s="190"/>
      <c r="AY128" s="190"/>
      <c r="AZ128" s="198"/>
      <c r="BA128" s="199"/>
      <c r="BB128" s="190"/>
      <c r="BC128" s="190"/>
      <c r="BD128" s="190"/>
    </row>
    <row r="129" spans="1:56" s="106" customFormat="1" ht="20.25" hidden="1" thickBot="1" x14ac:dyDescent="0.35">
      <c r="A129" s="125" t="s">
        <v>162</v>
      </c>
      <c r="B129" s="103"/>
      <c r="C129" s="103"/>
      <c r="D129" s="104"/>
      <c r="E129" s="105"/>
      <c r="G129" s="107"/>
      <c r="W129" s="46"/>
      <c r="X129" s="46"/>
      <c r="Y129" s="46"/>
      <c r="Z129" s="46"/>
      <c r="AC129" s="132"/>
      <c r="AD129" s="133"/>
      <c r="AE129" s="107"/>
      <c r="AF129" s="107"/>
      <c r="AI129" s="107"/>
      <c r="AW129" s="189"/>
      <c r="AX129" s="189"/>
      <c r="AY129" s="189"/>
      <c r="AZ129" s="191"/>
      <c r="BA129" s="118"/>
      <c r="BB129" s="189"/>
      <c r="BC129" s="189"/>
      <c r="BD129" s="189"/>
    </row>
    <row r="130" spans="1:56" s="106" customFormat="1" hidden="1" x14ac:dyDescent="0.25">
      <c r="A130" s="115" t="s">
        <v>135</v>
      </c>
      <c r="B130" s="116" t="s">
        <v>37</v>
      </c>
      <c r="C130" s="111">
        <v>1</v>
      </c>
      <c r="D130" s="111">
        <v>40</v>
      </c>
      <c r="E130" s="117">
        <v>17</v>
      </c>
      <c r="F130" s="118">
        <f>D130*E130</f>
        <v>680</v>
      </c>
      <c r="G130" s="114">
        <v>3</v>
      </c>
      <c r="H130" s="118">
        <f>E130*1.5</f>
        <v>25.5</v>
      </c>
      <c r="I130" s="118">
        <f>G130*H130</f>
        <v>76.5</v>
      </c>
      <c r="J130" s="119">
        <f>F130+I130</f>
        <v>756.5</v>
      </c>
      <c r="K130" s="118">
        <f>J130-U130-S130</f>
        <v>471.5</v>
      </c>
      <c r="L130" s="118">
        <f>+J130-S130</f>
        <v>506.5</v>
      </c>
      <c r="M130" s="118">
        <f>+J130-S130</f>
        <v>506.5</v>
      </c>
      <c r="N130" s="118"/>
      <c r="O130" s="118">
        <f>J130</f>
        <v>756.5</v>
      </c>
      <c r="P130" s="118">
        <f>L130*0.062</f>
        <v>31.402999999999999</v>
      </c>
      <c r="Q130" s="118">
        <f>J130*0.0145</f>
        <v>10.969250000000001</v>
      </c>
      <c r="R130" s="118">
        <f>+R125</f>
        <v>0</v>
      </c>
      <c r="S130" s="118">
        <v>250</v>
      </c>
      <c r="T130" s="118">
        <v>8</v>
      </c>
      <c r="U130" s="118">
        <v>35</v>
      </c>
      <c r="V130" s="118">
        <f>J130-P130-Q130-R130-S130-T130-U130</f>
        <v>421.12774999999999</v>
      </c>
      <c r="W130" s="120">
        <f>L130*0.062</f>
        <v>31.402999999999999</v>
      </c>
      <c r="X130" s="120">
        <f>J130*0.0145</f>
        <v>10.969250000000001</v>
      </c>
      <c r="Y130" s="120">
        <f>N130*0.006</f>
        <v>0</v>
      </c>
      <c r="Z130" s="120">
        <f>O130*0.054</f>
        <v>40.850999999999999</v>
      </c>
      <c r="AC130" s="132"/>
      <c r="AD130" s="133"/>
      <c r="AE130" s="107"/>
      <c r="AF130" s="107"/>
      <c r="AI130" s="107"/>
      <c r="AW130" s="189"/>
      <c r="AX130" s="189"/>
      <c r="AY130" s="189"/>
      <c r="AZ130" s="191"/>
      <c r="BA130" s="118"/>
      <c r="BB130" s="189"/>
      <c r="BC130" s="189"/>
      <c r="BD130" s="189"/>
    </row>
    <row r="131" spans="1:56" s="106" customFormat="1" hidden="1" x14ac:dyDescent="0.25">
      <c r="A131" s="121" t="s">
        <v>136</v>
      </c>
      <c r="B131" s="110" t="s">
        <v>36</v>
      </c>
      <c r="C131" s="114">
        <v>4</v>
      </c>
      <c r="D131" s="114" t="s">
        <v>33</v>
      </c>
      <c r="E131" s="118"/>
      <c r="F131" s="118">
        <f>190000/52</f>
        <v>3653.8461538461538</v>
      </c>
      <c r="G131" s="114"/>
      <c r="H131" s="118"/>
      <c r="I131" s="118"/>
      <c r="J131" s="119">
        <f>F131+I131</f>
        <v>3653.8461538461538</v>
      </c>
      <c r="K131" s="118">
        <f>J131-U131-S131</f>
        <v>3218.8461538461538</v>
      </c>
      <c r="L131" s="118">
        <f>+J131-S131</f>
        <v>3403.8461538461538</v>
      </c>
      <c r="M131" s="118">
        <f>+J131-S131</f>
        <v>3403.8461538461538</v>
      </c>
      <c r="N131" s="118"/>
      <c r="O131" s="118">
        <f>J131</f>
        <v>3653.8461538461538</v>
      </c>
      <c r="P131" s="118">
        <f>L131*0.062</f>
        <v>211.03846153846155</v>
      </c>
      <c r="Q131" s="118">
        <f>J131*0.0145</f>
        <v>52.980769230769234</v>
      </c>
      <c r="R131" s="118">
        <f>+R126</f>
        <v>0</v>
      </c>
      <c r="S131" s="118">
        <v>250</v>
      </c>
      <c r="T131" s="118">
        <v>8</v>
      </c>
      <c r="U131" s="118">
        <v>185</v>
      </c>
      <c r="V131" s="118">
        <f>J131-SUM(P131:U131)</f>
        <v>2946.8269230769229</v>
      </c>
      <c r="W131" s="120">
        <f>L131*0.062</f>
        <v>211.03846153846155</v>
      </c>
      <c r="X131" s="120">
        <f>J131*0.0145</f>
        <v>52.980769230769234</v>
      </c>
      <c r="Y131" s="120">
        <f>N131*0.006</f>
        <v>0</v>
      </c>
      <c r="Z131" s="120">
        <f>O131*0.054</f>
        <v>197.30769230769229</v>
      </c>
      <c r="AC131" s="132"/>
      <c r="AD131" s="133"/>
      <c r="AE131" s="107"/>
      <c r="AF131" s="107"/>
      <c r="AI131" s="107"/>
      <c r="AW131" s="189"/>
      <c r="AX131" s="189"/>
      <c r="AY131" s="189"/>
      <c r="AZ131" s="191"/>
      <c r="BA131" s="118"/>
      <c r="BB131" s="189"/>
      <c r="BC131" s="189"/>
      <c r="BD131" s="189"/>
    </row>
    <row r="132" spans="1:56" s="106" customFormat="1" ht="15.75" hidden="1" thickBot="1" x14ac:dyDescent="0.3">
      <c r="A132" s="121"/>
      <c r="B132" s="121"/>
      <c r="C132" s="121"/>
      <c r="D132" s="122"/>
      <c r="E132" s="122"/>
      <c r="F132" s="123">
        <f>SUM(F130:F131)</f>
        <v>4333.8461538461543</v>
      </c>
      <c r="G132" s="122"/>
      <c r="H132" s="123">
        <f t="shared" ref="H132:Z132" si="47">SUM(H130:H131)</f>
        <v>25.5</v>
      </c>
      <c r="I132" s="123">
        <f t="shared" si="47"/>
        <v>76.5</v>
      </c>
      <c r="J132" s="124">
        <f t="shared" si="47"/>
        <v>4410.3461538461543</v>
      </c>
      <c r="K132" s="123">
        <f t="shared" si="47"/>
        <v>3690.3461538461538</v>
      </c>
      <c r="L132" s="123">
        <f t="shared" si="47"/>
        <v>3910.3461538461538</v>
      </c>
      <c r="M132" s="123">
        <f t="shared" si="47"/>
        <v>3910.3461538461538</v>
      </c>
      <c r="N132" s="123">
        <f t="shared" si="47"/>
        <v>0</v>
      </c>
      <c r="O132" s="123">
        <f t="shared" si="47"/>
        <v>4410.3461538461543</v>
      </c>
      <c r="P132" s="123">
        <f t="shared" si="47"/>
        <v>242.44146153846154</v>
      </c>
      <c r="Q132" s="123">
        <f t="shared" si="47"/>
        <v>63.950019230769236</v>
      </c>
      <c r="R132" s="123">
        <f t="shared" si="47"/>
        <v>0</v>
      </c>
      <c r="S132" s="123">
        <f t="shared" si="47"/>
        <v>500</v>
      </c>
      <c r="T132" s="123">
        <f t="shared" si="47"/>
        <v>16</v>
      </c>
      <c r="U132" s="123">
        <f t="shared" si="47"/>
        <v>220</v>
      </c>
      <c r="V132" s="123">
        <f t="shared" si="47"/>
        <v>3367.954673076923</v>
      </c>
      <c r="W132" s="123">
        <f t="shared" si="47"/>
        <v>242.44146153846154</v>
      </c>
      <c r="X132" s="123">
        <f t="shared" si="47"/>
        <v>63.950019230769236</v>
      </c>
      <c r="Y132" s="123">
        <f t="shared" si="47"/>
        <v>0</v>
      </c>
      <c r="Z132" s="123">
        <f t="shared" si="47"/>
        <v>238.15869230769229</v>
      </c>
      <c r="AC132" s="132"/>
      <c r="AD132" s="133"/>
      <c r="AE132" s="107"/>
      <c r="AF132" s="107"/>
      <c r="AI132" s="107"/>
      <c r="AW132" s="189"/>
      <c r="AX132" s="189"/>
      <c r="AY132" s="189"/>
      <c r="AZ132" s="191"/>
      <c r="BA132" s="118"/>
      <c r="BB132" s="189"/>
      <c r="BC132" s="189"/>
      <c r="BD132" s="189"/>
    </row>
    <row r="133" spans="1:56" s="46" customFormat="1" hidden="1" x14ac:dyDescent="0.25">
      <c r="AB133" s="106"/>
      <c r="AC133" s="132"/>
      <c r="AD133" s="133"/>
      <c r="AE133" s="107"/>
      <c r="AF133" s="107"/>
      <c r="AG133" s="106"/>
      <c r="AH133" s="106"/>
      <c r="AI133" s="107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90"/>
      <c r="AX133" s="190"/>
      <c r="AY133" s="190"/>
      <c r="AZ133" s="198"/>
      <c r="BA133" s="199"/>
      <c r="BB133" s="190"/>
      <c r="BC133" s="190"/>
      <c r="BD133" s="190"/>
    </row>
    <row r="134" spans="1:56" s="106" customFormat="1" ht="20.25" hidden="1" thickBot="1" x14ac:dyDescent="0.35">
      <c r="A134" s="125" t="s">
        <v>163</v>
      </c>
      <c r="B134" s="103"/>
      <c r="C134" s="103"/>
      <c r="D134" s="104"/>
      <c r="E134" s="105"/>
      <c r="G134" s="107"/>
      <c r="W134" s="46"/>
      <c r="X134" s="46"/>
      <c r="Y134" s="46"/>
      <c r="Z134" s="46"/>
      <c r="AC134" s="132"/>
      <c r="AD134" s="133"/>
      <c r="AE134" s="107"/>
      <c r="AF134" s="107"/>
      <c r="AI134" s="107"/>
      <c r="AW134" s="189"/>
      <c r="AX134" s="189"/>
      <c r="AY134" s="189"/>
      <c r="AZ134" s="191"/>
      <c r="BA134" s="118"/>
      <c r="BB134" s="189"/>
      <c r="BC134" s="189"/>
      <c r="BD134" s="189"/>
    </row>
    <row r="135" spans="1:56" s="106" customFormat="1" hidden="1" x14ac:dyDescent="0.25">
      <c r="A135" s="115" t="s">
        <v>135</v>
      </c>
      <c r="B135" s="116" t="s">
        <v>37</v>
      </c>
      <c r="C135" s="111">
        <v>1</v>
      </c>
      <c r="D135" s="111">
        <v>40</v>
      </c>
      <c r="E135" s="117">
        <v>17</v>
      </c>
      <c r="F135" s="118">
        <f>D135*E135</f>
        <v>680</v>
      </c>
      <c r="G135" s="114">
        <v>3</v>
      </c>
      <c r="H135" s="118">
        <f>E135*1.5</f>
        <v>25.5</v>
      </c>
      <c r="I135" s="118">
        <f>G135*H135</f>
        <v>76.5</v>
      </c>
      <c r="J135" s="119">
        <f>F135+I135</f>
        <v>756.5</v>
      </c>
      <c r="K135" s="118">
        <f>J135-U135-S135</f>
        <v>471.5</v>
      </c>
      <c r="L135" s="118">
        <f>+J135-S135</f>
        <v>506.5</v>
      </c>
      <c r="M135" s="118">
        <f>+J135-S135</f>
        <v>506.5</v>
      </c>
      <c r="N135" s="118"/>
      <c r="O135" s="118">
        <f>J135</f>
        <v>756.5</v>
      </c>
      <c r="P135" s="118">
        <f>L135*0.062</f>
        <v>31.402999999999999</v>
      </c>
      <c r="Q135" s="118">
        <f>J135*0.0145</f>
        <v>10.969250000000001</v>
      </c>
      <c r="R135" s="118">
        <f>+R130</f>
        <v>0</v>
      </c>
      <c r="S135" s="118">
        <v>250</v>
      </c>
      <c r="T135" s="118">
        <v>8</v>
      </c>
      <c r="U135" s="118">
        <v>35</v>
      </c>
      <c r="V135" s="118">
        <f>J135-P135-Q135-R135-S135-T135-U135</f>
        <v>421.12774999999999</v>
      </c>
      <c r="W135" s="120">
        <f>L135*0.062</f>
        <v>31.402999999999999</v>
      </c>
      <c r="X135" s="120">
        <f>J135*0.0145</f>
        <v>10.969250000000001</v>
      </c>
      <c r="Y135" s="120">
        <f>N135*0.006</f>
        <v>0</v>
      </c>
      <c r="Z135" s="120">
        <f>O135*0.054</f>
        <v>40.850999999999999</v>
      </c>
      <c r="AC135" s="132"/>
      <c r="AD135" s="133"/>
      <c r="AE135" s="107"/>
      <c r="AF135" s="107"/>
      <c r="AI135" s="107"/>
      <c r="AW135" s="189"/>
      <c r="AX135" s="189"/>
      <c r="AY135" s="189"/>
      <c r="AZ135" s="191"/>
      <c r="BA135" s="118"/>
      <c r="BB135" s="189"/>
      <c r="BC135" s="189"/>
      <c r="BD135" s="189"/>
    </row>
    <row r="136" spans="1:56" s="106" customFormat="1" hidden="1" x14ac:dyDescent="0.25">
      <c r="A136" s="121" t="s">
        <v>136</v>
      </c>
      <c r="B136" s="110" t="s">
        <v>36</v>
      </c>
      <c r="C136" s="114">
        <v>4</v>
      </c>
      <c r="D136" s="114" t="s">
        <v>33</v>
      </c>
      <c r="E136" s="118"/>
      <c r="F136" s="118">
        <f>190000/52</f>
        <v>3653.8461538461538</v>
      </c>
      <c r="G136" s="114"/>
      <c r="H136" s="118"/>
      <c r="I136" s="118"/>
      <c r="J136" s="119">
        <f>F136+I136</f>
        <v>3653.8461538461538</v>
      </c>
      <c r="K136" s="118">
        <f>J136-U136-S136</f>
        <v>3218.8461538461538</v>
      </c>
      <c r="L136" s="118">
        <f>+J136-S136</f>
        <v>3403.8461538461538</v>
      </c>
      <c r="M136" s="118">
        <f>+J136-S136</f>
        <v>3403.8461538461538</v>
      </c>
      <c r="N136" s="118"/>
      <c r="O136" s="118">
        <f>J136</f>
        <v>3653.8461538461538</v>
      </c>
      <c r="P136" s="118">
        <f>L136*0.062</f>
        <v>211.03846153846155</v>
      </c>
      <c r="Q136" s="118">
        <f>J136*0.0145</f>
        <v>52.980769230769234</v>
      </c>
      <c r="R136" s="118">
        <f>+R131</f>
        <v>0</v>
      </c>
      <c r="S136" s="118">
        <v>250</v>
      </c>
      <c r="T136" s="118">
        <v>8</v>
      </c>
      <c r="U136" s="118">
        <v>185</v>
      </c>
      <c r="V136" s="118">
        <f>J136-SUM(P136:U136)</f>
        <v>2946.8269230769229</v>
      </c>
      <c r="W136" s="120">
        <f>L136*0.062</f>
        <v>211.03846153846155</v>
      </c>
      <c r="X136" s="120">
        <f>J136*0.0145</f>
        <v>52.980769230769234</v>
      </c>
      <c r="Y136" s="120">
        <f>N136*0.006</f>
        <v>0</v>
      </c>
      <c r="Z136" s="120">
        <f>O136*0.054</f>
        <v>197.30769230769229</v>
      </c>
      <c r="AC136" s="132"/>
      <c r="AD136" s="133"/>
      <c r="AE136" s="107"/>
      <c r="AF136" s="107"/>
      <c r="AI136" s="107"/>
      <c r="AW136" s="189"/>
      <c r="AX136" s="189"/>
      <c r="AY136" s="189"/>
      <c r="AZ136" s="191"/>
      <c r="BA136" s="118"/>
      <c r="BB136" s="189"/>
      <c r="BC136" s="189"/>
      <c r="BD136" s="189"/>
    </row>
    <row r="137" spans="1:56" s="106" customFormat="1" ht="15.75" hidden="1" thickBot="1" x14ac:dyDescent="0.3">
      <c r="A137" s="121"/>
      <c r="B137" s="121"/>
      <c r="C137" s="121"/>
      <c r="D137" s="122"/>
      <c r="E137" s="122"/>
      <c r="F137" s="123">
        <f>SUM(F135:F136)</f>
        <v>4333.8461538461543</v>
      </c>
      <c r="G137" s="122"/>
      <c r="H137" s="123">
        <f t="shared" ref="H137:Z137" si="48">SUM(H135:H136)</f>
        <v>25.5</v>
      </c>
      <c r="I137" s="123">
        <f t="shared" si="48"/>
        <v>76.5</v>
      </c>
      <c r="J137" s="124">
        <f t="shared" si="48"/>
        <v>4410.3461538461543</v>
      </c>
      <c r="K137" s="123">
        <f t="shared" si="48"/>
        <v>3690.3461538461538</v>
      </c>
      <c r="L137" s="123">
        <f t="shared" si="48"/>
        <v>3910.3461538461538</v>
      </c>
      <c r="M137" s="123">
        <f t="shared" si="48"/>
        <v>3910.3461538461538</v>
      </c>
      <c r="N137" s="123">
        <f t="shared" si="48"/>
        <v>0</v>
      </c>
      <c r="O137" s="123">
        <f t="shared" si="48"/>
        <v>4410.3461538461543</v>
      </c>
      <c r="P137" s="123">
        <f t="shared" si="48"/>
        <v>242.44146153846154</v>
      </c>
      <c r="Q137" s="123">
        <f t="shared" si="48"/>
        <v>63.950019230769236</v>
      </c>
      <c r="R137" s="123">
        <f t="shared" si="48"/>
        <v>0</v>
      </c>
      <c r="S137" s="123">
        <f t="shared" si="48"/>
        <v>500</v>
      </c>
      <c r="T137" s="123">
        <f t="shared" si="48"/>
        <v>16</v>
      </c>
      <c r="U137" s="123">
        <f t="shared" si="48"/>
        <v>220</v>
      </c>
      <c r="V137" s="123">
        <f t="shared" si="48"/>
        <v>3367.954673076923</v>
      </c>
      <c r="W137" s="123">
        <f t="shared" si="48"/>
        <v>242.44146153846154</v>
      </c>
      <c r="X137" s="123">
        <f t="shared" si="48"/>
        <v>63.950019230769236</v>
      </c>
      <c r="Y137" s="123">
        <f t="shared" si="48"/>
        <v>0</v>
      </c>
      <c r="Z137" s="123">
        <f t="shared" si="48"/>
        <v>238.15869230769229</v>
      </c>
      <c r="AC137" s="132"/>
      <c r="AD137" s="133"/>
      <c r="AE137" s="107"/>
      <c r="AF137" s="107"/>
      <c r="AI137" s="107"/>
      <c r="AW137" s="189"/>
      <c r="AX137" s="189"/>
      <c r="AY137" s="189"/>
      <c r="AZ137" s="191"/>
      <c r="BA137" s="118"/>
      <c r="BB137" s="189"/>
      <c r="BC137" s="189"/>
      <c r="BD137" s="189"/>
    </row>
    <row r="138" spans="1:56" s="46" customFormat="1" hidden="1" x14ac:dyDescent="0.25">
      <c r="AB138" s="106"/>
      <c r="AC138" s="132"/>
      <c r="AD138" s="133"/>
      <c r="AE138" s="107"/>
      <c r="AF138" s="107"/>
      <c r="AG138" s="106"/>
      <c r="AH138" s="106"/>
      <c r="AI138" s="107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90"/>
      <c r="AX138" s="190"/>
      <c r="AY138" s="190"/>
      <c r="AZ138" s="198"/>
      <c r="BA138" s="199"/>
      <c r="BB138" s="190"/>
      <c r="BC138" s="190"/>
      <c r="BD138" s="190"/>
    </row>
    <row r="139" spans="1:56" s="106" customFormat="1" ht="20.25" hidden="1" thickBot="1" x14ac:dyDescent="0.35">
      <c r="A139" s="125" t="s">
        <v>164</v>
      </c>
      <c r="B139" s="103"/>
      <c r="C139" s="103"/>
      <c r="D139" s="104"/>
      <c r="E139" s="105"/>
      <c r="G139" s="107"/>
      <c r="W139" s="46"/>
      <c r="X139" s="46"/>
      <c r="Y139" s="46"/>
      <c r="Z139" s="46"/>
      <c r="AC139" s="132"/>
      <c r="AD139" s="133"/>
      <c r="AE139" s="107"/>
      <c r="AF139" s="107"/>
      <c r="AI139" s="107"/>
      <c r="AW139" s="189"/>
      <c r="AX139" s="189"/>
      <c r="AY139" s="189"/>
      <c r="AZ139" s="191"/>
      <c r="BA139" s="118"/>
      <c r="BB139" s="189"/>
      <c r="BC139" s="189"/>
      <c r="BD139" s="189"/>
    </row>
    <row r="140" spans="1:56" s="106" customFormat="1" hidden="1" x14ac:dyDescent="0.25">
      <c r="A140" s="115" t="s">
        <v>135</v>
      </c>
      <c r="B140" s="116" t="s">
        <v>37</v>
      </c>
      <c r="C140" s="111">
        <v>1</v>
      </c>
      <c r="D140" s="111">
        <v>40</v>
      </c>
      <c r="E140" s="117">
        <v>17</v>
      </c>
      <c r="F140" s="118">
        <f>D140*E140</f>
        <v>680</v>
      </c>
      <c r="G140" s="114">
        <v>3</v>
      </c>
      <c r="H140" s="118">
        <f>E140*1.5</f>
        <v>25.5</v>
      </c>
      <c r="I140" s="118">
        <f>G140*H140</f>
        <v>76.5</v>
      </c>
      <c r="J140" s="119">
        <f>F140+I140</f>
        <v>756.5</v>
      </c>
      <c r="K140" s="118">
        <f>J140-U140-S140</f>
        <v>471.5</v>
      </c>
      <c r="L140" s="118">
        <f>+J140-S140</f>
        <v>506.5</v>
      </c>
      <c r="M140" s="118">
        <f>+J140-S140</f>
        <v>506.5</v>
      </c>
      <c r="N140" s="118"/>
      <c r="O140" s="118">
        <f>J140</f>
        <v>756.5</v>
      </c>
      <c r="P140" s="118">
        <f>L140*0.062</f>
        <v>31.402999999999999</v>
      </c>
      <c r="Q140" s="118">
        <f>J140*0.0145</f>
        <v>10.969250000000001</v>
      </c>
      <c r="R140" s="118">
        <f>+R135</f>
        <v>0</v>
      </c>
      <c r="S140" s="118">
        <v>250</v>
      </c>
      <c r="T140" s="118">
        <v>8</v>
      </c>
      <c r="U140" s="118">
        <v>35</v>
      </c>
      <c r="V140" s="118">
        <f>J140-P140-Q140-R140-S140-T140-U140</f>
        <v>421.12774999999999</v>
      </c>
      <c r="W140" s="120">
        <f>L140*0.062</f>
        <v>31.402999999999999</v>
      </c>
      <c r="X140" s="120">
        <f>J140*0.0145</f>
        <v>10.969250000000001</v>
      </c>
      <c r="Y140" s="120">
        <f>N140*0.006</f>
        <v>0</v>
      </c>
      <c r="Z140" s="120">
        <f>O140*0.054</f>
        <v>40.850999999999999</v>
      </c>
      <c r="AC140" s="132"/>
      <c r="AD140" s="133"/>
      <c r="AE140" s="107"/>
      <c r="AF140" s="107"/>
      <c r="AI140" s="107"/>
      <c r="AW140" s="189"/>
      <c r="AX140" s="189"/>
      <c r="AY140" s="189"/>
      <c r="AZ140" s="191"/>
      <c r="BA140" s="118"/>
      <c r="BB140" s="189"/>
      <c r="BC140" s="189"/>
      <c r="BD140" s="189"/>
    </row>
    <row r="141" spans="1:56" s="106" customFormat="1" hidden="1" x14ac:dyDescent="0.25">
      <c r="A141" s="121" t="s">
        <v>136</v>
      </c>
      <c r="B141" s="110" t="s">
        <v>36</v>
      </c>
      <c r="C141" s="114">
        <v>4</v>
      </c>
      <c r="D141" s="114" t="s">
        <v>33</v>
      </c>
      <c r="E141" s="118"/>
      <c r="F141" s="118">
        <f>190000/52</f>
        <v>3653.8461538461538</v>
      </c>
      <c r="G141" s="114"/>
      <c r="H141" s="118"/>
      <c r="I141" s="118"/>
      <c r="J141" s="119">
        <f>F141+I141</f>
        <v>3653.8461538461538</v>
      </c>
      <c r="K141" s="118">
        <f>J141-U141-S141</f>
        <v>3218.8461538461538</v>
      </c>
      <c r="L141" s="118">
        <f>+J141-S141</f>
        <v>3403.8461538461538</v>
      </c>
      <c r="M141" s="118">
        <f>+J141-S141</f>
        <v>3403.8461538461538</v>
      </c>
      <c r="N141" s="118"/>
      <c r="O141" s="118">
        <f>J141</f>
        <v>3653.8461538461538</v>
      </c>
      <c r="P141" s="118">
        <f>L141*0.062</f>
        <v>211.03846153846155</v>
      </c>
      <c r="Q141" s="118">
        <f>J141*0.0145</f>
        <v>52.980769230769234</v>
      </c>
      <c r="R141" s="118">
        <f>+R136</f>
        <v>0</v>
      </c>
      <c r="S141" s="118">
        <v>250</v>
      </c>
      <c r="T141" s="118">
        <v>8</v>
      </c>
      <c r="U141" s="118">
        <v>185</v>
      </c>
      <c r="V141" s="118">
        <f>J141-SUM(P141:U141)</f>
        <v>2946.8269230769229</v>
      </c>
      <c r="W141" s="120">
        <f>L141*0.062</f>
        <v>211.03846153846155</v>
      </c>
      <c r="X141" s="120">
        <f>J141*0.0145</f>
        <v>52.980769230769234</v>
      </c>
      <c r="Y141" s="120">
        <f>N141*0.006</f>
        <v>0</v>
      </c>
      <c r="Z141" s="120">
        <f>O141*0.054</f>
        <v>197.30769230769229</v>
      </c>
      <c r="AC141" s="132"/>
      <c r="AD141" s="133"/>
      <c r="AE141" s="107"/>
      <c r="AF141" s="107"/>
      <c r="AI141" s="107"/>
      <c r="AW141" s="189"/>
      <c r="AX141" s="189"/>
      <c r="AY141" s="189"/>
      <c r="AZ141" s="191"/>
      <c r="BA141" s="118"/>
      <c r="BB141" s="189"/>
      <c r="BC141" s="189"/>
      <c r="BD141" s="189"/>
    </row>
    <row r="142" spans="1:56" s="106" customFormat="1" ht="15.75" hidden="1" thickBot="1" x14ac:dyDescent="0.3">
      <c r="A142" s="121"/>
      <c r="B142" s="121"/>
      <c r="C142" s="121"/>
      <c r="D142" s="122"/>
      <c r="E142" s="122"/>
      <c r="F142" s="123">
        <f>SUM(F140:F141)</f>
        <v>4333.8461538461543</v>
      </c>
      <c r="G142" s="122"/>
      <c r="H142" s="123">
        <f t="shared" ref="H142:Z142" si="49">SUM(H140:H141)</f>
        <v>25.5</v>
      </c>
      <c r="I142" s="123">
        <f t="shared" si="49"/>
        <v>76.5</v>
      </c>
      <c r="J142" s="124">
        <f t="shared" si="49"/>
        <v>4410.3461538461543</v>
      </c>
      <c r="K142" s="123">
        <f t="shared" si="49"/>
        <v>3690.3461538461538</v>
      </c>
      <c r="L142" s="123">
        <f t="shared" si="49"/>
        <v>3910.3461538461538</v>
      </c>
      <c r="M142" s="123">
        <f t="shared" si="49"/>
        <v>3910.3461538461538</v>
      </c>
      <c r="N142" s="123">
        <f t="shared" si="49"/>
        <v>0</v>
      </c>
      <c r="O142" s="123">
        <f t="shared" si="49"/>
        <v>4410.3461538461543</v>
      </c>
      <c r="P142" s="123">
        <f t="shared" si="49"/>
        <v>242.44146153846154</v>
      </c>
      <c r="Q142" s="123">
        <f t="shared" si="49"/>
        <v>63.950019230769236</v>
      </c>
      <c r="R142" s="123">
        <f t="shared" si="49"/>
        <v>0</v>
      </c>
      <c r="S142" s="123">
        <f t="shared" si="49"/>
        <v>500</v>
      </c>
      <c r="T142" s="123">
        <f t="shared" si="49"/>
        <v>16</v>
      </c>
      <c r="U142" s="123">
        <f t="shared" si="49"/>
        <v>220</v>
      </c>
      <c r="V142" s="123">
        <f t="shared" si="49"/>
        <v>3367.954673076923</v>
      </c>
      <c r="W142" s="123">
        <f t="shared" si="49"/>
        <v>242.44146153846154</v>
      </c>
      <c r="X142" s="123">
        <f t="shared" si="49"/>
        <v>63.950019230769236</v>
      </c>
      <c r="Y142" s="123">
        <f t="shared" si="49"/>
        <v>0</v>
      </c>
      <c r="Z142" s="123">
        <f t="shared" si="49"/>
        <v>238.15869230769229</v>
      </c>
      <c r="AC142" s="132"/>
      <c r="AD142" s="133"/>
      <c r="AE142" s="107"/>
      <c r="AF142" s="107"/>
      <c r="AI142" s="107"/>
      <c r="AW142" s="189"/>
      <c r="AX142" s="189"/>
      <c r="AY142" s="189"/>
      <c r="AZ142" s="191"/>
      <c r="BA142" s="118"/>
      <c r="BB142" s="189"/>
      <c r="BC142" s="189"/>
      <c r="BD142" s="189"/>
    </row>
    <row r="143" spans="1:56" s="46" customFormat="1" hidden="1" x14ac:dyDescent="0.25">
      <c r="AB143" s="106"/>
      <c r="AC143" s="132"/>
      <c r="AD143" s="133"/>
      <c r="AE143" s="107"/>
      <c r="AF143" s="107"/>
      <c r="AG143" s="106"/>
      <c r="AH143" s="106"/>
      <c r="AI143" s="107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90"/>
      <c r="AX143" s="190"/>
      <c r="AY143" s="190"/>
      <c r="AZ143" s="198"/>
      <c r="BA143" s="199"/>
      <c r="BB143" s="190"/>
      <c r="BC143" s="190"/>
      <c r="BD143" s="190"/>
    </row>
    <row r="144" spans="1:56" s="106" customFormat="1" ht="20.25" hidden="1" thickBot="1" x14ac:dyDescent="0.35">
      <c r="A144" s="125" t="s">
        <v>165</v>
      </c>
      <c r="B144" s="103"/>
      <c r="C144" s="103"/>
      <c r="D144" s="104"/>
      <c r="E144" s="105"/>
      <c r="G144" s="107"/>
      <c r="W144" s="46"/>
      <c r="X144" s="46"/>
      <c r="Y144" s="46"/>
      <c r="Z144" s="46"/>
      <c r="AC144" s="132"/>
      <c r="AD144" s="133"/>
      <c r="AE144" s="107"/>
      <c r="AF144" s="107"/>
      <c r="AI144" s="107"/>
      <c r="AW144" s="189"/>
      <c r="AX144" s="189"/>
      <c r="AY144" s="189"/>
      <c r="AZ144" s="191"/>
      <c r="BA144" s="118"/>
      <c r="BB144" s="189"/>
      <c r="BC144" s="189"/>
      <c r="BD144" s="189"/>
    </row>
    <row r="145" spans="1:56" s="106" customFormat="1" hidden="1" x14ac:dyDescent="0.25">
      <c r="A145" s="115" t="s">
        <v>135</v>
      </c>
      <c r="B145" s="116" t="s">
        <v>37</v>
      </c>
      <c r="C145" s="111">
        <v>1</v>
      </c>
      <c r="D145" s="111">
        <v>40</v>
      </c>
      <c r="E145" s="117">
        <v>17</v>
      </c>
      <c r="F145" s="118">
        <f>D145*E145</f>
        <v>680</v>
      </c>
      <c r="G145" s="114">
        <v>3</v>
      </c>
      <c r="H145" s="118">
        <f>E145*1.5</f>
        <v>25.5</v>
      </c>
      <c r="I145" s="118">
        <f>G145*H145</f>
        <v>76.5</v>
      </c>
      <c r="J145" s="119">
        <f>F145+I145</f>
        <v>756.5</v>
      </c>
      <c r="K145" s="118">
        <f>J145-U145-S145</f>
        <v>471.5</v>
      </c>
      <c r="L145" s="118">
        <f>+J145-S145</f>
        <v>506.5</v>
      </c>
      <c r="M145" s="118">
        <f>+J145-S145</f>
        <v>506.5</v>
      </c>
      <c r="N145" s="118"/>
      <c r="O145" s="118">
        <f>J145</f>
        <v>756.5</v>
      </c>
      <c r="P145" s="118">
        <f>L145*0.062</f>
        <v>31.402999999999999</v>
      </c>
      <c r="Q145" s="118">
        <f>J145*0.0145</f>
        <v>10.969250000000001</v>
      </c>
      <c r="R145" s="118">
        <f>+R140</f>
        <v>0</v>
      </c>
      <c r="S145" s="118">
        <v>250</v>
      </c>
      <c r="T145" s="118">
        <v>8</v>
      </c>
      <c r="U145" s="118">
        <v>35</v>
      </c>
      <c r="V145" s="118">
        <f>J145-P145-Q145-R145-S145-T145-U145</f>
        <v>421.12774999999999</v>
      </c>
      <c r="W145" s="120">
        <f>L145*0.062</f>
        <v>31.402999999999999</v>
      </c>
      <c r="X145" s="120">
        <f>J145*0.0145</f>
        <v>10.969250000000001</v>
      </c>
      <c r="Y145" s="120">
        <f>N145*0.006</f>
        <v>0</v>
      </c>
      <c r="Z145" s="120">
        <f>O145*0.054</f>
        <v>40.850999999999999</v>
      </c>
      <c r="AC145" s="132"/>
      <c r="AD145" s="133"/>
      <c r="AE145" s="107"/>
      <c r="AF145" s="107"/>
      <c r="AI145" s="107"/>
      <c r="AW145" s="189"/>
      <c r="AX145" s="189"/>
      <c r="AY145" s="189"/>
      <c r="AZ145" s="191"/>
      <c r="BA145" s="118"/>
      <c r="BB145" s="189"/>
      <c r="BC145" s="189"/>
      <c r="BD145" s="189"/>
    </row>
    <row r="146" spans="1:56" s="106" customFormat="1" hidden="1" x14ac:dyDescent="0.25">
      <c r="A146" s="121" t="s">
        <v>136</v>
      </c>
      <c r="B146" s="110" t="s">
        <v>36</v>
      </c>
      <c r="C146" s="114">
        <v>4</v>
      </c>
      <c r="D146" s="114" t="s">
        <v>33</v>
      </c>
      <c r="E146" s="118"/>
      <c r="F146" s="118">
        <f>190000/52</f>
        <v>3653.8461538461538</v>
      </c>
      <c r="G146" s="114"/>
      <c r="H146" s="118"/>
      <c r="I146" s="118"/>
      <c r="J146" s="119">
        <f>F146+I146</f>
        <v>3653.8461538461538</v>
      </c>
      <c r="K146" s="118">
        <f>J146-U146-S146</f>
        <v>3218.8461538461538</v>
      </c>
      <c r="L146" s="118">
        <f>+J146-S146</f>
        <v>3403.8461538461538</v>
      </c>
      <c r="M146" s="118">
        <f>+J146-S146</f>
        <v>3403.8461538461538</v>
      </c>
      <c r="N146" s="118"/>
      <c r="O146" s="118">
        <f>J146</f>
        <v>3653.8461538461538</v>
      </c>
      <c r="P146" s="118">
        <f>L146*0.062</f>
        <v>211.03846153846155</v>
      </c>
      <c r="Q146" s="118">
        <f>J146*0.0145</f>
        <v>52.980769230769234</v>
      </c>
      <c r="R146" s="118">
        <f>+R141</f>
        <v>0</v>
      </c>
      <c r="S146" s="118">
        <v>250</v>
      </c>
      <c r="T146" s="118">
        <v>8</v>
      </c>
      <c r="U146" s="118">
        <v>185</v>
      </c>
      <c r="V146" s="118">
        <f>J146-SUM(P146:U146)</f>
        <v>2946.8269230769229</v>
      </c>
      <c r="W146" s="120">
        <f>L146*0.062</f>
        <v>211.03846153846155</v>
      </c>
      <c r="X146" s="120">
        <f>J146*0.0145</f>
        <v>52.980769230769234</v>
      </c>
      <c r="Y146" s="120">
        <f>N146*0.006</f>
        <v>0</v>
      </c>
      <c r="Z146" s="120">
        <f>O146*0.054</f>
        <v>197.30769230769229</v>
      </c>
      <c r="AC146" s="132"/>
      <c r="AD146" s="133"/>
      <c r="AE146" s="107"/>
      <c r="AF146" s="107"/>
      <c r="AI146" s="107"/>
      <c r="AW146" s="189"/>
      <c r="AX146" s="189"/>
      <c r="AY146" s="189"/>
      <c r="AZ146" s="191"/>
      <c r="BA146" s="118"/>
      <c r="BB146" s="189"/>
      <c r="BC146" s="189"/>
      <c r="BD146" s="189"/>
    </row>
    <row r="147" spans="1:56" s="106" customFormat="1" ht="15.75" hidden="1" thickBot="1" x14ac:dyDescent="0.3">
      <c r="A147" s="121"/>
      <c r="B147" s="121"/>
      <c r="C147" s="121"/>
      <c r="D147" s="122"/>
      <c r="E147" s="122"/>
      <c r="F147" s="123">
        <f>SUM(F145:F146)</f>
        <v>4333.8461538461543</v>
      </c>
      <c r="G147" s="122"/>
      <c r="H147" s="123">
        <f t="shared" ref="H147:Z147" si="50">SUM(H145:H146)</f>
        <v>25.5</v>
      </c>
      <c r="I147" s="123">
        <f t="shared" si="50"/>
        <v>76.5</v>
      </c>
      <c r="J147" s="124">
        <f t="shared" si="50"/>
        <v>4410.3461538461543</v>
      </c>
      <c r="K147" s="123">
        <f t="shared" si="50"/>
        <v>3690.3461538461538</v>
      </c>
      <c r="L147" s="123">
        <f t="shared" si="50"/>
        <v>3910.3461538461538</v>
      </c>
      <c r="M147" s="123">
        <f t="shared" si="50"/>
        <v>3910.3461538461538</v>
      </c>
      <c r="N147" s="123">
        <f t="shared" si="50"/>
        <v>0</v>
      </c>
      <c r="O147" s="123">
        <f t="shared" si="50"/>
        <v>4410.3461538461543</v>
      </c>
      <c r="P147" s="123">
        <f t="shared" si="50"/>
        <v>242.44146153846154</v>
      </c>
      <c r="Q147" s="123">
        <f t="shared" si="50"/>
        <v>63.950019230769236</v>
      </c>
      <c r="R147" s="123">
        <f t="shared" si="50"/>
        <v>0</v>
      </c>
      <c r="S147" s="123">
        <f t="shared" si="50"/>
        <v>500</v>
      </c>
      <c r="T147" s="123">
        <f t="shared" si="50"/>
        <v>16</v>
      </c>
      <c r="U147" s="123">
        <f t="shared" si="50"/>
        <v>220</v>
      </c>
      <c r="V147" s="123">
        <f t="shared" si="50"/>
        <v>3367.954673076923</v>
      </c>
      <c r="W147" s="123">
        <f t="shared" si="50"/>
        <v>242.44146153846154</v>
      </c>
      <c r="X147" s="123">
        <f t="shared" si="50"/>
        <v>63.950019230769236</v>
      </c>
      <c r="Y147" s="123">
        <f t="shared" si="50"/>
        <v>0</v>
      </c>
      <c r="Z147" s="123">
        <f t="shared" si="50"/>
        <v>238.15869230769229</v>
      </c>
      <c r="AC147" s="132"/>
      <c r="AD147" s="133"/>
      <c r="AE147" s="107"/>
      <c r="AF147" s="107"/>
      <c r="AI147" s="107"/>
      <c r="AW147" s="189"/>
      <c r="AX147" s="189"/>
      <c r="AY147" s="189"/>
      <c r="AZ147" s="191"/>
      <c r="BA147" s="118"/>
      <c r="BB147" s="189"/>
      <c r="BC147" s="189"/>
      <c r="BD147" s="189"/>
    </row>
    <row r="148" spans="1:56" s="46" customFormat="1" hidden="1" x14ac:dyDescent="0.25">
      <c r="AB148" s="106"/>
      <c r="AC148" s="132"/>
      <c r="AD148" s="133"/>
      <c r="AE148" s="107"/>
      <c r="AF148" s="107"/>
      <c r="AG148" s="106"/>
      <c r="AH148" s="106"/>
      <c r="AI148" s="107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90"/>
      <c r="AX148" s="190"/>
      <c r="AY148" s="190"/>
      <c r="AZ148" s="198"/>
      <c r="BA148" s="199"/>
      <c r="BB148" s="190"/>
      <c r="BC148" s="190"/>
      <c r="BD148" s="190"/>
    </row>
    <row r="149" spans="1:56" s="106" customFormat="1" ht="20.25" hidden="1" thickBot="1" x14ac:dyDescent="0.35">
      <c r="A149" s="125" t="s">
        <v>166</v>
      </c>
      <c r="B149" s="103"/>
      <c r="C149" s="103"/>
      <c r="D149" s="104"/>
      <c r="E149" s="105"/>
      <c r="G149" s="107"/>
      <c r="W149" s="46"/>
      <c r="X149" s="46"/>
      <c r="Y149" s="46"/>
      <c r="Z149" s="46"/>
      <c r="AC149" s="132"/>
      <c r="AD149" s="133"/>
      <c r="AE149" s="107"/>
      <c r="AF149" s="107"/>
      <c r="AI149" s="107"/>
      <c r="AW149" s="189"/>
      <c r="AX149" s="189"/>
      <c r="AY149" s="189"/>
      <c r="AZ149" s="191"/>
      <c r="BA149" s="118"/>
      <c r="BB149" s="189"/>
      <c r="BC149" s="189"/>
      <c r="BD149" s="189"/>
    </row>
    <row r="150" spans="1:56" s="106" customFormat="1" hidden="1" x14ac:dyDescent="0.25">
      <c r="A150" s="115" t="s">
        <v>135</v>
      </c>
      <c r="B150" s="116" t="s">
        <v>37</v>
      </c>
      <c r="C150" s="111">
        <v>1</v>
      </c>
      <c r="D150" s="111">
        <v>40</v>
      </c>
      <c r="E150" s="117">
        <v>17</v>
      </c>
      <c r="F150" s="118">
        <f>D150*E150</f>
        <v>680</v>
      </c>
      <c r="G150" s="114">
        <v>3</v>
      </c>
      <c r="H150" s="118">
        <f>E150*1.5</f>
        <v>25.5</v>
      </c>
      <c r="I150" s="118">
        <f>G150*H150</f>
        <v>76.5</v>
      </c>
      <c r="J150" s="119">
        <f>F150+I150</f>
        <v>756.5</v>
      </c>
      <c r="K150" s="118">
        <f>J150-U150-S150</f>
        <v>471.5</v>
      </c>
      <c r="L150" s="118">
        <f>+J150-S150</f>
        <v>506.5</v>
      </c>
      <c r="M150" s="118">
        <f>+J150-S150</f>
        <v>506.5</v>
      </c>
      <c r="N150" s="118"/>
      <c r="O150" s="118">
        <f>J150</f>
        <v>756.5</v>
      </c>
      <c r="P150" s="118">
        <f>L150*0.062</f>
        <v>31.402999999999999</v>
      </c>
      <c r="Q150" s="118">
        <f>J150*0.0145</f>
        <v>10.969250000000001</v>
      </c>
      <c r="R150" s="118">
        <f>+R145</f>
        <v>0</v>
      </c>
      <c r="S150" s="118">
        <v>250</v>
      </c>
      <c r="T150" s="118">
        <v>8</v>
      </c>
      <c r="U150" s="118">
        <v>35</v>
      </c>
      <c r="V150" s="118">
        <f>J150-P150-Q150-R150-S150-T150-U150</f>
        <v>421.12774999999999</v>
      </c>
      <c r="W150" s="120">
        <f>L150*0.062</f>
        <v>31.402999999999999</v>
      </c>
      <c r="X150" s="120">
        <f>J150*0.0145</f>
        <v>10.969250000000001</v>
      </c>
      <c r="Y150" s="120">
        <f>N150*0.006</f>
        <v>0</v>
      </c>
      <c r="Z150" s="120">
        <f>O150*0.054</f>
        <v>40.850999999999999</v>
      </c>
      <c r="AC150" s="132"/>
      <c r="AD150" s="133"/>
      <c r="AE150" s="107"/>
      <c r="AF150" s="107"/>
      <c r="AI150" s="107"/>
      <c r="AW150" s="189"/>
      <c r="AX150" s="189"/>
      <c r="AY150" s="189"/>
      <c r="AZ150" s="191"/>
      <c r="BA150" s="118"/>
      <c r="BB150" s="189"/>
      <c r="BC150" s="189"/>
      <c r="BD150" s="189"/>
    </row>
    <row r="151" spans="1:56" s="106" customFormat="1" hidden="1" x14ac:dyDescent="0.25">
      <c r="A151" s="121" t="s">
        <v>136</v>
      </c>
      <c r="B151" s="110" t="s">
        <v>36</v>
      </c>
      <c r="C151" s="114">
        <v>4</v>
      </c>
      <c r="D151" s="114" t="s">
        <v>33</v>
      </c>
      <c r="E151" s="118"/>
      <c r="F151" s="118">
        <f>190000/52</f>
        <v>3653.8461538461538</v>
      </c>
      <c r="G151" s="114"/>
      <c r="H151" s="118"/>
      <c r="I151" s="118"/>
      <c r="J151" s="119">
        <f>F151+I151</f>
        <v>3653.8461538461538</v>
      </c>
      <c r="K151" s="118">
        <f>J151-U151-S151</f>
        <v>3218.8461538461538</v>
      </c>
      <c r="L151" s="118">
        <f>+J151-S151</f>
        <v>3403.8461538461538</v>
      </c>
      <c r="M151" s="118">
        <f>+J151-S151</f>
        <v>3403.8461538461538</v>
      </c>
      <c r="N151" s="118"/>
      <c r="O151" s="118">
        <f>J151</f>
        <v>3653.8461538461538</v>
      </c>
      <c r="P151" s="118">
        <f>L151*0.062</f>
        <v>211.03846153846155</v>
      </c>
      <c r="Q151" s="118">
        <f>J151*0.0145</f>
        <v>52.980769230769234</v>
      </c>
      <c r="R151" s="118">
        <f>+R146</f>
        <v>0</v>
      </c>
      <c r="S151" s="118">
        <v>250</v>
      </c>
      <c r="T151" s="118">
        <v>8</v>
      </c>
      <c r="U151" s="118">
        <v>185</v>
      </c>
      <c r="V151" s="118">
        <f>J151-SUM(P151:U151)</f>
        <v>2946.8269230769229</v>
      </c>
      <c r="W151" s="120">
        <f>L151*0.062</f>
        <v>211.03846153846155</v>
      </c>
      <c r="X151" s="120">
        <f>J151*0.0145</f>
        <v>52.980769230769234</v>
      </c>
      <c r="Y151" s="120">
        <f>N151*0.006</f>
        <v>0</v>
      </c>
      <c r="Z151" s="120">
        <f>O151*0.054</f>
        <v>197.30769230769229</v>
      </c>
      <c r="AC151" s="132"/>
      <c r="AD151" s="133"/>
      <c r="AE151" s="107"/>
      <c r="AF151" s="107"/>
      <c r="AI151" s="107"/>
      <c r="AW151" s="189"/>
      <c r="AX151" s="189"/>
      <c r="AY151" s="189"/>
      <c r="AZ151" s="191"/>
      <c r="BA151" s="118"/>
      <c r="BB151" s="189"/>
      <c r="BC151" s="189"/>
      <c r="BD151" s="189"/>
    </row>
    <row r="152" spans="1:56" s="106" customFormat="1" ht="15.75" hidden="1" thickBot="1" x14ac:dyDescent="0.3">
      <c r="A152" s="121"/>
      <c r="B152" s="121"/>
      <c r="C152" s="121"/>
      <c r="D152" s="122"/>
      <c r="E152" s="122"/>
      <c r="F152" s="123">
        <f>SUM(F150:F151)</f>
        <v>4333.8461538461543</v>
      </c>
      <c r="G152" s="122"/>
      <c r="H152" s="123">
        <f t="shared" ref="H152:Z152" si="51">SUM(H150:H151)</f>
        <v>25.5</v>
      </c>
      <c r="I152" s="123">
        <f t="shared" si="51"/>
        <v>76.5</v>
      </c>
      <c r="J152" s="124">
        <f t="shared" si="51"/>
        <v>4410.3461538461543</v>
      </c>
      <c r="K152" s="123">
        <f t="shared" si="51"/>
        <v>3690.3461538461538</v>
      </c>
      <c r="L152" s="123">
        <f t="shared" si="51"/>
        <v>3910.3461538461538</v>
      </c>
      <c r="M152" s="123">
        <f t="shared" si="51"/>
        <v>3910.3461538461538</v>
      </c>
      <c r="N152" s="123">
        <f t="shared" si="51"/>
        <v>0</v>
      </c>
      <c r="O152" s="123">
        <f t="shared" si="51"/>
        <v>4410.3461538461543</v>
      </c>
      <c r="P152" s="123">
        <f t="shared" si="51"/>
        <v>242.44146153846154</v>
      </c>
      <c r="Q152" s="123">
        <f t="shared" si="51"/>
        <v>63.950019230769236</v>
      </c>
      <c r="R152" s="123">
        <f t="shared" si="51"/>
        <v>0</v>
      </c>
      <c r="S152" s="123">
        <f t="shared" si="51"/>
        <v>500</v>
      </c>
      <c r="T152" s="123">
        <f t="shared" si="51"/>
        <v>16</v>
      </c>
      <c r="U152" s="123">
        <f t="shared" si="51"/>
        <v>220</v>
      </c>
      <c r="V152" s="123">
        <f t="shared" si="51"/>
        <v>3367.954673076923</v>
      </c>
      <c r="W152" s="123">
        <f t="shared" si="51"/>
        <v>242.44146153846154</v>
      </c>
      <c r="X152" s="123">
        <f t="shared" si="51"/>
        <v>63.950019230769236</v>
      </c>
      <c r="Y152" s="123">
        <f t="shared" si="51"/>
        <v>0</v>
      </c>
      <c r="Z152" s="123">
        <f t="shared" si="51"/>
        <v>238.15869230769229</v>
      </c>
      <c r="AC152" s="132"/>
      <c r="AD152" s="133"/>
      <c r="AE152" s="107"/>
      <c r="AF152" s="107"/>
      <c r="AI152" s="107"/>
      <c r="AW152" s="189"/>
      <c r="AX152" s="189"/>
      <c r="AY152" s="189"/>
      <c r="AZ152" s="191"/>
      <c r="BA152" s="118"/>
      <c r="BB152" s="189"/>
      <c r="BC152" s="189"/>
      <c r="BD152" s="189"/>
    </row>
    <row r="153" spans="1:56" s="46" customFormat="1" hidden="1" x14ac:dyDescent="0.25">
      <c r="AB153" s="106"/>
      <c r="AC153" s="132"/>
      <c r="AD153" s="133"/>
      <c r="AE153" s="107"/>
      <c r="AF153" s="107"/>
      <c r="AG153" s="106"/>
      <c r="AH153" s="106"/>
      <c r="AI153" s="107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90"/>
      <c r="AX153" s="190"/>
      <c r="AY153" s="190"/>
      <c r="AZ153" s="198"/>
      <c r="BA153" s="199"/>
      <c r="BB153" s="190"/>
      <c r="BC153" s="190"/>
      <c r="BD153" s="190"/>
    </row>
    <row r="154" spans="1:56" s="106" customFormat="1" ht="20.25" hidden="1" thickBot="1" x14ac:dyDescent="0.35">
      <c r="A154" s="125" t="s">
        <v>167</v>
      </c>
      <c r="B154" s="103"/>
      <c r="C154" s="103"/>
      <c r="D154" s="104"/>
      <c r="E154" s="105"/>
      <c r="G154" s="107"/>
      <c r="W154" s="46"/>
      <c r="X154" s="46"/>
      <c r="Y154" s="46"/>
      <c r="Z154" s="46"/>
      <c r="AC154" s="132"/>
      <c r="AD154" s="133"/>
      <c r="AE154" s="107"/>
      <c r="AF154" s="107"/>
      <c r="AI154" s="107"/>
      <c r="AW154" s="189"/>
      <c r="AX154" s="189"/>
      <c r="AY154" s="189"/>
      <c r="AZ154" s="191"/>
      <c r="BA154" s="118"/>
      <c r="BB154" s="189"/>
      <c r="BC154" s="189"/>
      <c r="BD154" s="189"/>
    </row>
    <row r="155" spans="1:56" s="106" customFormat="1" hidden="1" x14ac:dyDescent="0.25">
      <c r="A155" s="115" t="s">
        <v>135</v>
      </c>
      <c r="B155" s="116" t="s">
        <v>37</v>
      </c>
      <c r="C155" s="111">
        <v>1</v>
      </c>
      <c r="D155" s="111">
        <v>40</v>
      </c>
      <c r="E155" s="117">
        <v>17</v>
      </c>
      <c r="F155" s="118">
        <f>D155*E155</f>
        <v>680</v>
      </c>
      <c r="G155" s="114">
        <v>3</v>
      </c>
      <c r="H155" s="118">
        <f>E155*1.5</f>
        <v>25.5</v>
      </c>
      <c r="I155" s="118">
        <f>G155*H155</f>
        <v>76.5</v>
      </c>
      <c r="J155" s="119">
        <f>F155+I155</f>
        <v>756.5</v>
      </c>
      <c r="K155" s="118">
        <f>J155-U155-S155</f>
        <v>471.5</v>
      </c>
      <c r="L155" s="118">
        <f>+J155-S155</f>
        <v>506.5</v>
      </c>
      <c r="M155" s="118">
        <f>+J155-S155</f>
        <v>506.5</v>
      </c>
      <c r="N155" s="118"/>
      <c r="O155" s="118">
        <f>J155</f>
        <v>756.5</v>
      </c>
      <c r="P155" s="118">
        <f>L155*0.062</f>
        <v>31.402999999999999</v>
      </c>
      <c r="Q155" s="118">
        <f>J155*0.0145</f>
        <v>10.969250000000001</v>
      </c>
      <c r="R155" s="118">
        <f>+R150</f>
        <v>0</v>
      </c>
      <c r="S155" s="118">
        <v>250</v>
      </c>
      <c r="T155" s="118">
        <v>8</v>
      </c>
      <c r="U155" s="118">
        <v>35</v>
      </c>
      <c r="V155" s="118">
        <f>J155-P155-Q155-R155-S155-T155-U155</f>
        <v>421.12774999999999</v>
      </c>
      <c r="W155" s="120">
        <f>L155*0.062</f>
        <v>31.402999999999999</v>
      </c>
      <c r="X155" s="120">
        <f>J155*0.0145</f>
        <v>10.969250000000001</v>
      </c>
      <c r="Y155" s="120">
        <f>N155*0.006</f>
        <v>0</v>
      </c>
      <c r="Z155" s="120">
        <f>O155*0.054</f>
        <v>40.850999999999999</v>
      </c>
      <c r="AC155" s="132"/>
      <c r="AD155" s="133"/>
      <c r="AE155" s="107"/>
      <c r="AF155" s="107"/>
      <c r="AI155" s="107"/>
      <c r="AW155" s="189"/>
      <c r="AX155" s="189"/>
      <c r="AY155" s="189"/>
      <c r="AZ155" s="191"/>
      <c r="BA155" s="118"/>
      <c r="BB155" s="189"/>
      <c r="BC155" s="189"/>
      <c r="BD155" s="189"/>
    </row>
    <row r="156" spans="1:56" s="106" customFormat="1" hidden="1" x14ac:dyDescent="0.25">
      <c r="A156" s="121" t="s">
        <v>136</v>
      </c>
      <c r="B156" s="110" t="s">
        <v>36</v>
      </c>
      <c r="C156" s="114">
        <v>4</v>
      </c>
      <c r="D156" s="114" t="s">
        <v>33</v>
      </c>
      <c r="E156" s="118"/>
      <c r="F156" s="118">
        <f>190000/52</f>
        <v>3653.8461538461538</v>
      </c>
      <c r="G156" s="114"/>
      <c r="H156" s="118"/>
      <c r="I156" s="118"/>
      <c r="J156" s="119">
        <f>F156+I156</f>
        <v>3653.8461538461538</v>
      </c>
      <c r="K156" s="118">
        <f>J156-U156-S156</f>
        <v>3218.8461538461538</v>
      </c>
      <c r="L156" s="118">
        <f>+J156-S156</f>
        <v>3403.8461538461538</v>
      </c>
      <c r="M156" s="118">
        <f>+J156-S156</f>
        <v>3403.8461538461538</v>
      </c>
      <c r="N156" s="118"/>
      <c r="O156" s="118">
        <f>J156</f>
        <v>3653.8461538461538</v>
      </c>
      <c r="P156" s="118">
        <f>L156*0.062</f>
        <v>211.03846153846155</v>
      </c>
      <c r="Q156" s="118">
        <f>J156*0.0145</f>
        <v>52.980769230769234</v>
      </c>
      <c r="R156" s="118">
        <f>+R151</f>
        <v>0</v>
      </c>
      <c r="S156" s="118">
        <v>250</v>
      </c>
      <c r="T156" s="118">
        <v>8</v>
      </c>
      <c r="U156" s="118">
        <v>185</v>
      </c>
      <c r="V156" s="118">
        <f>J156-SUM(P156:U156)</f>
        <v>2946.8269230769229</v>
      </c>
      <c r="W156" s="120">
        <f>L156*0.062</f>
        <v>211.03846153846155</v>
      </c>
      <c r="X156" s="120">
        <f>J156*0.0145</f>
        <v>52.980769230769234</v>
      </c>
      <c r="Y156" s="120">
        <f>N156*0.006</f>
        <v>0</v>
      </c>
      <c r="Z156" s="120">
        <f>O156*0.054</f>
        <v>197.30769230769229</v>
      </c>
      <c r="AC156" s="132"/>
      <c r="AD156" s="133"/>
      <c r="AE156" s="107"/>
      <c r="AF156" s="107"/>
      <c r="AI156" s="107"/>
      <c r="AW156" s="189"/>
      <c r="AX156" s="189"/>
      <c r="AY156" s="189"/>
      <c r="AZ156" s="191"/>
      <c r="BA156" s="118"/>
      <c r="BB156" s="189"/>
      <c r="BC156" s="189"/>
      <c r="BD156" s="189"/>
    </row>
    <row r="157" spans="1:56" s="106" customFormat="1" ht="15.75" hidden="1" thickBot="1" x14ac:dyDescent="0.3">
      <c r="A157" s="121"/>
      <c r="B157" s="121"/>
      <c r="C157" s="121"/>
      <c r="D157" s="122"/>
      <c r="E157" s="122"/>
      <c r="F157" s="123">
        <f>SUM(F155:F156)</f>
        <v>4333.8461538461543</v>
      </c>
      <c r="G157" s="122"/>
      <c r="H157" s="123">
        <f t="shared" ref="H157:Z157" si="52">SUM(H155:H156)</f>
        <v>25.5</v>
      </c>
      <c r="I157" s="123">
        <f t="shared" si="52"/>
        <v>76.5</v>
      </c>
      <c r="J157" s="124">
        <f t="shared" si="52"/>
        <v>4410.3461538461543</v>
      </c>
      <c r="K157" s="123">
        <f t="shared" si="52"/>
        <v>3690.3461538461538</v>
      </c>
      <c r="L157" s="123">
        <f t="shared" si="52"/>
        <v>3910.3461538461538</v>
      </c>
      <c r="M157" s="123">
        <f t="shared" si="52"/>
        <v>3910.3461538461538</v>
      </c>
      <c r="N157" s="123">
        <f t="shared" si="52"/>
        <v>0</v>
      </c>
      <c r="O157" s="123">
        <f t="shared" si="52"/>
        <v>4410.3461538461543</v>
      </c>
      <c r="P157" s="123">
        <f t="shared" si="52"/>
        <v>242.44146153846154</v>
      </c>
      <c r="Q157" s="123">
        <f t="shared" si="52"/>
        <v>63.950019230769236</v>
      </c>
      <c r="R157" s="123">
        <f t="shared" si="52"/>
        <v>0</v>
      </c>
      <c r="S157" s="123">
        <f t="shared" si="52"/>
        <v>500</v>
      </c>
      <c r="T157" s="123">
        <f t="shared" si="52"/>
        <v>16</v>
      </c>
      <c r="U157" s="123">
        <f t="shared" si="52"/>
        <v>220</v>
      </c>
      <c r="V157" s="123">
        <f t="shared" si="52"/>
        <v>3367.954673076923</v>
      </c>
      <c r="W157" s="123">
        <f t="shared" si="52"/>
        <v>242.44146153846154</v>
      </c>
      <c r="X157" s="123">
        <f t="shared" si="52"/>
        <v>63.950019230769236</v>
      </c>
      <c r="Y157" s="123">
        <f t="shared" si="52"/>
        <v>0</v>
      </c>
      <c r="Z157" s="123">
        <f t="shared" si="52"/>
        <v>238.15869230769229</v>
      </c>
      <c r="AC157" s="132"/>
      <c r="AD157" s="133"/>
      <c r="AE157" s="107"/>
      <c r="AF157" s="107"/>
      <c r="AI157" s="107"/>
      <c r="AW157" s="189"/>
      <c r="AX157" s="189"/>
      <c r="AY157" s="189"/>
      <c r="AZ157" s="191"/>
      <c r="BA157" s="118"/>
      <c r="BB157" s="189"/>
      <c r="BC157" s="189"/>
      <c r="BD157" s="189"/>
    </row>
    <row r="158" spans="1:56" s="46" customFormat="1" hidden="1" x14ac:dyDescent="0.25">
      <c r="AB158" s="106"/>
      <c r="AC158" s="132"/>
      <c r="AD158" s="133"/>
      <c r="AE158" s="107"/>
      <c r="AF158" s="107"/>
      <c r="AG158" s="106"/>
      <c r="AH158" s="106"/>
      <c r="AI158" s="107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90"/>
      <c r="AX158" s="190"/>
      <c r="AY158" s="190"/>
      <c r="AZ158" s="198"/>
      <c r="BA158" s="199"/>
      <c r="BB158" s="190"/>
      <c r="BC158" s="190"/>
      <c r="BD158" s="190"/>
    </row>
    <row r="159" spans="1:56" s="106" customFormat="1" ht="20.25" hidden="1" thickBot="1" x14ac:dyDescent="0.35">
      <c r="A159" s="125" t="s">
        <v>168</v>
      </c>
      <c r="B159" s="103"/>
      <c r="C159" s="103"/>
      <c r="D159" s="104"/>
      <c r="E159" s="105"/>
      <c r="G159" s="107"/>
      <c r="W159" s="46"/>
      <c r="X159" s="46"/>
      <c r="Y159" s="46"/>
      <c r="Z159" s="46"/>
      <c r="AC159" s="132"/>
      <c r="AD159" s="133"/>
      <c r="AE159" s="107"/>
      <c r="AF159" s="107"/>
      <c r="AI159" s="107"/>
      <c r="AW159" s="189"/>
      <c r="AX159" s="189"/>
      <c r="AY159" s="189"/>
      <c r="AZ159" s="191"/>
      <c r="BA159" s="118"/>
      <c r="BB159" s="189"/>
      <c r="BC159" s="189"/>
      <c r="BD159" s="189"/>
    </row>
    <row r="160" spans="1:56" s="106" customFormat="1" hidden="1" x14ac:dyDescent="0.25">
      <c r="A160" s="115" t="s">
        <v>135</v>
      </c>
      <c r="B160" s="116" t="s">
        <v>37</v>
      </c>
      <c r="C160" s="111">
        <v>1</v>
      </c>
      <c r="D160" s="111">
        <v>40</v>
      </c>
      <c r="E160" s="117">
        <v>17</v>
      </c>
      <c r="F160" s="118">
        <f>D160*E160</f>
        <v>680</v>
      </c>
      <c r="G160" s="114">
        <v>3</v>
      </c>
      <c r="H160" s="118">
        <f>E160*1.5</f>
        <v>25.5</v>
      </c>
      <c r="I160" s="118">
        <f>G160*H160</f>
        <v>76.5</v>
      </c>
      <c r="J160" s="119">
        <f>F160+I160</f>
        <v>756.5</v>
      </c>
      <c r="K160" s="118">
        <f>J160-U160-S160</f>
        <v>471.5</v>
      </c>
      <c r="L160" s="118">
        <f>+J160-S160</f>
        <v>506.5</v>
      </c>
      <c r="M160" s="118">
        <f>+J160-S160</f>
        <v>506.5</v>
      </c>
      <c r="N160" s="118"/>
      <c r="O160" s="118">
        <f>J160</f>
        <v>756.5</v>
      </c>
      <c r="P160" s="118">
        <f>L160*0.062</f>
        <v>31.402999999999999</v>
      </c>
      <c r="Q160" s="118">
        <f>J160*0.0145</f>
        <v>10.969250000000001</v>
      </c>
      <c r="R160" s="118">
        <f>+R155</f>
        <v>0</v>
      </c>
      <c r="S160" s="118">
        <v>250</v>
      </c>
      <c r="T160" s="118">
        <v>8</v>
      </c>
      <c r="U160" s="118">
        <v>35</v>
      </c>
      <c r="V160" s="118">
        <f>J160-P160-Q160-R160-S160-T160-U160</f>
        <v>421.12774999999999</v>
      </c>
      <c r="W160" s="120">
        <f>L160*0.062</f>
        <v>31.402999999999999</v>
      </c>
      <c r="X160" s="120">
        <f>J160*0.0145</f>
        <v>10.969250000000001</v>
      </c>
      <c r="Y160" s="120">
        <f>N160*0.006</f>
        <v>0</v>
      </c>
      <c r="Z160" s="120">
        <f>O160*0.054</f>
        <v>40.850999999999999</v>
      </c>
      <c r="AC160" s="132"/>
      <c r="AD160" s="133"/>
      <c r="AE160" s="107"/>
      <c r="AF160" s="107"/>
      <c r="AI160" s="107"/>
      <c r="AW160" s="189"/>
      <c r="AX160" s="189"/>
      <c r="AY160" s="189"/>
      <c r="AZ160" s="191"/>
      <c r="BA160" s="118"/>
      <c r="BB160" s="189"/>
      <c r="BC160" s="189"/>
      <c r="BD160" s="189"/>
    </row>
    <row r="161" spans="1:56" s="106" customFormat="1" hidden="1" x14ac:dyDescent="0.25">
      <c r="A161" s="121" t="s">
        <v>136</v>
      </c>
      <c r="B161" s="110" t="s">
        <v>36</v>
      </c>
      <c r="C161" s="114">
        <v>4</v>
      </c>
      <c r="D161" s="114" t="s">
        <v>33</v>
      </c>
      <c r="E161" s="118"/>
      <c r="F161" s="118">
        <f>190000/52</f>
        <v>3653.8461538461538</v>
      </c>
      <c r="G161" s="114"/>
      <c r="H161" s="118"/>
      <c r="I161" s="118"/>
      <c r="J161" s="119">
        <f>F161+I161</f>
        <v>3653.8461538461538</v>
      </c>
      <c r="K161" s="118">
        <f>J161-U161-S161</f>
        <v>3218.8461538461538</v>
      </c>
      <c r="L161" s="118">
        <f>+J161-S161</f>
        <v>3403.8461538461538</v>
      </c>
      <c r="M161" s="118">
        <f>+J161-S161</f>
        <v>3403.8461538461538</v>
      </c>
      <c r="N161" s="118"/>
      <c r="O161" s="118">
        <f>J161</f>
        <v>3653.8461538461538</v>
      </c>
      <c r="P161" s="118">
        <f>L161*0.062</f>
        <v>211.03846153846155</v>
      </c>
      <c r="Q161" s="118">
        <f>J161*0.0145</f>
        <v>52.980769230769234</v>
      </c>
      <c r="R161" s="118">
        <f>+R156</f>
        <v>0</v>
      </c>
      <c r="S161" s="118">
        <v>250</v>
      </c>
      <c r="T161" s="118">
        <v>8</v>
      </c>
      <c r="U161" s="118">
        <v>185</v>
      </c>
      <c r="V161" s="118">
        <f>J161-SUM(P161:U161)</f>
        <v>2946.8269230769229</v>
      </c>
      <c r="W161" s="120">
        <f>L161*0.062</f>
        <v>211.03846153846155</v>
      </c>
      <c r="X161" s="120">
        <f>J161*0.0145</f>
        <v>52.980769230769234</v>
      </c>
      <c r="Y161" s="120">
        <f>N161*0.006</f>
        <v>0</v>
      </c>
      <c r="Z161" s="120">
        <f>O161*0.054</f>
        <v>197.30769230769229</v>
      </c>
      <c r="AC161" s="132"/>
      <c r="AD161" s="133"/>
      <c r="AE161" s="107"/>
      <c r="AF161" s="107"/>
      <c r="AI161" s="107"/>
      <c r="AW161" s="189"/>
      <c r="AX161" s="189"/>
      <c r="AY161" s="189"/>
      <c r="AZ161" s="191"/>
      <c r="BA161" s="118"/>
      <c r="BB161" s="189"/>
      <c r="BC161" s="189"/>
      <c r="BD161" s="189"/>
    </row>
    <row r="162" spans="1:56" s="106" customFormat="1" ht="15.75" hidden="1" thickBot="1" x14ac:dyDescent="0.3">
      <c r="A162" s="121"/>
      <c r="B162" s="121"/>
      <c r="C162" s="121"/>
      <c r="D162" s="122"/>
      <c r="E162" s="122"/>
      <c r="F162" s="123">
        <f>SUM(F160:F161)</f>
        <v>4333.8461538461543</v>
      </c>
      <c r="G162" s="122"/>
      <c r="H162" s="123">
        <f t="shared" ref="H162:Z162" si="53">SUM(H160:H161)</f>
        <v>25.5</v>
      </c>
      <c r="I162" s="123">
        <f t="shared" si="53"/>
        <v>76.5</v>
      </c>
      <c r="J162" s="124">
        <f t="shared" si="53"/>
        <v>4410.3461538461543</v>
      </c>
      <c r="K162" s="123">
        <f t="shared" si="53"/>
        <v>3690.3461538461538</v>
      </c>
      <c r="L162" s="123">
        <f t="shared" si="53"/>
        <v>3910.3461538461538</v>
      </c>
      <c r="M162" s="123">
        <f t="shared" si="53"/>
        <v>3910.3461538461538</v>
      </c>
      <c r="N162" s="123">
        <f t="shared" si="53"/>
        <v>0</v>
      </c>
      <c r="O162" s="123">
        <f t="shared" si="53"/>
        <v>4410.3461538461543</v>
      </c>
      <c r="P162" s="123">
        <f t="shared" si="53"/>
        <v>242.44146153846154</v>
      </c>
      <c r="Q162" s="123">
        <f t="shared" si="53"/>
        <v>63.950019230769236</v>
      </c>
      <c r="R162" s="123">
        <f t="shared" si="53"/>
        <v>0</v>
      </c>
      <c r="S162" s="123">
        <f t="shared" si="53"/>
        <v>500</v>
      </c>
      <c r="T162" s="123">
        <f t="shared" si="53"/>
        <v>16</v>
      </c>
      <c r="U162" s="123">
        <f t="shared" si="53"/>
        <v>220</v>
      </c>
      <c r="V162" s="123">
        <f t="shared" si="53"/>
        <v>3367.954673076923</v>
      </c>
      <c r="W162" s="123">
        <f t="shared" si="53"/>
        <v>242.44146153846154</v>
      </c>
      <c r="X162" s="123">
        <f t="shared" si="53"/>
        <v>63.950019230769236</v>
      </c>
      <c r="Y162" s="123">
        <f t="shared" si="53"/>
        <v>0</v>
      </c>
      <c r="Z162" s="123">
        <f t="shared" si="53"/>
        <v>238.15869230769229</v>
      </c>
      <c r="AC162" s="132"/>
      <c r="AD162" s="133"/>
      <c r="AE162" s="107"/>
      <c r="AF162" s="107"/>
      <c r="AI162" s="107"/>
      <c r="AW162" s="189"/>
      <c r="AX162" s="189"/>
      <c r="AY162" s="189"/>
      <c r="AZ162" s="191"/>
      <c r="BA162" s="118"/>
      <c r="BB162" s="189"/>
      <c r="BC162" s="189"/>
      <c r="BD162" s="189"/>
    </row>
    <row r="163" spans="1:56" s="46" customFormat="1" hidden="1" x14ac:dyDescent="0.25">
      <c r="AB163" s="106"/>
      <c r="AC163" s="132"/>
      <c r="AD163" s="133"/>
      <c r="AE163" s="107"/>
      <c r="AF163" s="107"/>
      <c r="AG163" s="106"/>
      <c r="AH163" s="106"/>
      <c r="AI163" s="107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90"/>
      <c r="AX163" s="190"/>
      <c r="AY163" s="190"/>
      <c r="AZ163" s="198"/>
      <c r="BA163" s="199"/>
      <c r="BB163" s="190"/>
      <c r="BC163" s="190"/>
      <c r="BD163" s="190"/>
    </row>
    <row r="164" spans="1:56" s="106" customFormat="1" ht="20.25" hidden="1" thickBot="1" x14ac:dyDescent="0.35">
      <c r="A164" s="125" t="s">
        <v>169</v>
      </c>
      <c r="B164" s="103"/>
      <c r="C164" s="103"/>
      <c r="D164" s="104"/>
      <c r="E164" s="105"/>
      <c r="G164" s="107"/>
      <c r="W164" s="46"/>
      <c r="X164" s="46"/>
      <c r="Y164" s="46"/>
      <c r="Z164" s="46"/>
      <c r="AC164" s="132"/>
      <c r="AD164" s="133"/>
      <c r="AE164" s="107"/>
      <c r="AF164" s="107"/>
      <c r="AI164" s="107"/>
      <c r="AW164" s="189"/>
      <c r="AX164" s="189"/>
      <c r="AY164" s="189"/>
      <c r="AZ164" s="191"/>
      <c r="BA164" s="118"/>
      <c r="BB164" s="189"/>
      <c r="BC164" s="189"/>
      <c r="BD164" s="189"/>
    </row>
    <row r="165" spans="1:56" s="106" customFormat="1" hidden="1" x14ac:dyDescent="0.25">
      <c r="A165" s="115" t="s">
        <v>135</v>
      </c>
      <c r="B165" s="116" t="s">
        <v>37</v>
      </c>
      <c r="C165" s="111">
        <v>1</v>
      </c>
      <c r="D165" s="111">
        <v>40</v>
      </c>
      <c r="E165" s="117">
        <v>17</v>
      </c>
      <c r="F165" s="118">
        <f>D165*E165</f>
        <v>680</v>
      </c>
      <c r="G165" s="114">
        <v>3</v>
      </c>
      <c r="H165" s="118">
        <f>E165*1.5</f>
        <v>25.5</v>
      </c>
      <c r="I165" s="118">
        <f>G165*H165</f>
        <v>76.5</v>
      </c>
      <c r="J165" s="119">
        <f>F165+I165</f>
        <v>756.5</v>
      </c>
      <c r="K165" s="118">
        <f>J165-U165-S165</f>
        <v>471.5</v>
      </c>
      <c r="L165" s="118">
        <f>+J165-S165</f>
        <v>506.5</v>
      </c>
      <c r="M165" s="118">
        <f>+J165-S165</f>
        <v>506.5</v>
      </c>
      <c r="N165" s="118"/>
      <c r="O165" s="118">
        <f>J165</f>
        <v>756.5</v>
      </c>
      <c r="P165" s="118">
        <f>L165*0.062</f>
        <v>31.402999999999999</v>
      </c>
      <c r="Q165" s="118">
        <f>J165*0.0145</f>
        <v>10.969250000000001</v>
      </c>
      <c r="R165" s="118">
        <f>+R160</f>
        <v>0</v>
      </c>
      <c r="S165" s="118">
        <v>250</v>
      </c>
      <c r="T165" s="118">
        <v>8</v>
      </c>
      <c r="U165" s="118">
        <v>35</v>
      </c>
      <c r="V165" s="118">
        <f>J165-P165-Q165-R165-S165-T165-U165</f>
        <v>421.12774999999999</v>
      </c>
      <c r="W165" s="120">
        <f>L165*0.062</f>
        <v>31.402999999999999</v>
      </c>
      <c r="X165" s="120">
        <f>J165*0.0145</f>
        <v>10.969250000000001</v>
      </c>
      <c r="Y165" s="120">
        <f>N165*0.006</f>
        <v>0</v>
      </c>
      <c r="Z165" s="120">
        <f>O165*0.054</f>
        <v>40.850999999999999</v>
      </c>
      <c r="AC165" s="132"/>
      <c r="AD165" s="133"/>
      <c r="AE165" s="107"/>
      <c r="AF165" s="107"/>
      <c r="AI165" s="107"/>
      <c r="AW165" s="189"/>
      <c r="AX165" s="189"/>
      <c r="AY165" s="189"/>
      <c r="AZ165" s="191"/>
      <c r="BA165" s="118"/>
      <c r="BB165" s="189"/>
      <c r="BC165" s="189"/>
      <c r="BD165" s="189"/>
    </row>
    <row r="166" spans="1:56" s="106" customFormat="1" hidden="1" x14ac:dyDescent="0.25">
      <c r="A166" s="121" t="s">
        <v>136</v>
      </c>
      <c r="B166" s="110" t="s">
        <v>36</v>
      </c>
      <c r="C166" s="114">
        <v>4</v>
      </c>
      <c r="D166" s="114" t="s">
        <v>33</v>
      </c>
      <c r="E166" s="118"/>
      <c r="F166" s="118">
        <f>190000/52</f>
        <v>3653.8461538461538</v>
      </c>
      <c r="G166" s="114"/>
      <c r="H166" s="118"/>
      <c r="I166" s="118"/>
      <c r="J166" s="119">
        <f>F166+I166</f>
        <v>3653.8461538461538</v>
      </c>
      <c r="K166" s="118">
        <f>J166-U166-S166</f>
        <v>3218.8461538461538</v>
      </c>
      <c r="L166" s="118">
        <f>+J166-S166</f>
        <v>3403.8461538461538</v>
      </c>
      <c r="M166" s="118">
        <f>+J166-S166</f>
        <v>3403.8461538461538</v>
      </c>
      <c r="N166" s="118"/>
      <c r="O166" s="118">
        <f>J166</f>
        <v>3653.8461538461538</v>
      </c>
      <c r="P166" s="118">
        <f>L166*0.062</f>
        <v>211.03846153846155</v>
      </c>
      <c r="Q166" s="118">
        <f>J166*0.0145</f>
        <v>52.980769230769234</v>
      </c>
      <c r="R166" s="118">
        <f>+R161</f>
        <v>0</v>
      </c>
      <c r="S166" s="118">
        <v>250</v>
      </c>
      <c r="T166" s="118">
        <v>8</v>
      </c>
      <c r="U166" s="118">
        <v>185</v>
      </c>
      <c r="V166" s="118">
        <f>J166-SUM(P166:U166)</f>
        <v>2946.8269230769229</v>
      </c>
      <c r="W166" s="120">
        <f>L166*0.062</f>
        <v>211.03846153846155</v>
      </c>
      <c r="X166" s="120">
        <f>J166*0.0145</f>
        <v>52.980769230769234</v>
      </c>
      <c r="Y166" s="120">
        <f>N166*0.006</f>
        <v>0</v>
      </c>
      <c r="Z166" s="120">
        <f>O166*0.054</f>
        <v>197.30769230769229</v>
      </c>
      <c r="AC166" s="132"/>
      <c r="AD166" s="133"/>
      <c r="AE166" s="107"/>
      <c r="AF166" s="107"/>
      <c r="AI166" s="107"/>
      <c r="AW166" s="189"/>
      <c r="AX166" s="189"/>
      <c r="AY166" s="189"/>
      <c r="AZ166" s="191"/>
      <c r="BA166" s="118"/>
      <c r="BB166" s="189"/>
      <c r="BC166" s="189"/>
      <c r="BD166" s="189"/>
    </row>
    <row r="167" spans="1:56" s="106" customFormat="1" ht="15.75" hidden="1" thickBot="1" x14ac:dyDescent="0.3">
      <c r="A167" s="121"/>
      <c r="B167" s="121"/>
      <c r="C167" s="121"/>
      <c r="D167" s="122"/>
      <c r="E167" s="122"/>
      <c r="F167" s="123">
        <f>SUM(F165:F166)</f>
        <v>4333.8461538461543</v>
      </c>
      <c r="G167" s="122"/>
      <c r="H167" s="123">
        <f t="shared" ref="H167:Z167" si="54">SUM(H165:H166)</f>
        <v>25.5</v>
      </c>
      <c r="I167" s="123">
        <f t="shared" si="54"/>
        <v>76.5</v>
      </c>
      <c r="J167" s="124">
        <f t="shared" si="54"/>
        <v>4410.3461538461543</v>
      </c>
      <c r="K167" s="123">
        <f t="shared" si="54"/>
        <v>3690.3461538461538</v>
      </c>
      <c r="L167" s="123">
        <f t="shared" si="54"/>
        <v>3910.3461538461538</v>
      </c>
      <c r="M167" s="123">
        <f t="shared" si="54"/>
        <v>3910.3461538461538</v>
      </c>
      <c r="N167" s="123">
        <f t="shared" si="54"/>
        <v>0</v>
      </c>
      <c r="O167" s="123">
        <f t="shared" si="54"/>
        <v>4410.3461538461543</v>
      </c>
      <c r="P167" s="123">
        <f t="shared" si="54"/>
        <v>242.44146153846154</v>
      </c>
      <c r="Q167" s="123">
        <f t="shared" si="54"/>
        <v>63.950019230769236</v>
      </c>
      <c r="R167" s="123">
        <f t="shared" si="54"/>
        <v>0</v>
      </c>
      <c r="S167" s="123">
        <f t="shared" si="54"/>
        <v>500</v>
      </c>
      <c r="T167" s="123">
        <f t="shared" si="54"/>
        <v>16</v>
      </c>
      <c r="U167" s="123">
        <f t="shared" si="54"/>
        <v>220</v>
      </c>
      <c r="V167" s="123">
        <f t="shared" si="54"/>
        <v>3367.954673076923</v>
      </c>
      <c r="W167" s="123">
        <f t="shared" si="54"/>
        <v>242.44146153846154</v>
      </c>
      <c r="X167" s="123">
        <f t="shared" si="54"/>
        <v>63.950019230769236</v>
      </c>
      <c r="Y167" s="123">
        <f t="shared" si="54"/>
        <v>0</v>
      </c>
      <c r="Z167" s="123">
        <f t="shared" si="54"/>
        <v>238.15869230769229</v>
      </c>
      <c r="AC167" s="132"/>
      <c r="AD167" s="133"/>
      <c r="AE167" s="107"/>
      <c r="AF167" s="107"/>
      <c r="AI167" s="107"/>
      <c r="AW167" s="189"/>
      <c r="AX167" s="189"/>
      <c r="AY167" s="189"/>
      <c r="AZ167" s="191"/>
      <c r="BA167" s="118"/>
      <c r="BB167" s="189"/>
      <c r="BC167" s="189"/>
      <c r="BD167" s="189"/>
    </row>
    <row r="168" spans="1:56" s="46" customFormat="1" hidden="1" x14ac:dyDescent="0.25">
      <c r="AB168" s="106"/>
      <c r="AC168" s="132"/>
      <c r="AD168" s="133"/>
      <c r="AE168" s="107"/>
      <c r="AF168" s="107"/>
      <c r="AG168" s="106"/>
      <c r="AH168" s="106"/>
      <c r="AI168" s="107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90"/>
      <c r="AX168" s="190"/>
      <c r="AY168" s="190"/>
      <c r="AZ168" s="198"/>
      <c r="BA168" s="199"/>
      <c r="BB168" s="190"/>
      <c r="BC168" s="190"/>
      <c r="BD168" s="190"/>
    </row>
    <row r="169" spans="1:56" s="106" customFormat="1" ht="20.25" hidden="1" thickBot="1" x14ac:dyDescent="0.35">
      <c r="A169" s="125" t="s">
        <v>170</v>
      </c>
      <c r="B169" s="103"/>
      <c r="C169" s="103"/>
      <c r="D169" s="104"/>
      <c r="E169" s="105"/>
      <c r="G169" s="107"/>
      <c r="W169" s="46"/>
      <c r="X169" s="46"/>
      <c r="Y169" s="46"/>
      <c r="Z169" s="46"/>
      <c r="AC169" s="132"/>
      <c r="AD169" s="133"/>
      <c r="AE169" s="107"/>
      <c r="AF169" s="107"/>
      <c r="AI169" s="107"/>
      <c r="AW169" s="189"/>
      <c r="AX169" s="189"/>
      <c r="AY169" s="189"/>
      <c r="AZ169" s="191"/>
      <c r="BA169" s="118"/>
      <c r="BB169" s="189"/>
      <c r="BC169" s="189"/>
      <c r="BD169" s="189"/>
    </row>
    <row r="170" spans="1:56" s="106" customFormat="1" hidden="1" x14ac:dyDescent="0.25">
      <c r="A170" s="115" t="s">
        <v>135</v>
      </c>
      <c r="B170" s="116" t="s">
        <v>37</v>
      </c>
      <c r="C170" s="111">
        <v>1</v>
      </c>
      <c r="D170" s="111">
        <v>40</v>
      </c>
      <c r="E170" s="117">
        <v>17</v>
      </c>
      <c r="F170" s="118">
        <f>D170*E170</f>
        <v>680</v>
      </c>
      <c r="G170" s="114">
        <v>3</v>
      </c>
      <c r="H170" s="118">
        <f>E170*1.5</f>
        <v>25.5</v>
      </c>
      <c r="I170" s="118">
        <f>G170*H170</f>
        <v>76.5</v>
      </c>
      <c r="J170" s="119">
        <f>F170+I170</f>
        <v>756.5</v>
      </c>
      <c r="K170" s="118">
        <f>J170-U170-S170</f>
        <v>471.5</v>
      </c>
      <c r="L170" s="118">
        <f>+J170-S170</f>
        <v>506.5</v>
      </c>
      <c r="M170" s="118">
        <f>+J170-S170</f>
        <v>506.5</v>
      </c>
      <c r="N170" s="118"/>
      <c r="O170" s="118">
        <f>J170</f>
        <v>756.5</v>
      </c>
      <c r="P170" s="118">
        <f>L170*0.062</f>
        <v>31.402999999999999</v>
      </c>
      <c r="Q170" s="118">
        <f>J170*0.0145</f>
        <v>10.969250000000001</v>
      </c>
      <c r="R170" s="118">
        <f>+R165</f>
        <v>0</v>
      </c>
      <c r="S170" s="118">
        <v>250</v>
      </c>
      <c r="T170" s="118">
        <v>8</v>
      </c>
      <c r="U170" s="118">
        <v>35</v>
      </c>
      <c r="V170" s="118">
        <f>J170-P170-Q170-R170-S170-T170-U170</f>
        <v>421.12774999999999</v>
      </c>
      <c r="W170" s="120">
        <f>L170*0.062</f>
        <v>31.402999999999999</v>
      </c>
      <c r="X170" s="120">
        <f>J170*0.0145</f>
        <v>10.969250000000001</v>
      </c>
      <c r="Y170" s="120">
        <f>N170*0.006</f>
        <v>0</v>
      </c>
      <c r="Z170" s="120">
        <f>O170*0.054</f>
        <v>40.850999999999999</v>
      </c>
      <c r="AC170" s="132"/>
      <c r="AD170" s="133"/>
      <c r="AE170" s="107"/>
      <c r="AF170" s="107"/>
      <c r="AI170" s="107"/>
      <c r="AW170" s="189"/>
      <c r="AX170" s="189"/>
      <c r="AY170" s="189"/>
      <c r="AZ170" s="191"/>
      <c r="BA170" s="118"/>
      <c r="BB170" s="189"/>
      <c r="BC170" s="189"/>
      <c r="BD170" s="189"/>
    </row>
    <row r="171" spans="1:56" s="106" customFormat="1" hidden="1" x14ac:dyDescent="0.25">
      <c r="A171" s="121" t="s">
        <v>136</v>
      </c>
      <c r="B171" s="110" t="s">
        <v>36</v>
      </c>
      <c r="C171" s="114">
        <v>4</v>
      </c>
      <c r="D171" s="114" t="s">
        <v>33</v>
      </c>
      <c r="E171" s="118"/>
      <c r="F171" s="118">
        <f>190000/52</f>
        <v>3653.8461538461538</v>
      </c>
      <c r="G171" s="114"/>
      <c r="H171" s="118"/>
      <c r="I171" s="118"/>
      <c r="J171" s="119">
        <f>F171+I171</f>
        <v>3653.8461538461538</v>
      </c>
      <c r="K171" s="118">
        <f>J171-U171-S171</f>
        <v>3218.8461538461538</v>
      </c>
      <c r="L171" s="118">
        <f>+J171-S171</f>
        <v>3403.8461538461538</v>
      </c>
      <c r="M171" s="118">
        <f>+J171-S171</f>
        <v>3403.8461538461538</v>
      </c>
      <c r="N171" s="118"/>
      <c r="O171" s="118">
        <f>J171</f>
        <v>3653.8461538461538</v>
      </c>
      <c r="P171" s="118">
        <f>L171*0.062</f>
        <v>211.03846153846155</v>
      </c>
      <c r="Q171" s="118">
        <f>J171*0.0145</f>
        <v>52.980769230769234</v>
      </c>
      <c r="R171" s="118">
        <f>+R166</f>
        <v>0</v>
      </c>
      <c r="S171" s="118">
        <v>250</v>
      </c>
      <c r="T171" s="118">
        <v>8</v>
      </c>
      <c r="U171" s="118">
        <v>185</v>
      </c>
      <c r="V171" s="118">
        <f>J171-SUM(P171:U171)</f>
        <v>2946.8269230769229</v>
      </c>
      <c r="W171" s="120">
        <f>L171*0.062</f>
        <v>211.03846153846155</v>
      </c>
      <c r="X171" s="120">
        <f>J171*0.0145</f>
        <v>52.980769230769234</v>
      </c>
      <c r="Y171" s="120">
        <f>N171*0.006</f>
        <v>0</v>
      </c>
      <c r="Z171" s="120">
        <f>O171*0.054</f>
        <v>197.30769230769229</v>
      </c>
      <c r="AC171" s="132"/>
      <c r="AD171" s="133"/>
      <c r="AE171" s="107"/>
      <c r="AF171" s="107"/>
      <c r="AI171" s="107"/>
      <c r="AW171" s="189"/>
      <c r="AX171" s="189"/>
      <c r="AY171" s="189"/>
      <c r="AZ171" s="191"/>
      <c r="BA171" s="118"/>
      <c r="BB171" s="189"/>
      <c r="BC171" s="189"/>
      <c r="BD171" s="189"/>
    </row>
    <row r="172" spans="1:56" s="106" customFormat="1" ht="15.75" hidden="1" thickBot="1" x14ac:dyDescent="0.3">
      <c r="A172" s="121"/>
      <c r="B172" s="121"/>
      <c r="C172" s="121"/>
      <c r="D172" s="122"/>
      <c r="E172" s="122"/>
      <c r="F172" s="123">
        <f>SUM(F170:F171)</f>
        <v>4333.8461538461543</v>
      </c>
      <c r="G172" s="122"/>
      <c r="H172" s="123">
        <f t="shared" ref="H172:Z172" si="55">SUM(H170:H171)</f>
        <v>25.5</v>
      </c>
      <c r="I172" s="123">
        <f t="shared" si="55"/>
        <v>76.5</v>
      </c>
      <c r="J172" s="124">
        <f t="shared" si="55"/>
        <v>4410.3461538461543</v>
      </c>
      <c r="K172" s="123">
        <f t="shared" si="55"/>
        <v>3690.3461538461538</v>
      </c>
      <c r="L172" s="123">
        <f t="shared" si="55"/>
        <v>3910.3461538461538</v>
      </c>
      <c r="M172" s="123">
        <f t="shared" si="55"/>
        <v>3910.3461538461538</v>
      </c>
      <c r="N172" s="123">
        <f t="shared" si="55"/>
        <v>0</v>
      </c>
      <c r="O172" s="123">
        <f t="shared" si="55"/>
        <v>4410.3461538461543</v>
      </c>
      <c r="P172" s="123">
        <f t="shared" si="55"/>
        <v>242.44146153846154</v>
      </c>
      <c r="Q172" s="123">
        <f t="shared" si="55"/>
        <v>63.950019230769236</v>
      </c>
      <c r="R172" s="123">
        <f t="shared" si="55"/>
        <v>0</v>
      </c>
      <c r="S172" s="123">
        <f t="shared" si="55"/>
        <v>500</v>
      </c>
      <c r="T172" s="123">
        <f t="shared" si="55"/>
        <v>16</v>
      </c>
      <c r="U172" s="123">
        <f t="shared" si="55"/>
        <v>220</v>
      </c>
      <c r="V172" s="123">
        <f t="shared" si="55"/>
        <v>3367.954673076923</v>
      </c>
      <c r="W172" s="123">
        <f t="shared" si="55"/>
        <v>242.44146153846154</v>
      </c>
      <c r="X172" s="123">
        <f t="shared" si="55"/>
        <v>63.950019230769236</v>
      </c>
      <c r="Y172" s="123">
        <f t="shared" si="55"/>
        <v>0</v>
      </c>
      <c r="Z172" s="123">
        <f t="shared" si="55"/>
        <v>238.15869230769229</v>
      </c>
      <c r="AC172" s="132"/>
      <c r="AD172" s="133"/>
      <c r="AE172" s="107"/>
      <c r="AF172" s="107"/>
      <c r="AI172" s="107"/>
      <c r="AW172" s="189"/>
      <c r="AX172" s="189"/>
      <c r="AY172" s="189"/>
      <c r="AZ172" s="191"/>
      <c r="BA172" s="118"/>
      <c r="BB172" s="189"/>
      <c r="BC172" s="189"/>
      <c r="BD172" s="189"/>
    </row>
    <row r="173" spans="1:56" s="46" customFormat="1" hidden="1" x14ac:dyDescent="0.25">
      <c r="AB173" s="106"/>
      <c r="AC173" s="132"/>
      <c r="AD173" s="133"/>
      <c r="AE173" s="107"/>
      <c r="AF173" s="107"/>
      <c r="AG173" s="106"/>
      <c r="AH173" s="106"/>
      <c r="AI173" s="107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90"/>
      <c r="AX173" s="190"/>
      <c r="AY173" s="190"/>
      <c r="AZ173" s="198"/>
      <c r="BA173" s="199"/>
      <c r="BB173" s="190"/>
      <c r="BC173" s="190"/>
      <c r="BD173" s="190"/>
    </row>
    <row r="174" spans="1:56" s="106" customFormat="1" ht="20.25" hidden="1" thickBot="1" x14ac:dyDescent="0.35">
      <c r="A174" s="125" t="s">
        <v>171</v>
      </c>
      <c r="B174" s="103"/>
      <c r="C174" s="103"/>
      <c r="D174" s="104"/>
      <c r="E174" s="105"/>
      <c r="G174" s="107"/>
      <c r="W174" s="46"/>
      <c r="X174" s="46"/>
      <c r="Y174" s="46"/>
      <c r="Z174" s="46"/>
      <c r="AC174" s="132"/>
      <c r="AD174" s="133"/>
      <c r="AE174" s="107"/>
      <c r="AF174" s="107"/>
      <c r="AI174" s="107"/>
      <c r="AW174" s="189"/>
      <c r="AX174" s="189"/>
      <c r="AY174" s="189"/>
      <c r="AZ174" s="191"/>
      <c r="BA174" s="118"/>
      <c r="BB174" s="189"/>
      <c r="BC174" s="189"/>
      <c r="BD174" s="189"/>
    </row>
    <row r="175" spans="1:56" s="106" customFormat="1" hidden="1" x14ac:dyDescent="0.25">
      <c r="A175" s="115" t="s">
        <v>135</v>
      </c>
      <c r="B175" s="116" t="s">
        <v>37</v>
      </c>
      <c r="C175" s="111">
        <v>1</v>
      </c>
      <c r="D175" s="111">
        <v>40</v>
      </c>
      <c r="E175" s="117">
        <v>17</v>
      </c>
      <c r="F175" s="118">
        <f>D175*E175</f>
        <v>680</v>
      </c>
      <c r="G175" s="114">
        <v>3</v>
      </c>
      <c r="H175" s="118">
        <f>E175*1.5</f>
        <v>25.5</v>
      </c>
      <c r="I175" s="118">
        <f>G175*H175</f>
        <v>76.5</v>
      </c>
      <c r="J175" s="119">
        <f>F175+I175</f>
        <v>756.5</v>
      </c>
      <c r="K175" s="118">
        <f>J175-U175-S175</f>
        <v>471.5</v>
      </c>
      <c r="L175" s="118">
        <f>+J175-S175</f>
        <v>506.5</v>
      </c>
      <c r="M175" s="118">
        <f>+J175-S175</f>
        <v>506.5</v>
      </c>
      <c r="N175" s="118"/>
      <c r="O175" s="118">
        <f>J175</f>
        <v>756.5</v>
      </c>
      <c r="P175" s="118">
        <f>L175*0.062</f>
        <v>31.402999999999999</v>
      </c>
      <c r="Q175" s="118">
        <f>J175*0.0145</f>
        <v>10.969250000000001</v>
      </c>
      <c r="R175" s="118">
        <f>+R170</f>
        <v>0</v>
      </c>
      <c r="S175" s="118">
        <v>250</v>
      </c>
      <c r="T175" s="118">
        <v>8</v>
      </c>
      <c r="U175" s="118">
        <v>35</v>
      </c>
      <c r="V175" s="118">
        <f>J175-P175-Q175-R175-S175-T175-U175</f>
        <v>421.12774999999999</v>
      </c>
      <c r="W175" s="120">
        <f>L175*0.062</f>
        <v>31.402999999999999</v>
      </c>
      <c r="X175" s="120">
        <f>J175*0.0145</f>
        <v>10.969250000000001</v>
      </c>
      <c r="Y175" s="120">
        <f>N175*0.006</f>
        <v>0</v>
      </c>
      <c r="Z175" s="120">
        <f>O175*0.054</f>
        <v>40.850999999999999</v>
      </c>
      <c r="AC175" s="132"/>
      <c r="AD175" s="133"/>
      <c r="AE175" s="107"/>
      <c r="AF175" s="107"/>
      <c r="AI175" s="107"/>
      <c r="AW175" s="189"/>
      <c r="AX175" s="189"/>
      <c r="AY175" s="189"/>
      <c r="AZ175" s="191"/>
      <c r="BA175" s="118"/>
      <c r="BB175" s="189"/>
      <c r="BC175" s="189"/>
      <c r="BD175" s="189"/>
    </row>
    <row r="176" spans="1:56" s="106" customFormat="1" hidden="1" x14ac:dyDescent="0.25">
      <c r="A176" s="121" t="s">
        <v>136</v>
      </c>
      <c r="B176" s="110" t="s">
        <v>36</v>
      </c>
      <c r="C176" s="114">
        <v>4</v>
      </c>
      <c r="D176" s="114" t="s">
        <v>33</v>
      </c>
      <c r="E176" s="118"/>
      <c r="F176" s="118">
        <f>190000/52</f>
        <v>3653.8461538461538</v>
      </c>
      <c r="G176" s="114"/>
      <c r="H176" s="118"/>
      <c r="I176" s="118"/>
      <c r="J176" s="119">
        <f>F176+I176</f>
        <v>3653.8461538461538</v>
      </c>
      <c r="K176" s="118">
        <f>J176-U176-S176</f>
        <v>3218.8461538461538</v>
      </c>
      <c r="L176" s="118">
        <f>+J176-S176</f>
        <v>3403.8461538461538</v>
      </c>
      <c r="M176" s="118">
        <f>+J176-S176</f>
        <v>3403.8461538461538</v>
      </c>
      <c r="N176" s="118"/>
      <c r="O176" s="118">
        <f>J176</f>
        <v>3653.8461538461538</v>
      </c>
      <c r="P176" s="118">
        <f>L176*0.062</f>
        <v>211.03846153846155</v>
      </c>
      <c r="Q176" s="118">
        <f>J176*0.0145</f>
        <v>52.980769230769234</v>
      </c>
      <c r="R176" s="118">
        <f>+R171</f>
        <v>0</v>
      </c>
      <c r="S176" s="118">
        <v>250</v>
      </c>
      <c r="T176" s="118">
        <v>8</v>
      </c>
      <c r="U176" s="118">
        <v>185</v>
      </c>
      <c r="V176" s="118">
        <f>J176-SUM(P176:U176)</f>
        <v>2946.8269230769229</v>
      </c>
      <c r="W176" s="120">
        <f>L176*0.062</f>
        <v>211.03846153846155</v>
      </c>
      <c r="X176" s="120">
        <f>J176*0.0145</f>
        <v>52.980769230769234</v>
      </c>
      <c r="Y176" s="120">
        <f>N176*0.006</f>
        <v>0</v>
      </c>
      <c r="Z176" s="120">
        <f>O176*0.054</f>
        <v>197.30769230769229</v>
      </c>
      <c r="AC176" s="132"/>
      <c r="AD176" s="133"/>
      <c r="AE176" s="107"/>
      <c r="AF176" s="107"/>
      <c r="AI176" s="107"/>
      <c r="AW176" s="189"/>
      <c r="AX176" s="189"/>
      <c r="AY176" s="189"/>
      <c r="AZ176" s="191"/>
      <c r="BA176" s="118"/>
      <c r="BB176" s="189"/>
      <c r="BC176" s="189"/>
      <c r="BD176" s="189"/>
    </row>
    <row r="177" spans="1:56" s="106" customFormat="1" ht="15.75" hidden="1" thickBot="1" x14ac:dyDescent="0.3">
      <c r="A177" s="121"/>
      <c r="B177" s="121"/>
      <c r="C177" s="121"/>
      <c r="D177" s="122"/>
      <c r="E177" s="122"/>
      <c r="F177" s="123">
        <f>SUM(F175:F176)</f>
        <v>4333.8461538461543</v>
      </c>
      <c r="G177" s="122"/>
      <c r="H177" s="123">
        <f t="shared" ref="H177:Z177" si="56">SUM(H175:H176)</f>
        <v>25.5</v>
      </c>
      <c r="I177" s="123">
        <f t="shared" si="56"/>
        <v>76.5</v>
      </c>
      <c r="J177" s="124">
        <f t="shared" si="56"/>
        <v>4410.3461538461543</v>
      </c>
      <c r="K177" s="123">
        <f t="shared" si="56"/>
        <v>3690.3461538461538</v>
      </c>
      <c r="L177" s="123">
        <f t="shared" si="56"/>
        <v>3910.3461538461538</v>
      </c>
      <c r="M177" s="123">
        <f t="shared" si="56"/>
        <v>3910.3461538461538</v>
      </c>
      <c r="N177" s="123">
        <f t="shared" si="56"/>
        <v>0</v>
      </c>
      <c r="O177" s="123">
        <f t="shared" si="56"/>
        <v>4410.3461538461543</v>
      </c>
      <c r="P177" s="123">
        <f t="shared" si="56"/>
        <v>242.44146153846154</v>
      </c>
      <c r="Q177" s="123">
        <f t="shared" si="56"/>
        <v>63.950019230769236</v>
      </c>
      <c r="R177" s="123">
        <f t="shared" si="56"/>
        <v>0</v>
      </c>
      <c r="S177" s="123">
        <f t="shared" si="56"/>
        <v>500</v>
      </c>
      <c r="T177" s="123">
        <f t="shared" si="56"/>
        <v>16</v>
      </c>
      <c r="U177" s="123">
        <f t="shared" si="56"/>
        <v>220</v>
      </c>
      <c r="V177" s="123">
        <f t="shared" si="56"/>
        <v>3367.954673076923</v>
      </c>
      <c r="W177" s="123">
        <f t="shared" si="56"/>
        <v>242.44146153846154</v>
      </c>
      <c r="X177" s="123">
        <f t="shared" si="56"/>
        <v>63.950019230769236</v>
      </c>
      <c r="Y177" s="123">
        <f t="shared" si="56"/>
        <v>0</v>
      </c>
      <c r="Z177" s="123">
        <f t="shared" si="56"/>
        <v>238.15869230769229</v>
      </c>
      <c r="AC177" s="132"/>
      <c r="AD177" s="133"/>
      <c r="AE177" s="107"/>
      <c r="AF177" s="107"/>
      <c r="AI177" s="107"/>
      <c r="AW177" s="189"/>
      <c r="AX177" s="189"/>
      <c r="AY177" s="189"/>
      <c r="AZ177" s="191"/>
      <c r="BA177" s="118"/>
      <c r="BB177" s="189"/>
      <c r="BC177" s="189"/>
      <c r="BD177" s="189"/>
    </row>
    <row r="178" spans="1:56" s="46" customFormat="1" hidden="1" x14ac:dyDescent="0.25">
      <c r="AB178" s="106"/>
      <c r="AC178" s="132"/>
      <c r="AD178" s="133"/>
      <c r="AE178" s="107"/>
      <c r="AF178" s="107"/>
      <c r="AG178" s="106"/>
      <c r="AH178" s="106"/>
      <c r="AI178" s="107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90"/>
      <c r="AX178" s="190"/>
      <c r="AY178" s="190"/>
      <c r="AZ178" s="198"/>
      <c r="BA178" s="199"/>
      <c r="BB178" s="190"/>
      <c r="BC178" s="190"/>
      <c r="BD178" s="190"/>
    </row>
    <row r="179" spans="1:56" s="106" customFormat="1" ht="20.25" hidden="1" thickBot="1" x14ac:dyDescent="0.35">
      <c r="A179" s="125" t="s">
        <v>172</v>
      </c>
      <c r="B179" s="103"/>
      <c r="C179" s="103"/>
      <c r="D179" s="104"/>
      <c r="E179" s="105"/>
      <c r="G179" s="107"/>
      <c r="W179" s="46"/>
      <c r="X179" s="46"/>
      <c r="Y179" s="46"/>
      <c r="Z179" s="46"/>
      <c r="AC179" s="132"/>
      <c r="AD179" s="133"/>
      <c r="AE179" s="107"/>
      <c r="AF179" s="107"/>
      <c r="AI179" s="107"/>
      <c r="AW179" s="189"/>
      <c r="AX179" s="189"/>
      <c r="AY179" s="189"/>
      <c r="AZ179" s="191"/>
      <c r="BA179" s="118"/>
      <c r="BB179" s="189"/>
      <c r="BC179" s="189"/>
      <c r="BD179" s="189"/>
    </row>
    <row r="180" spans="1:56" s="106" customFormat="1" hidden="1" x14ac:dyDescent="0.25">
      <c r="A180" s="115" t="s">
        <v>135</v>
      </c>
      <c r="B180" s="116" t="s">
        <v>37</v>
      </c>
      <c r="C180" s="111">
        <v>1</v>
      </c>
      <c r="D180" s="111">
        <v>40</v>
      </c>
      <c r="E180" s="117">
        <v>17</v>
      </c>
      <c r="F180" s="118">
        <f>D180*E180</f>
        <v>680</v>
      </c>
      <c r="G180" s="114">
        <v>3</v>
      </c>
      <c r="H180" s="118">
        <f>E180*1.5</f>
        <v>25.5</v>
      </c>
      <c r="I180" s="118">
        <f>G180*H180</f>
        <v>76.5</v>
      </c>
      <c r="J180" s="119">
        <f>F180+I180</f>
        <v>756.5</v>
      </c>
      <c r="K180" s="118">
        <f>J180-U180-S180</f>
        <v>471.5</v>
      </c>
      <c r="L180" s="118">
        <f>+J180-S180</f>
        <v>506.5</v>
      </c>
      <c r="M180" s="118">
        <f>+J180-S180</f>
        <v>506.5</v>
      </c>
      <c r="N180" s="118"/>
      <c r="O180" s="118">
        <f>J180</f>
        <v>756.5</v>
      </c>
      <c r="P180" s="118">
        <f>L180*0.062</f>
        <v>31.402999999999999</v>
      </c>
      <c r="Q180" s="118">
        <f>J180*0.0145</f>
        <v>10.969250000000001</v>
      </c>
      <c r="R180" s="118">
        <f>+R175</f>
        <v>0</v>
      </c>
      <c r="S180" s="118">
        <v>250</v>
      </c>
      <c r="T180" s="118">
        <v>8</v>
      </c>
      <c r="U180" s="118">
        <v>35</v>
      </c>
      <c r="V180" s="118">
        <f>J180-P180-Q180-R180-S180-T180-U180</f>
        <v>421.12774999999999</v>
      </c>
      <c r="W180" s="120">
        <f>L180*0.062</f>
        <v>31.402999999999999</v>
      </c>
      <c r="X180" s="120">
        <f>J180*0.0145</f>
        <v>10.969250000000001</v>
      </c>
      <c r="Y180" s="120">
        <f>N180*0.006</f>
        <v>0</v>
      </c>
      <c r="Z180" s="120">
        <f>O180*0.054</f>
        <v>40.850999999999999</v>
      </c>
      <c r="AC180" s="132"/>
      <c r="AD180" s="133"/>
      <c r="AE180" s="107"/>
      <c r="AF180" s="107"/>
      <c r="AI180" s="107"/>
      <c r="AW180" s="189"/>
      <c r="AX180" s="189"/>
      <c r="AY180" s="189"/>
      <c r="AZ180" s="191"/>
      <c r="BA180" s="118"/>
      <c r="BB180" s="189"/>
      <c r="BC180" s="189"/>
      <c r="BD180" s="189"/>
    </row>
    <row r="181" spans="1:56" s="106" customFormat="1" hidden="1" x14ac:dyDescent="0.25">
      <c r="A181" s="121" t="s">
        <v>136</v>
      </c>
      <c r="B181" s="110" t="s">
        <v>36</v>
      </c>
      <c r="C181" s="114">
        <v>4</v>
      </c>
      <c r="D181" s="114" t="s">
        <v>33</v>
      </c>
      <c r="E181" s="118"/>
      <c r="F181" s="118">
        <f>190000/52</f>
        <v>3653.8461538461538</v>
      </c>
      <c r="G181" s="114"/>
      <c r="H181" s="118"/>
      <c r="I181" s="118"/>
      <c r="J181" s="119">
        <f>F181+I181</f>
        <v>3653.8461538461538</v>
      </c>
      <c r="K181" s="118">
        <f>J181-U181-S181</f>
        <v>3218.8461538461538</v>
      </c>
      <c r="L181" s="118">
        <f>+J181-S181</f>
        <v>3403.8461538461538</v>
      </c>
      <c r="M181" s="118">
        <f>+J181-S181</f>
        <v>3403.8461538461538</v>
      </c>
      <c r="N181" s="118"/>
      <c r="O181" s="118">
        <f>J181</f>
        <v>3653.8461538461538</v>
      </c>
      <c r="P181" s="118">
        <f>L181*0.062</f>
        <v>211.03846153846155</v>
      </c>
      <c r="Q181" s="118">
        <f>J181*0.0145</f>
        <v>52.980769230769234</v>
      </c>
      <c r="R181" s="118">
        <f>+R176</f>
        <v>0</v>
      </c>
      <c r="S181" s="118">
        <v>250</v>
      </c>
      <c r="T181" s="118">
        <v>8</v>
      </c>
      <c r="U181" s="118">
        <v>185</v>
      </c>
      <c r="V181" s="118">
        <f>J181-SUM(P181:U181)</f>
        <v>2946.8269230769229</v>
      </c>
      <c r="W181" s="120">
        <f>L181*0.062</f>
        <v>211.03846153846155</v>
      </c>
      <c r="X181" s="120">
        <f>J181*0.0145</f>
        <v>52.980769230769234</v>
      </c>
      <c r="Y181" s="120">
        <f>N181*0.006</f>
        <v>0</v>
      </c>
      <c r="Z181" s="120">
        <f>O181*0.054</f>
        <v>197.30769230769229</v>
      </c>
      <c r="AC181" s="132"/>
      <c r="AD181" s="133"/>
      <c r="AE181" s="107"/>
      <c r="AF181" s="107"/>
      <c r="AI181" s="107"/>
      <c r="AW181" s="189"/>
      <c r="AX181" s="189"/>
      <c r="AY181" s="189"/>
      <c r="AZ181" s="191"/>
      <c r="BA181" s="118"/>
      <c r="BB181" s="189"/>
      <c r="BC181" s="189"/>
      <c r="BD181" s="189"/>
    </row>
    <row r="182" spans="1:56" s="106" customFormat="1" ht="15.75" hidden="1" thickBot="1" x14ac:dyDescent="0.3">
      <c r="A182" s="121"/>
      <c r="B182" s="121"/>
      <c r="C182" s="121"/>
      <c r="D182" s="122"/>
      <c r="E182" s="122"/>
      <c r="F182" s="123">
        <f>SUM(F180:F181)</f>
        <v>4333.8461538461543</v>
      </c>
      <c r="G182" s="122"/>
      <c r="H182" s="123">
        <f t="shared" ref="H182:Z182" si="57">SUM(H180:H181)</f>
        <v>25.5</v>
      </c>
      <c r="I182" s="123">
        <f t="shared" si="57"/>
        <v>76.5</v>
      </c>
      <c r="J182" s="124">
        <f t="shared" si="57"/>
        <v>4410.3461538461543</v>
      </c>
      <c r="K182" s="123">
        <f t="shared" si="57"/>
        <v>3690.3461538461538</v>
      </c>
      <c r="L182" s="123">
        <f t="shared" si="57"/>
        <v>3910.3461538461538</v>
      </c>
      <c r="M182" s="123">
        <f t="shared" si="57"/>
        <v>3910.3461538461538</v>
      </c>
      <c r="N182" s="123">
        <f t="shared" si="57"/>
        <v>0</v>
      </c>
      <c r="O182" s="123">
        <f t="shared" si="57"/>
        <v>4410.3461538461543</v>
      </c>
      <c r="P182" s="123">
        <f t="shared" si="57"/>
        <v>242.44146153846154</v>
      </c>
      <c r="Q182" s="123">
        <f t="shared" si="57"/>
        <v>63.950019230769236</v>
      </c>
      <c r="R182" s="123">
        <f t="shared" si="57"/>
        <v>0</v>
      </c>
      <c r="S182" s="123">
        <f t="shared" si="57"/>
        <v>500</v>
      </c>
      <c r="T182" s="123">
        <f t="shared" si="57"/>
        <v>16</v>
      </c>
      <c r="U182" s="123">
        <f t="shared" si="57"/>
        <v>220</v>
      </c>
      <c r="V182" s="123">
        <f t="shared" si="57"/>
        <v>3367.954673076923</v>
      </c>
      <c r="W182" s="123">
        <f t="shared" si="57"/>
        <v>242.44146153846154</v>
      </c>
      <c r="X182" s="123">
        <f t="shared" si="57"/>
        <v>63.950019230769236</v>
      </c>
      <c r="Y182" s="123">
        <f t="shared" si="57"/>
        <v>0</v>
      </c>
      <c r="Z182" s="123">
        <f t="shared" si="57"/>
        <v>238.15869230769229</v>
      </c>
      <c r="AC182" s="132"/>
      <c r="AD182" s="133"/>
      <c r="AE182" s="107"/>
      <c r="AF182" s="107"/>
      <c r="AI182" s="107"/>
      <c r="AW182" s="189"/>
      <c r="AX182" s="189"/>
      <c r="AY182" s="189"/>
      <c r="AZ182" s="191"/>
      <c r="BA182" s="118"/>
      <c r="BB182" s="189"/>
      <c r="BC182" s="189"/>
      <c r="BD182" s="189"/>
    </row>
    <row r="183" spans="1:56" s="46" customFormat="1" hidden="1" x14ac:dyDescent="0.25">
      <c r="AB183" s="106"/>
      <c r="AC183" s="132"/>
      <c r="AD183" s="133"/>
      <c r="AE183" s="107"/>
      <c r="AF183" s="107"/>
      <c r="AG183" s="106"/>
      <c r="AH183" s="106"/>
      <c r="AI183" s="107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  <c r="AV183" s="106"/>
      <c r="AW183" s="190"/>
      <c r="AX183" s="190"/>
      <c r="AY183" s="190"/>
      <c r="AZ183" s="198"/>
      <c r="BA183" s="199"/>
      <c r="BB183" s="190"/>
      <c r="BC183" s="190"/>
      <c r="BD183" s="190"/>
    </row>
    <row r="184" spans="1:56" s="106" customFormat="1" ht="20.25" hidden="1" thickBot="1" x14ac:dyDescent="0.35">
      <c r="A184" s="125" t="s">
        <v>173</v>
      </c>
      <c r="B184" s="103"/>
      <c r="C184" s="103"/>
      <c r="D184" s="104"/>
      <c r="E184" s="105"/>
      <c r="G184" s="107"/>
      <c r="W184" s="46"/>
      <c r="X184" s="46"/>
      <c r="Y184" s="46"/>
      <c r="Z184" s="46"/>
      <c r="AC184" s="132"/>
      <c r="AD184" s="133"/>
      <c r="AE184" s="107"/>
      <c r="AF184" s="107"/>
      <c r="AI184" s="107"/>
      <c r="AW184" s="189"/>
      <c r="AX184" s="189"/>
      <c r="AY184" s="189"/>
      <c r="AZ184" s="191"/>
      <c r="BA184" s="118"/>
      <c r="BB184" s="189"/>
      <c r="BC184" s="189"/>
      <c r="BD184" s="189"/>
    </row>
    <row r="185" spans="1:56" s="106" customFormat="1" hidden="1" x14ac:dyDescent="0.25">
      <c r="A185" s="115" t="s">
        <v>135</v>
      </c>
      <c r="B185" s="116" t="s">
        <v>37</v>
      </c>
      <c r="C185" s="111">
        <v>1</v>
      </c>
      <c r="D185" s="111">
        <v>40</v>
      </c>
      <c r="E185" s="117">
        <v>17</v>
      </c>
      <c r="F185" s="118">
        <f>D185*E185</f>
        <v>680</v>
      </c>
      <c r="G185" s="114">
        <v>3</v>
      </c>
      <c r="H185" s="118">
        <f>E185*1.5</f>
        <v>25.5</v>
      </c>
      <c r="I185" s="118">
        <f>G185*H185</f>
        <v>76.5</v>
      </c>
      <c r="J185" s="119">
        <f>F185+I185</f>
        <v>756.5</v>
      </c>
      <c r="K185" s="118">
        <f>J185-U185-S185</f>
        <v>471.5</v>
      </c>
      <c r="L185" s="118">
        <f>+J185-S185</f>
        <v>506.5</v>
      </c>
      <c r="M185" s="118">
        <f>+J185-S185</f>
        <v>506.5</v>
      </c>
      <c r="N185" s="118"/>
      <c r="O185" s="118">
        <f>J185</f>
        <v>756.5</v>
      </c>
      <c r="P185" s="118">
        <f>L185*0.062</f>
        <v>31.402999999999999</v>
      </c>
      <c r="Q185" s="118">
        <f>J185*0.0145</f>
        <v>10.969250000000001</v>
      </c>
      <c r="R185" s="118">
        <f>+R180</f>
        <v>0</v>
      </c>
      <c r="S185" s="118">
        <v>250</v>
      </c>
      <c r="T185" s="118">
        <v>8</v>
      </c>
      <c r="U185" s="118">
        <v>35</v>
      </c>
      <c r="V185" s="118">
        <f>J185-P185-Q185-R185-S185-T185-U185</f>
        <v>421.12774999999999</v>
      </c>
      <c r="W185" s="120">
        <f>L185*0.062</f>
        <v>31.402999999999999</v>
      </c>
      <c r="X185" s="120">
        <f>J185*0.0145</f>
        <v>10.969250000000001</v>
      </c>
      <c r="Y185" s="120">
        <f>N185*0.006</f>
        <v>0</v>
      </c>
      <c r="Z185" s="120">
        <f>O185*0.054</f>
        <v>40.850999999999999</v>
      </c>
      <c r="AC185" s="132"/>
      <c r="AD185" s="133"/>
      <c r="AE185" s="107"/>
      <c r="AF185" s="107"/>
      <c r="AI185" s="107"/>
      <c r="AW185" s="189"/>
      <c r="AX185" s="189"/>
      <c r="AY185" s="189"/>
      <c r="AZ185" s="191"/>
      <c r="BA185" s="118"/>
      <c r="BB185" s="189"/>
      <c r="BC185" s="189"/>
      <c r="BD185" s="189"/>
    </row>
    <row r="186" spans="1:56" s="106" customFormat="1" hidden="1" x14ac:dyDescent="0.25">
      <c r="A186" s="121" t="s">
        <v>136</v>
      </c>
      <c r="B186" s="110" t="s">
        <v>36</v>
      </c>
      <c r="C186" s="114">
        <v>4</v>
      </c>
      <c r="D186" s="114" t="s">
        <v>33</v>
      </c>
      <c r="E186" s="118"/>
      <c r="F186" s="118">
        <f>190000/52</f>
        <v>3653.8461538461538</v>
      </c>
      <c r="G186" s="114"/>
      <c r="H186" s="118"/>
      <c r="I186" s="118"/>
      <c r="J186" s="119">
        <f>F186+I186</f>
        <v>3653.8461538461538</v>
      </c>
      <c r="K186" s="118">
        <f>J186-U186-S186</f>
        <v>3218.8461538461538</v>
      </c>
      <c r="L186" s="118">
        <f>+J186-S186</f>
        <v>3403.8461538461538</v>
      </c>
      <c r="M186" s="118">
        <f>+J186-S186</f>
        <v>3403.8461538461538</v>
      </c>
      <c r="N186" s="118"/>
      <c r="O186" s="118">
        <f>J186</f>
        <v>3653.8461538461538</v>
      </c>
      <c r="P186" s="118">
        <f>L186*0.062</f>
        <v>211.03846153846155</v>
      </c>
      <c r="Q186" s="118">
        <f>J186*0.0145</f>
        <v>52.980769230769234</v>
      </c>
      <c r="R186" s="118">
        <f>+R181</f>
        <v>0</v>
      </c>
      <c r="S186" s="118">
        <v>250</v>
      </c>
      <c r="T186" s="118">
        <v>8</v>
      </c>
      <c r="U186" s="118">
        <v>185</v>
      </c>
      <c r="V186" s="118">
        <f>J186-SUM(P186:U186)</f>
        <v>2946.8269230769229</v>
      </c>
      <c r="W186" s="120">
        <f>L186*0.062</f>
        <v>211.03846153846155</v>
      </c>
      <c r="X186" s="120">
        <f>J186*0.0145</f>
        <v>52.980769230769234</v>
      </c>
      <c r="Y186" s="120">
        <f>N186*0.006</f>
        <v>0</v>
      </c>
      <c r="Z186" s="120">
        <f>O186*0.054</f>
        <v>197.30769230769229</v>
      </c>
      <c r="AC186" s="132"/>
      <c r="AD186" s="133"/>
      <c r="AE186" s="107"/>
      <c r="AF186" s="107"/>
      <c r="AI186" s="107"/>
      <c r="AW186" s="189"/>
      <c r="AX186" s="189"/>
      <c r="AY186" s="189"/>
      <c r="AZ186" s="191"/>
      <c r="BA186" s="118"/>
      <c r="BB186" s="189"/>
      <c r="BC186" s="189"/>
      <c r="BD186" s="189"/>
    </row>
    <row r="187" spans="1:56" s="106" customFormat="1" ht="15.75" hidden="1" thickBot="1" x14ac:dyDescent="0.3">
      <c r="A187" s="121"/>
      <c r="B187" s="121"/>
      <c r="C187" s="121"/>
      <c r="D187" s="122"/>
      <c r="E187" s="122"/>
      <c r="F187" s="123">
        <f>SUM(F185:F186)</f>
        <v>4333.8461538461543</v>
      </c>
      <c r="G187" s="122"/>
      <c r="H187" s="123">
        <f t="shared" ref="H187:Z187" si="58">SUM(H185:H186)</f>
        <v>25.5</v>
      </c>
      <c r="I187" s="123">
        <f t="shared" si="58"/>
        <v>76.5</v>
      </c>
      <c r="J187" s="124">
        <f t="shared" si="58"/>
        <v>4410.3461538461543</v>
      </c>
      <c r="K187" s="123">
        <f t="shared" si="58"/>
        <v>3690.3461538461538</v>
      </c>
      <c r="L187" s="123">
        <f t="shared" si="58"/>
        <v>3910.3461538461538</v>
      </c>
      <c r="M187" s="123">
        <f t="shared" si="58"/>
        <v>3910.3461538461538</v>
      </c>
      <c r="N187" s="123">
        <f t="shared" si="58"/>
        <v>0</v>
      </c>
      <c r="O187" s="123">
        <f t="shared" si="58"/>
        <v>4410.3461538461543</v>
      </c>
      <c r="P187" s="123">
        <f t="shared" si="58"/>
        <v>242.44146153846154</v>
      </c>
      <c r="Q187" s="123">
        <f t="shared" si="58"/>
        <v>63.950019230769236</v>
      </c>
      <c r="R187" s="123">
        <f t="shared" si="58"/>
        <v>0</v>
      </c>
      <c r="S187" s="123">
        <f t="shared" si="58"/>
        <v>500</v>
      </c>
      <c r="T187" s="123">
        <f t="shared" si="58"/>
        <v>16</v>
      </c>
      <c r="U187" s="123">
        <f t="shared" si="58"/>
        <v>220</v>
      </c>
      <c r="V187" s="123">
        <f t="shared" si="58"/>
        <v>3367.954673076923</v>
      </c>
      <c r="W187" s="123">
        <f t="shared" si="58"/>
        <v>242.44146153846154</v>
      </c>
      <c r="X187" s="123">
        <f t="shared" si="58"/>
        <v>63.950019230769236</v>
      </c>
      <c r="Y187" s="123">
        <f t="shared" si="58"/>
        <v>0</v>
      </c>
      <c r="Z187" s="123">
        <f t="shared" si="58"/>
        <v>238.15869230769229</v>
      </c>
      <c r="AC187" s="132"/>
      <c r="AD187" s="133"/>
      <c r="AE187" s="107"/>
      <c r="AF187" s="107"/>
      <c r="AI187" s="107"/>
      <c r="AW187" s="189"/>
      <c r="AX187" s="189"/>
      <c r="AY187" s="189"/>
      <c r="AZ187" s="191"/>
      <c r="BA187" s="118"/>
      <c r="BB187" s="189"/>
      <c r="BC187" s="189"/>
      <c r="BD187" s="189"/>
    </row>
    <row r="188" spans="1:56" s="46" customFormat="1" hidden="1" x14ac:dyDescent="0.25">
      <c r="AB188" s="106"/>
      <c r="AC188" s="132"/>
      <c r="AD188" s="133"/>
      <c r="AE188" s="107"/>
      <c r="AF188" s="107"/>
      <c r="AG188" s="106"/>
      <c r="AH188" s="106"/>
      <c r="AI188" s="107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6"/>
      <c r="AT188" s="106"/>
      <c r="AU188" s="106"/>
      <c r="AV188" s="106"/>
      <c r="AW188" s="190"/>
      <c r="AX188" s="190"/>
      <c r="AY188" s="190"/>
      <c r="AZ188" s="198"/>
      <c r="BA188" s="199"/>
      <c r="BB188" s="190"/>
      <c r="BC188" s="190"/>
      <c r="BD188" s="190"/>
    </row>
    <row r="189" spans="1:56" s="106" customFormat="1" ht="20.25" hidden="1" thickBot="1" x14ac:dyDescent="0.35">
      <c r="A189" s="125" t="s">
        <v>199</v>
      </c>
      <c r="B189" s="103"/>
      <c r="C189" s="103"/>
      <c r="D189" s="104"/>
      <c r="E189" s="105"/>
      <c r="G189" s="107"/>
      <c r="W189" s="46"/>
      <c r="X189" s="46"/>
      <c r="Y189" s="46"/>
      <c r="Z189" s="46"/>
      <c r="AC189" s="132"/>
      <c r="AD189" s="133"/>
      <c r="AE189" s="107"/>
      <c r="AF189" s="107"/>
      <c r="AI189" s="107"/>
      <c r="AW189" s="189"/>
      <c r="AX189" s="189"/>
      <c r="AY189" s="189"/>
      <c r="AZ189" s="191"/>
      <c r="BA189" s="118"/>
      <c r="BB189" s="189"/>
      <c r="BC189" s="189"/>
      <c r="BD189" s="189"/>
    </row>
    <row r="190" spans="1:56" s="106" customFormat="1" hidden="1" x14ac:dyDescent="0.25">
      <c r="A190" s="115" t="s">
        <v>135</v>
      </c>
      <c r="B190" s="116" t="s">
        <v>37</v>
      </c>
      <c r="C190" s="111">
        <v>1</v>
      </c>
      <c r="D190" s="111">
        <v>40</v>
      </c>
      <c r="E190" s="117">
        <v>17</v>
      </c>
      <c r="F190" s="118">
        <f>D190*E190</f>
        <v>680</v>
      </c>
      <c r="G190" s="114">
        <v>3</v>
      </c>
      <c r="H190" s="118">
        <f>E190*1.5</f>
        <v>25.5</v>
      </c>
      <c r="I190" s="118">
        <f>G190*H190</f>
        <v>76.5</v>
      </c>
      <c r="J190" s="119">
        <f>F190+I190</f>
        <v>756.5</v>
      </c>
      <c r="K190" s="118">
        <f>J190-U190-S190</f>
        <v>471.5</v>
      </c>
      <c r="L190" s="118">
        <f>+J190-S190</f>
        <v>506.5</v>
      </c>
      <c r="M190" s="118">
        <f>+J190-S190</f>
        <v>506.5</v>
      </c>
      <c r="N190" s="118"/>
      <c r="O190" s="118">
        <f>J190</f>
        <v>756.5</v>
      </c>
      <c r="P190" s="118">
        <f>L190*0.062</f>
        <v>31.402999999999999</v>
      </c>
      <c r="Q190" s="118">
        <f>J190*0.0145</f>
        <v>10.969250000000001</v>
      </c>
      <c r="R190" s="118">
        <f>+R185</f>
        <v>0</v>
      </c>
      <c r="S190" s="118">
        <v>250</v>
      </c>
      <c r="T190" s="118">
        <v>8</v>
      </c>
      <c r="U190" s="118">
        <v>35</v>
      </c>
      <c r="V190" s="118">
        <f>J190-P190-Q190-R190-S190-T190-U190</f>
        <v>421.12774999999999</v>
      </c>
      <c r="W190" s="120">
        <f>L190*0.062</f>
        <v>31.402999999999999</v>
      </c>
      <c r="X190" s="120">
        <f>J190*0.0145</f>
        <v>10.969250000000001</v>
      </c>
      <c r="Y190" s="120">
        <f>N190*0.006</f>
        <v>0</v>
      </c>
      <c r="Z190" s="120">
        <f>O190*0.054</f>
        <v>40.850999999999999</v>
      </c>
      <c r="AC190" s="132"/>
      <c r="AD190" s="133"/>
      <c r="AE190" s="107"/>
      <c r="AF190" s="107"/>
      <c r="AI190" s="107"/>
      <c r="AW190" s="189"/>
      <c r="AX190" s="189"/>
      <c r="AY190" s="189"/>
      <c r="AZ190" s="191"/>
      <c r="BA190" s="118"/>
      <c r="BB190" s="189"/>
      <c r="BC190" s="189"/>
      <c r="BD190" s="189"/>
    </row>
    <row r="191" spans="1:56" s="106" customFormat="1" hidden="1" x14ac:dyDescent="0.25">
      <c r="A191" s="121" t="s">
        <v>136</v>
      </c>
      <c r="B191" s="110" t="s">
        <v>36</v>
      </c>
      <c r="C191" s="114">
        <v>4</v>
      </c>
      <c r="D191" s="114" t="s">
        <v>33</v>
      </c>
      <c r="E191" s="118"/>
      <c r="F191" s="118">
        <f>190000/52</f>
        <v>3653.8461538461538</v>
      </c>
      <c r="G191" s="114"/>
      <c r="H191" s="118"/>
      <c r="I191" s="118"/>
      <c r="J191" s="119">
        <f>F191+I191</f>
        <v>3653.8461538461538</v>
      </c>
      <c r="K191" s="118">
        <f>J191-U191-S191</f>
        <v>3218.8461538461538</v>
      </c>
      <c r="L191" s="118">
        <f>+J191-S191</f>
        <v>3403.8461538461538</v>
      </c>
      <c r="M191" s="118">
        <f>+J191-S191</f>
        <v>3403.8461538461538</v>
      </c>
      <c r="N191" s="118"/>
      <c r="O191" s="118">
        <f>J191</f>
        <v>3653.8461538461538</v>
      </c>
      <c r="P191" s="118">
        <f>L191*0.062</f>
        <v>211.03846153846155</v>
      </c>
      <c r="Q191" s="118">
        <f>J191*0.0145</f>
        <v>52.980769230769234</v>
      </c>
      <c r="R191" s="118">
        <f>+R186</f>
        <v>0</v>
      </c>
      <c r="S191" s="118">
        <v>250</v>
      </c>
      <c r="T191" s="118">
        <v>8</v>
      </c>
      <c r="U191" s="118">
        <v>185</v>
      </c>
      <c r="V191" s="118">
        <f>J191-SUM(P191:U191)</f>
        <v>2946.8269230769229</v>
      </c>
      <c r="W191" s="120">
        <f>L191*0.062</f>
        <v>211.03846153846155</v>
      </c>
      <c r="X191" s="120">
        <f>J191*0.0145</f>
        <v>52.980769230769234</v>
      </c>
      <c r="Y191" s="120">
        <f>N191*0.006</f>
        <v>0</v>
      </c>
      <c r="Z191" s="120">
        <f>O191*0.054</f>
        <v>197.30769230769229</v>
      </c>
      <c r="AC191" s="132"/>
      <c r="AD191" s="133"/>
      <c r="AE191" s="107"/>
      <c r="AF191" s="107"/>
      <c r="AI191" s="107"/>
      <c r="AW191" s="189"/>
      <c r="AX191" s="189"/>
      <c r="AY191" s="189"/>
      <c r="AZ191" s="191"/>
      <c r="BA191" s="118"/>
      <c r="BB191" s="189"/>
      <c r="BC191" s="189"/>
      <c r="BD191" s="189"/>
    </row>
    <row r="192" spans="1:56" s="106" customFormat="1" ht="15.75" hidden="1" thickBot="1" x14ac:dyDescent="0.3">
      <c r="A192" s="121"/>
      <c r="B192" s="121"/>
      <c r="C192" s="121"/>
      <c r="D192" s="122"/>
      <c r="E192" s="122"/>
      <c r="F192" s="123">
        <f>SUM(F190:F191)</f>
        <v>4333.8461538461543</v>
      </c>
      <c r="G192" s="122"/>
      <c r="H192" s="123">
        <f t="shared" ref="H192:Z192" si="59">SUM(H190:H191)</f>
        <v>25.5</v>
      </c>
      <c r="I192" s="123">
        <f t="shared" si="59"/>
        <v>76.5</v>
      </c>
      <c r="J192" s="124">
        <f t="shared" si="59"/>
        <v>4410.3461538461543</v>
      </c>
      <c r="K192" s="123">
        <f t="shared" si="59"/>
        <v>3690.3461538461538</v>
      </c>
      <c r="L192" s="123">
        <f t="shared" si="59"/>
        <v>3910.3461538461538</v>
      </c>
      <c r="M192" s="123">
        <f t="shared" si="59"/>
        <v>3910.3461538461538</v>
      </c>
      <c r="N192" s="123">
        <f t="shared" si="59"/>
        <v>0</v>
      </c>
      <c r="O192" s="123">
        <f t="shared" si="59"/>
        <v>4410.3461538461543</v>
      </c>
      <c r="P192" s="123">
        <f t="shared" si="59"/>
        <v>242.44146153846154</v>
      </c>
      <c r="Q192" s="123">
        <f t="shared" si="59"/>
        <v>63.950019230769236</v>
      </c>
      <c r="R192" s="123">
        <f t="shared" si="59"/>
        <v>0</v>
      </c>
      <c r="S192" s="123">
        <f t="shared" si="59"/>
        <v>500</v>
      </c>
      <c r="T192" s="123">
        <f t="shared" si="59"/>
        <v>16</v>
      </c>
      <c r="U192" s="123">
        <f t="shared" si="59"/>
        <v>220</v>
      </c>
      <c r="V192" s="123">
        <f t="shared" si="59"/>
        <v>3367.954673076923</v>
      </c>
      <c r="W192" s="123">
        <f t="shared" si="59"/>
        <v>242.44146153846154</v>
      </c>
      <c r="X192" s="123">
        <f t="shared" si="59"/>
        <v>63.950019230769236</v>
      </c>
      <c r="Y192" s="123">
        <f t="shared" si="59"/>
        <v>0</v>
      </c>
      <c r="Z192" s="123">
        <f t="shared" si="59"/>
        <v>238.15869230769229</v>
      </c>
      <c r="AC192" s="132"/>
      <c r="AD192" s="133"/>
      <c r="AE192" s="107"/>
      <c r="AF192" s="107"/>
      <c r="AI192" s="107"/>
      <c r="AW192" s="189"/>
      <c r="AX192" s="189"/>
      <c r="AY192" s="189"/>
      <c r="AZ192" s="191"/>
      <c r="BA192" s="118"/>
      <c r="BB192" s="189"/>
      <c r="BC192" s="189"/>
      <c r="BD192" s="189"/>
    </row>
    <row r="193" spans="1:56" s="46" customFormat="1" hidden="1" x14ac:dyDescent="0.25">
      <c r="AB193" s="106"/>
      <c r="AC193" s="132"/>
      <c r="AD193" s="133"/>
      <c r="AE193" s="107"/>
      <c r="AF193" s="107"/>
      <c r="AG193" s="106"/>
      <c r="AH193" s="106"/>
      <c r="AI193" s="107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90"/>
      <c r="AX193" s="190"/>
      <c r="AY193" s="190"/>
      <c r="AZ193" s="198"/>
      <c r="BA193" s="199"/>
      <c r="BB193" s="190"/>
      <c r="BC193" s="190"/>
      <c r="BD193" s="190"/>
    </row>
    <row r="194" spans="1:56" s="106" customFormat="1" ht="20.25" hidden="1" thickBot="1" x14ac:dyDescent="0.35">
      <c r="A194" s="125" t="s">
        <v>201</v>
      </c>
      <c r="B194" s="103"/>
      <c r="C194" s="103"/>
      <c r="D194" s="104"/>
      <c r="E194" s="105"/>
      <c r="G194" s="107"/>
      <c r="W194" s="46"/>
      <c r="X194" s="46"/>
      <c r="Y194" s="46"/>
      <c r="Z194" s="46"/>
      <c r="AC194" s="132"/>
      <c r="AD194" s="133"/>
      <c r="AE194" s="107"/>
      <c r="AF194" s="107"/>
      <c r="AI194" s="107"/>
      <c r="AW194" s="189"/>
      <c r="AX194" s="189"/>
      <c r="AY194" s="189"/>
      <c r="AZ194" s="191"/>
      <c r="BA194" s="118"/>
      <c r="BB194" s="189"/>
      <c r="BC194" s="189"/>
      <c r="BD194" s="189"/>
    </row>
    <row r="195" spans="1:56" s="106" customFormat="1" hidden="1" x14ac:dyDescent="0.25">
      <c r="A195" s="115" t="s">
        <v>135</v>
      </c>
      <c r="B195" s="116" t="s">
        <v>37</v>
      </c>
      <c r="C195" s="111">
        <v>1</v>
      </c>
      <c r="D195" s="111">
        <v>40</v>
      </c>
      <c r="E195" s="117">
        <v>17</v>
      </c>
      <c r="F195" s="118">
        <f>D195*E195</f>
        <v>680</v>
      </c>
      <c r="G195" s="114">
        <v>3</v>
      </c>
      <c r="H195" s="118">
        <f>E195*1.5</f>
        <v>25.5</v>
      </c>
      <c r="I195" s="118">
        <f>G195*H195</f>
        <v>76.5</v>
      </c>
      <c r="J195" s="119">
        <f>F195+I195</f>
        <v>756.5</v>
      </c>
      <c r="K195" s="118">
        <f>J195-U195-S195</f>
        <v>471.5</v>
      </c>
      <c r="L195" s="118">
        <f>+J195-S195</f>
        <v>506.5</v>
      </c>
      <c r="M195" s="118">
        <f>+J195-S195</f>
        <v>506.5</v>
      </c>
      <c r="N195" s="118"/>
      <c r="O195" s="118">
        <f>J195</f>
        <v>756.5</v>
      </c>
      <c r="P195" s="118">
        <f>L195*0.062</f>
        <v>31.402999999999999</v>
      </c>
      <c r="Q195" s="118">
        <f>J195*0.0145</f>
        <v>10.969250000000001</v>
      </c>
      <c r="R195" s="118">
        <f>+R190</f>
        <v>0</v>
      </c>
      <c r="S195" s="118">
        <v>250</v>
      </c>
      <c r="T195" s="118">
        <v>8</v>
      </c>
      <c r="U195" s="118">
        <v>35</v>
      </c>
      <c r="V195" s="118">
        <f>J195-P195-Q195-R195-S195-T195-U195</f>
        <v>421.12774999999999</v>
      </c>
      <c r="W195" s="120">
        <f>L195*0.062</f>
        <v>31.402999999999999</v>
      </c>
      <c r="X195" s="120">
        <f>J195*0.0145</f>
        <v>10.969250000000001</v>
      </c>
      <c r="Y195" s="120">
        <f>N195*0.006</f>
        <v>0</v>
      </c>
      <c r="Z195" s="120">
        <f>O195*0.054</f>
        <v>40.850999999999999</v>
      </c>
      <c r="AC195" s="132"/>
      <c r="AD195" s="133"/>
      <c r="AE195" s="107"/>
      <c r="AF195" s="107"/>
      <c r="AI195" s="107"/>
      <c r="AW195" s="189"/>
      <c r="AX195" s="189"/>
      <c r="AY195" s="189"/>
      <c r="AZ195" s="191"/>
      <c r="BA195" s="118"/>
      <c r="BB195" s="189"/>
      <c r="BC195" s="189"/>
      <c r="BD195" s="189"/>
    </row>
    <row r="196" spans="1:56" s="106" customFormat="1" hidden="1" x14ac:dyDescent="0.25">
      <c r="A196" s="121" t="s">
        <v>136</v>
      </c>
      <c r="B196" s="110" t="s">
        <v>36</v>
      </c>
      <c r="C196" s="114">
        <v>4</v>
      </c>
      <c r="D196" s="114" t="s">
        <v>33</v>
      </c>
      <c r="E196" s="118"/>
      <c r="F196" s="118">
        <f>190000/52</f>
        <v>3653.8461538461538</v>
      </c>
      <c r="G196" s="114"/>
      <c r="H196" s="118"/>
      <c r="I196" s="118"/>
      <c r="J196" s="119">
        <f>F196+I196</f>
        <v>3653.8461538461538</v>
      </c>
      <c r="K196" s="118">
        <f>J196-U196-S196</f>
        <v>3218.8461538461538</v>
      </c>
      <c r="L196" s="186">
        <v>2865</v>
      </c>
      <c r="M196" s="118">
        <f>+J196-S196</f>
        <v>3403.8461538461538</v>
      </c>
      <c r="N196" s="118"/>
      <c r="O196" s="118">
        <f>J196</f>
        <v>3653.8461538461538</v>
      </c>
      <c r="P196" s="118">
        <f>L196*0.062</f>
        <v>177.63</v>
      </c>
      <c r="Q196" s="118">
        <f>J196*0.0145</f>
        <v>52.980769230769234</v>
      </c>
      <c r="R196" s="118">
        <f>+R191</f>
        <v>0</v>
      </c>
      <c r="S196" s="118">
        <v>250</v>
      </c>
      <c r="T196" s="118">
        <v>8</v>
      </c>
      <c r="U196" s="118">
        <v>185</v>
      </c>
      <c r="V196" s="118">
        <f>J196-SUM(P196:U196)</f>
        <v>2980.2353846153846</v>
      </c>
      <c r="W196" s="120">
        <f>L196*0.062</f>
        <v>177.63</v>
      </c>
      <c r="X196" s="120">
        <f>J196*0.0145</f>
        <v>52.980769230769234</v>
      </c>
      <c r="Y196" s="120">
        <f>N196*0.006</f>
        <v>0</v>
      </c>
      <c r="Z196" s="120">
        <f>O196*0.054</f>
        <v>197.30769230769229</v>
      </c>
      <c r="AC196" s="132"/>
      <c r="AD196" s="133"/>
      <c r="AE196" s="107"/>
      <c r="AF196" s="107"/>
      <c r="AI196" s="107"/>
      <c r="AW196" s="189"/>
      <c r="AX196" s="189"/>
      <c r="AY196" s="189"/>
      <c r="AZ196" s="191"/>
      <c r="BA196" s="118"/>
      <c r="BB196" s="189"/>
      <c r="BC196" s="189"/>
      <c r="BD196" s="189"/>
    </row>
    <row r="197" spans="1:56" s="106" customFormat="1" ht="15.75" hidden="1" thickBot="1" x14ac:dyDescent="0.3">
      <c r="A197" s="121"/>
      <c r="B197" s="121"/>
      <c r="C197" s="121"/>
      <c r="D197" s="122"/>
      <c r="E197" s="122"/>
      <c r="F197" s="123">
        <f>SUM(F195:F196)</f>
        <v>4333.8461538461543</v>
      </c>
      <c r="G197" s="122"/>
      <c r="H197" s="123">
        <f t="shared" ref="H197:Z197" si="60">SUM(H195:H196)</f>
        <v>25.5</v>
      </c>
      <c r="I197" s="123">
        <f t="shared" si="60"/>
        <v>76.5</v>
      </c>
      <c r="J197" s="124">
        <f t="shared" si="60"/>
        <v>4410.3461538461543</v>
      </c>
      <c r="K197" s="123">
        <f t="shared" si="60"/>
        <v>3690.3461538461538</v>
      </c>
      <c r="L197" s="123">
        <f t="shared" si="60"/>
        <v>3371.5</v>
      </c>
      <c r="M197" s="123">
        <f t="shared" si="60"/>
        <v>3910.3461538461538</v>
      </c>
      <c r="N197" s="123">
        <f t="shared" si="60"/>
        <v>0</v>
      </c>
      <c r="O197" s="123">
        <f t="shared" si="60"/>
        <v>4410.3461538461543</v>
      </c>
      <c r="P197" s="123">
        <f t="shared" si="60"/>
        <v>209.03299999999999</v>
      </c>
      <c r="Q197" s="123">
        <f t="shared" si="60"/>
        <v>63.950019230769236</v>
      </c>
      <c r="R197" s="123">
        <f t="shared" si="60"/>
        <v>0</v>
      </c>
      <c r="S197" s="123">
        <f t="shared" si="60"/>
        <v>500</v>
      </c>
      <c r="T197" s="123">
        <f t="shared" si="60"/>
        <v>16</v>
      </c>
      <c r="U197" s="123">
        <f t="shared" si="60"/>
        <v>220</v>
      </c>
      <c r="V197" s="123">
        <f t="shared" si="60"/>
        <v>3401.3631346153848</v>
      </c>
      <c r="W197" s="123">
        <f t="shared" si="60"/>
        <v>209.03299999999999</v>
      </c>
      <c r="X197" s="123">
        <f t="shared" si="60"/>
        <v>63.950019230769236</v>
      </c>
      <c r="Y197" s="123">
        <f t="shared" si="60"/>
        <v>0</v>
      </c>
      <c r="Z197" s="123">
        <f t="shared" si="60"/>
        <v>238.15869230769229</v>
      </c>
      <c r="AC197" s="132"/>
      <c r="AD197" s="133"/>
      <c r="AE197" s="107"/>
      <c r="AF197" s="107"/>
      <c r="AI197" s="107"/>
      <c r="AW197" s="189"/>
      <c r="AX197" s="189"/>
      <c r="AY197" s="189"/>
      <c r="AZ197" s="191"/>
      <c r="BA197" s="118"/>
      <c r="BB197" s="189"/>
      <c r="BC197" s="189"/>
      <c r="BD197" s="189"/>
    </row>
    <row r="198" spans="1:56" s="46" customFormat="1" hidden="1" x14ac:dyDescent="0.25">
      <c r="AB198" s="106"/>
      <c r="AC198" s="132"/>
      <c r="AD198" s="133"/>
      <c r="AE198" s="107"/>
      <c r="AF198" s="107"/>
      <c r="AG198" s="106"/>
      <c r="AH198" s="106"/>
      <c r="AI198" s="107"/>
      <c r="AJ198" s="106"/>
      <c r="AK198" s="106"/>
      <c r="AL198" s="106"/>
      <c r="AM198" s="106"/>
      <c r="AN198" s="106"/>
      <c r="AO198" s="106"/>
      <c r="AP198" s="106"/>
      <c r="AQ198" s="106"/>
      <c r="AR198" s="106"/>
      <c r="AS198" s="106"/>
      <c r="AT198" s="106"/>
      <c r="AU198" s="106"/>
      <c r="AV198" s="106"/>
      <c r="AW198" s="190"/>
      <c r="AX198" s="190"/>
      <c r="AY198" s="190"/>
      <c r="AZ198" s="198"/>
      <c r="BA198" s="199"/>
      <c r="BB198" s="190"/>
      <c r="BC198" s="190"/>
      <c r="BD198" s="190"/>
    </row>
    <row r="199" spans="1:56" s="106" customFormat="1" ht="20.25" hidden="1" thickBot="1" x14ac:dyDescent="0.35">
      <c r="A199" s="125" t="s">
        <v>176</v>
      </c>
      <c r="B199" s="103"/>
      <c r="C199" s="103"/>
      <c r="D199" s="104"/>
      <c r="E199" s="105"/>
      <c r="G199" s="107"/>
      <c r="W199" s="46"/>
      <c r="X199" s="46"/>
      <c r="Y199" s="46"/>
      <c r="Z199" s="46"/>
      <c r="AC199" s="132"/>
      <c r="AD199" s="133"/>
      <c r="AE199" s="107"/>
      <c r="AF199" s="107"/>
      <c r="AI199" s="107"/>
      <c r="AW199" s="189"/>
      <c r="AX199" s="189"/>
      <c r="AY199" s="189"/>
      <c r="AZ199" s="191"/>
      <c r="BA199" s="118"/>
      <c r="BB199" s="189"/>
      <c r="BC199" s="189"/>
      <c r="BD199" s="189"/>
    </row>
    <row r="200" spans="1:56" s="106" customFormat="1" hidden="1" x14ac:dyDescent="0.25">
      <c r="A200" s="115" t="s">
        <v>135</v>
      </c>
      <c r="B200" s="116" t="s">
        <v>37</v>
      </c>
      <c r="C200" s="111">
        <v>1</v>
      </c>
      <c r="D200" s="111">
        <v>40</v>
      </c>
      <c r="E200" s="117">
        <v>17</v>
      </c>
      <c r="F200" s="118">
        <f>D200*E200</f>
        <v>680</v>
      </c>
      <c r="G200" s="114">
        <v>3</v>
      </c>
      <c r="H200" s="118">
        <f>E200*1.5</f>
        <v>25.5</v>
      </c>
      <c r="I200" s="118">
        <f>G200*H200</f>
        <v>76.5</v>
      </c>
      <c r="J200" s="119">
        <f>F200+I200</f>
        <v>756.5</v>
      </c>
      <c r="K200" s="118">
        <f>J200-U200-S200</f>
        <v>471.5</v>
      </c>
      <c r="L200" s="118">
        <f>+J200-S200</f>
        <v>506.5</v>
      </c>
      <c r="M200" s="118">
        <f>+J200-S200</f>
        <v>506.5</v>
      </c>
      <c r="N200" s="118"/>
      <c r="O200" s="118">
        <f>J200</f>
        <v>756.5</v>
      </c>
      <c r="P200" s="118">
        <f>L200*0.062</f>
        <v>31.402999999999999</v>
      </c>
      <c r="Q200" s="118">
        <f>J200*0.0145</f>
        <v>10.969250000000001</v>
      </c>
      <c r="R200" s="118">
        <f>+R195</f>
        <v>0</v>
      </c>
      <c r="S200" s="118">
        <v>250</v>
      </c>
      <c r="T200" s="118">
        <v>8</v>
      </c>
      <c r="U200" s="118">
        <v>35</v>
      </c>
      <c r="V200" s="118">
        <f>J200-P200-Q200-R200-S200-T200-U200</f>
        <v>421.12774999999999</v>
      </c>
      <c r="W200" s="120">
        <f>L200*0.062</f>
        <v>31.402999999999999</v>
      </c>
      <c r="X200" s="120">
        <f>J200*0.0145</f>
        <v>10.969250000000001</v>
      </c>
      <c r="Y200" s="120">
        <f>N200*0.006</f>
        <v>0</v>
      </c>
      <c r="Z200" s="120">
        <f>O200*0.054</f>
        <v>40.850999999999999</v>
      </c>
      <c r="AC200" s="132"/>
      <c r="AD200" s="133"/>
      <c r="AE200" s="107"/>
      <c r="AF200" s="107"/>
      <c r="AI200" s="107"/>
      <c r="AW200" s="189"/>
      <c r="AX200" s="189"/>
      <c r="AY200" s="189"/>
      <c r="AZ200" s="191"/>
      <c r="BA200" s="118"/>
      <c r="BB200" s="189"/>
      <c r="BC200" s="189"/>
      <c r="BD200" s="189"/>
    </row>
    <row r="201" spans="1:56" s="106" customFormat="1" hidden="1" x14ac:dyDescent="0.25">
      <c r="A201" s="121" t="s">
        <v>136</v>
      </c>
      <c r="B201" s="110" t="s">
        <v>36</v>
      </c>
      <c r="C201" s="114">
        <v>4</v>
      </c>
      <c r="D201" s="114" t="s">
        <v>33</v>
      </c>
      <c r="E201" s="118"/>
      <c r="F201" s="118">
        <f>190000/52</f>
        <v>3653.8461538461538</v>
      </c>
      <c r="G201" s="114"/>
      <c r="H201" s="118"/>
      <c r="I201" s="118"/>
      <c r="J201" s="119">
        <f>F201+I201</f>
        <v>3653.8461538461538</v>
      </c>
      <c r="K201" s="118">
        <f>J201-U201-S201</f>
        <v>3218.8461538461538</v>
      </c>
      <c r="L201" s="118">
        <f>+J201-S201</f>
        <v>3403.8461538461538</v>
      </c>
      <c r="M201" s="118">
        <f>+J201-S201</f>
        <v>3403.8461538461538</v>
      </c>
      <c r="N201" s="118"/>
      <c r="O201" s="118">
        <f>J201</f>
        <v>3653.8461538461538</v>
      </c>
      <c r="P201" s="118">
        <f>L201*0.062</f>
        <v>211.03846153846155</v>
      </c>
      <c r="Q201" s="118">
        <f>J201*0.0145</f>
        <v>52.980769230769234</v>
      </c>
      <c r="R201" s="118">
        <f>+R196</f>
        <v>0</v>
      </c>
      <c r="S201" s="118">
        <v>250</v>
      </c>
      <c r="T201" s="118">
        <v>8</v>
      </c>
      <c r="U201" s="118">
        <v>185</v>
      </c>
      <c r="V201" s="118">
        <f>J201-SUM(P201:U201)</f>
        <v>2946.8269230769229</v>
      </c>
      <c r="W201" s="120">
        <f>L201*0.062</f>
        <v>211.03846153846155</v>
      </c>
      <c r="X201" s="120">
        <f>J201*0.0145</f>
        <v>52.980769230769234</v>
      </c>
      <c r="Y201" s="120">
        <f>N201*0.006</f>
        <v>0</v>
      </c>
      <c r="Z201" s="120">
        <f>O201*0.054</f>
        <v>197.30769230769229</v>
      </c>
      <c r="AC201" s="132"/>
      <c r="AD201" s="133"/>
      <c r="AE201" s="107"/>
      <c r="AF201" s="107"/>
      <c r="AI201" s="107"/>
      <c r="AW201" s="189"/>
      <c r="AX201" s="189"/>
      <c r="AY201" s="189"/>
      <c r="AZ201" s="191"/>
      <c r="BA201" s="118"/>
      <c r="BB201" s="189"/>
      <c r="BC201" s="189"/>
      <c r="BD201" s="189"/>
    </row>
    <row r="202" spans="1:56" s="106" customFormat="1" ht="15.75" hidden="1" thickBot="1" x14ac:dyDescent="0.3">
      <c r="A202" s="121"/>
      <c r="B202" s="121"/>
      <c r="C202" s="121"/>
      <c r="D202" s="122"/>
      <c r="E202" s="122"/>
      <c r="F202" s="123">
        <f>SUM(F200:F201)</f>
        <v>4333.8461538461543</v>
      </c>
      <c r="G202" s="122"/>
      <c r="H202" s="123">
        <f t="shared" ref="H202:Z202" si="61">SUM(H200:H201)</f>
        <v>25.5</v>
      </c>
      <c r="I202" s="123">
        <f t="shared" si="61"/>
        <v>76.5</v>
      </c>
      <c r="J202" s="124">
        <f t="shared" si="61"/>
        <v>4410.3461538461543</v>
      </c>
      <c r="K202" s="123">
        <f t="shared" si="61"/>
        <v>3690.3461538461538</v>
      </c>
      <c r="L202" s="123">
        <f t="shared" si="61"/>
        <v>3910.3461538461538</v>
      </c>
      <c r="M202" s="123">
        <f t="shared" si="61"/>
        <v>3910.3461538461538</v>
      </c>
      <c r="N202" s="123">
        <f t="shared" si="61"/>
        <v>0</v>
      </c>
      <c r="O202" s="123">
        <f t="shared" si="61"/>
        <v>4410.3461538461543</v>
      </c>
      <c r="P202" s="123">
        <f t="shared" si="61"/>
        <v>242.44146153846154</v>
      </c>
      <c r="Q202" s="123">
        <f t="shared" si="61"/>
        <v>63.950019230769236</v>
      </c>
      <c r="R202" s="123">
        <f t="shared" si="61"/>
        <v>0</v>
      </c>
      <c r="S202" s="123">
        <f t="shared" si="61"/>
        <v>500</v>
      </c>
      <c r="T202" s="123">
        <f t="shared" si="61"/>
        <v>16</v>
      </c>
      <c r="U202" s="123">
        <f t="shared" si="61"/>
        <v>220</v>
      </c>
      <c r="V202" s="123">
        <f t="shared" si="61"/>
        <v>3367.954673076923</v>
      </c>
      <c r="W202" s="123">
        <f t="shared" si="61"/>
        <v>242.44146153846154</v>
      </c>
      <c r="X202" s="123">
        <f t="shared" si="61"/>
        <v>63.950019230769236</v>
      </c>
      <c r="Y202" s="123">
        <f t="shared" si="61"/>
        <v>0</v>
      </c>
      <c r="Z202" s="123">
        <f t="shared" si="61"/>
        <v>238.15869230769229</v>
      </c>
      <c r="AC202" s="132"/>
      <c r="AD202" s="133"/>
      <c r="AE202" s="107"/>
      <c r="AF202" s="107"/>
      <c r="AI202" s="107"/>
      <c r="AW202" s="189"/>
      <c r="AX202" s="189"/>
      <c r="AY202" s="189"/>
      <c r="AZ202" s="191"/>
      <c r="BA202" s="118"/>
      <c r="BB202" s="189"/>
      <c r="BC202" s="189"/>
      <c r="BD202" s="189"/>
    </row>
    <row r="203" spans="1:56" s="46" customFormat="1" hidden="1" x14ac:dyDescent="0.25">
      <c r="AB203" s="106"/>
      <c r="AC203" s="132"/>
      <c r="AD203" s="133"/>
      <c r="AE203" s="107"/>
      <c r="AF203" s="107"/>
      <c r="AG203" s="106"/>
      <c r="AH203" s="106"/>
      <c r="AI203" s="107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  <c r="AV203" s="106"/>
      <c r="AW203" s="190"/>
      <c r="AX203" s="190"/>
      <c r="AY203" s="190"/>
      <c r="AZ203" s="198"/>
      <c r="BA203" s="199"/>
      <c r="BB203" s="190"/>
      <c r="BC203" s="190"/>
      <c r="BD203" s="190"/>
    </row>
    <row r="204" spans="1:56" s="106" customFormat="1" ht="20.25" hidden="1" thickBot="1" x14ac:dyDescent="0.35">
      <c r="A204" s="125" t="s">
        <v>177</v>
      </c>
      <c r="B204" s="103"/>
      <c r="C204" s="103"/>
      <c r="D204" s="104"/>
      <c r="E204" s="105"/>
      <c r="G204" s="107"/>
      <c r="W204" s="46"/>
      <c r="X204" s="46"/>
      <c r="Y204" s="46"/>
      <c r="Z204" s="46"/>
      <c r="AC204" s="132"/>
      <c r="AD204" s="133"/>
      <c r="AE204" s="107"/>
      <c r="AF204" s="107"/>
      <c r="AI204" s="107"/>
      <c r="AW204" s="189"/>
      <c r="AX204" s="189"/>
      <c r="AY204" s="189"/>
      <c r="AZ204" s="191"/>
      <c r="BA204" s="118"/>
      <c r="BB204" s="189"/>
      <c r="BC204" s="189"/>
      <c r="BD204" s="189"/>
    </row>
    <row r="205" spans="1:56" s="106" customFormat="1" hidden="1" x14ac:dyDescent="0.25">
      <c r="A205" s="115" t="s">
        <v>135</v>
      </c>
      <c r="B205" s="116" t="s">
        <v>37</v>
      </c>
      <c r="C205" s="111">
        <v>1</v>
      </c>
      <c r="D205" s="111">
        <v>40</v>
      </c>
      <c r="E205" s="117">
        <v>17</v>
      </c>
      <c r="F205" s="118">
        <f>D205*E205</f>
        <v>680</v>
      </c>
      <c r="G205" s="114">
        <v>3</v>
      </c>
      <c r="H205" s="118">
        <f>E205*1.5</f>
        <v>25.5</v>
      </c>
      <c r="I205" s="118">
        <f>G205*H205</f>
        <v>76.5</v>
      </c>
      <c r="J205" s="119">
        <f>F205+I205</f>
        <v>756.5</v>
      </c>
      <c r="K205" s="118">
        <f>J205-U205-S205</f>
        <v>471.5</v>
      </c>
      <c r="L205" s="118">
        <f>+J205-S205</f>
        <v>506.5</v>
      </c>
      <c r="M205" s="118">
        <f>+J205-S205</f>
        <v>506.5</v>
      </c>
      <c r="N205" s="118"/>
      <c r="O205" s="118">
        <f>J205</f>
        <v>756.5</v>
      </c>
      <c r="P205" s="118">
        <f>L205*0.062</f>
        <v>31.402999999999999</v>
      </c>
      <c r="Q205" s="118">
        <f>J205*0.0145</f>
        <v>10.969250000000001</v>
      </c>
      <c r="R205" s="118">
        <f>+R200</f>
        <v>0</v>
      </c>
      <c r="S205" s="118">
        <v>250</v>
      </c>
      <c r="T205" s="118">
        <v>8</v>
      </c>
      <c r="U205" s="118">
        <v>35</v>
      </c>
      <c r="V205" s="118">
        <f>J205-P205-Q205-R205-S205-T205-U205</f>
        <v>421.12774999999999</v>
      </c>
      <c r="W205" s="120">
        <f>L205*0.062</f>
        <v>31.402999999999999</v>
      </c>
      <c r="X205" s="120">
        <f>J205*0.0145</f>
        <v>10.969250000000001</v>
      </c>
      <c r="Y205" s="120">
        <f>N205*0.006</f>
        <v>0</v>
      </c>
      <c r="Z205" s="120">
        <f>O205*0.054</f>
        <v>40.850999999999999</v>
      </c>
      <c r="AC205" s="132"/>
      <c r="AD205" s="133"/>
      <c r="AE205" s="107"/>
      <c r="AF205" s="107"/>
      <c r="AI205" s="107"/>
      <c r="AW205" s="189"/>
      <c r="AX205" s="189"/>
      <c r="AY205" s="189"/>
      <c r="AZ205" s="191"/>
      <c r="BA205" s="118"/>
      <c r="BB205" s="189"/>
      <c r="BC205" s="189"/>
      <c r="BD205" s="189"/>
    </row>
    <row r="206" spans="1:56" s="106" customFormat="1" hidden="1" x14ac:dyDescent="0.25">
      <c r="A206" s="121" t="s">
        <v>136</v>
      </c>
      <c r="B206" s="110" t="s">
        <v>36</v>
      </c>
      <c r="C206" s="114">
        <v>4</v>
      </c>
      <c r="D206" s="114" t="s">
        <v>33</v>
      </c>
      <c r="E206" s="118"/>
      <c r="F206" s="118">
        <f>190000/52</f>
        <v>3653.8461538461538</v>
      </c>
      <c r="G206" s="114"/>
      <c r="H206" s="118"/>
      <c r="I206" s="118"/>
      <c r="J206" s="119">
        <f>F206+I206</f>
        <v>3653.8461538461538</v>
      </c>
      <c r="K206" s="118">
        <f>J206-U206-S206</f>
        <v>3218.8461538461538</v>
      </c>
      <c r="L206" s="118">
        <f>+J206-S206</f>
        <v>3403.8461538461538</v>
      </c>
      <c r="M206" s="118">
        <f>+J206-S206</f>
        <v>3403.8461538461538</v>
      </c>
      <c r="N206" s="118"/>
      <c r="O206" s="118">
        <f>J206</f>
        <v>3653.8461538461538</v>
      </c>
      <c r="P206" s="118">
        <f>L206*0.062</f>
        <v>211.03846153846155</v>
      </c>
      <c r="Q206" s="118">
        <f>J206*0.0145</f>
        <v>52.980769230769234</v>
      </c>
      <c r="R206" s="118">
        <f>+R201</f>
        <v>0</v>
      </c>
      <c r="S206" s="118">
        <v>250</v>
      </c>
      <c r="T206" s="118">
        <v>8</v>
      </c>
      <c r="U206" s="118">
        <v>185</v>
      </c>
      <c r="V206" s="118">
        <f>J206-SUM(P206:U206)</f>
        <v>2946.8269230769229</v>
      </c>
      <c r="W206" s="120">
        <f>L206*0.062</f>
        <v>211.03846153846155</v>
      </c>
      <c r="X206" s="120">
        <f>J206*0.0145</f>
        <v>52.980769230769234</v>
      </c>
      <c r="Y206" s="120">
        <f>N206*0.006</f>
        <v>0</v>
      </c>
      <c r="Z206" s="120">
        <f>O206*0.054</f>
        <v>197.30769230769229</v>
      </c>
      <c r="AC206" s="132"/>
      <c r="AD206" s="133"/>
      <c r="AE206" s="107"/>
      <c r="AF206" s="107"/>
      <c r="AI206" s="107"/>
      <c r="AW206" s="189"/>
      <c r="AX206" s="189"/>
      <c r="AY206" s="189"/>
      <c r="AZ206" s="191"/>
      <c r="BA206" s="118"/>
      <c r="BB206" s="189"/>
      <c r="BC206" s="189"/>
      <c r="BD206" s="189"/>
    </row>
    <row r="207" spans="1:56" s="106" customFormat="1" ht="15.75" hidden="1" thickBot="1" x14ac:dyDescent="0.3">
      <c r="A207" s="121"/>
      <c r="B207" s="121"/>
      <c r="C207" s="121"/>
      <c r="D207" s="122"/>
      <c r="E207" s="122"/>
      <c r="F207" s="123">
        <f>SUM(F205:F206)</f>
        <v>4333.8461538461543</v>
      </c>
      <c r="G207" s="122"/>
      <c r="H207" s="123">
        <f t="shared" ref="H207:Z207" si="62">SUM(H205:H206)</f>
        <v>25.5</v>
      </c>
      <c r="I207" s="123">
        <f t="shared" si="62"/>
        <v>76.5</v>
      </c>
      <c r="J207" s="124">
        <f t="shared" si="62"/>
        <v>4410.3461538461543</v>
      </c>
      <c r="K207" s="123">
        <f t="shared" si="62"/>
        <v>3690.3461538461538</v>
      </c>
      <c r="L207" s="123">
        <f t="shared" si="62"/>
        <v>3910.3461538461538</v>
      </c>
      <c r="M207" s="123">
        <f t="shared" si="62"/>
        <v>3910.3461538461538</v>
      </c>
      <c r="N207" s="123">
        <f t="shared" si="62"/>
        <v>0</v>
      </c>
      <c r="O207" s="123">
        <f t="shared" si="62"/>
        <v>4410.3461538461543</v>
      </c>
      <c r="P207" s="123">
        <f t="shared" si="62"/>
        <v>242.44146153846154</v>
      </c>
      <c r="Q207" s="123">
        <f t="shared" si="62"/>
        <v>63.950019230769236</v>
      </c>
      <c r="R207" s="123">
        <f t="shared" si="62"/>
        <v>0</v>
      </c>
      <c r="S207" s="123">
        <f t="shared" si="62"/>
        <v>500</v>
      </c>
      <c r="T207" s="123">
        <f t="shared" si="62"/>
        <v>16</v>
      </c>
      <c r="U207" s="123">
        <f t="shared" si="62"/>
        <v>220</v>
      </c>
      <c r="V207" s="123">
        <f t="shared" si="62"/>
        <v>3367.954673076923</v>
      </c>
      <c r="W207" s="123">
        <f t="shared" si="62"/>
        <v>242.44146153846154</v>
      </c>
      <c r="X207" s="123">
        <f t="shared" si="62"/>
        <v>63.950019230769236</v>
      </c>
      <c r="Y207" s="123">
        <f t="shared" si="62"/>
        <v>0</v>
      </c>
      <c r="Z207" s="123">
        <f t="shared" si="62"/>
        <v>238.15869230769229</v>
      </c>
      <c r="AC207" s="132"/>
      <c r="AD207" s="133"/>
      <c r="AE207" s="107"/>
      <c r="AF207" s="107"/>
      <c r="AI207" s="107"/>
      <c r="AW207" s="189"/>
      <c r="AX207" s="189"/>
      <c r="AY207" s="189"/>
      <c r="AZ207" s="191"/>
      <c r="BA207" s="118"/>
      <c r="BB207" s="189"/>
      <c r="BC207" s="189"/>
      <c r="BD207" s="189"/>
    </row>
    <row r="208" spans="1:56" s="46" customFormat="1" hidden="1" x14ac:dyDescent="0.25">
      <c r="AB208" s="106"/>
      <c r="AC208" s="132"/>
      <c r="AD208" s="133"/>
      <c r="AE208" s="107"/>
      <c r="AF208" s="107"/>
      <c r="AG208" s="106"/>
      <c r="AH208" s="106"/>
      <c r="AI208" s="107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06"/>
      <c r="AW208" s="190"/>
      <c r="AX208" s="190"/>
      <c r="AY208" s="190"/>
      <c r="AZ208" s="198"/>
      <c r="BA208" s="199"/>
      <c r="BB208" s="190"/>
      <c r="BC208" s="190"/>
      <c r="BD208" s="190"/>
    </row>
    <row r="209" spans="1:56" s="106" customFormat="1" ht="20.25" hidden="1" thickBot="1" x14ac:dyDescent="0.35">
      <c r="A209" s="125" t="s">
        <v>178</v>
      </c>
      <c r="B209" s="103"/>
      <c r="C209" s="103"/>
      <c r="D209" s="104"/>
      <c r="E209" s="105"/>
      <c r="G209" s="107"/>
      <c r="W209" s="46"/>
      <c r="X209" s="46"/>
      <c r="Y209" s="46"/>
      <c r="Z209" s="46"/>
      <c r="AC209" s="132"/>
      <c r="AD209" s="133"/>
      <c r="AE209" s="107"/>
      <c r="AF209" s="107"/>
      <c r="AI209" s="107"/>
      <c r="AW209" s="189"/>
      <c r="AX209" s="189"/>
      <c r="AY209" s="189"/>
      <c r="AZ209" s="191"/>
      <c r="BA209" s="118"/>
      <c r="BB209" s="189"/>
      <c r="BC209" s="189"/>
      <c r="BD209" s="189"/>
    </row>
    <row r="210" spans="1:56" s="106" customFormat="1" hidden="1" x14ac:dyDescent="0.25">
      <c r="A210" s="115" t="s">
        <v>135</v>
      </c>
      <c r="B210" s="116" t="s">
        <v>37</v>
      </c>
      <c r="C210" s="111">
        <v>1</v>
      </c>
      <c r="D210" s="111">
        <v>40</v>
      </c>
      <c r="E210" s="117">
        <v>17</v>
      </c>
      <c r="F210" s="118">
        <f>D210*E210</f>
        <v>680</v>
      </c>
      <c r="G210" s="114">
        <v>3</v>
      </c>
      <c r="H210" s="118">
        <f>E210*1.5</f>
        <v>25.5</v>
      </c>
      <c r="I210" s="118">
        <f>G210*H210</f>
        <v>76.5</v>
      </c>
      <c r="J210" s="119">
        <f>F210+I210</f>
        <v>756.5</v>
      </c>
      <c r="K210" s="118">
        <f>J210-U210-S210</f>
        <v>471.5</v>
      </c>
      <c r="L210" s="118">
        <f>+J210-S210</f>
        <v>506.5</v>
      </c>
      <c r="M210" s="118">
        <f>+J210-S210</f>
        <v>506.5</v>
      </c>
      <c r="N210" s="118"/>
      <c r="O210" s="118">
        <f>J210</f>
        <v>756.5</v>
      </c>
      <c r="P210" s="118">
        <f>L210*0.062</f>
        <v>31.402999999999999</v>
      </c>
      <c r="Q210" s="118">
        <f>J210*0.0145</f>
        <v>10.969250000000001</v>
      </c>
      <c r="R210" s="118">
        <f>+R205</f>
        <v>0</v>
      </c>
      <c r="S210" s="118">
        <v>250</v>
      </c>
      <c r="T210" s="118">
        <v>8</v>
      </c>
      <c r="U210" s="118">
        <v>35</v>
      </c>
      <c r="V210" s="118">
        <f>J210-P210-Q210-R210-S210-T210-U210</f>
        <v>421.12774999999999</v>
      </c>
      <c r="W210" s="120">
        <f>L210*0.062</f>
        <v>31.402999999999999</v>
      </c>
      <c r="X210" s="120">
        <f>J210*0.0145</f>
        <v>10.969250000000001</v>
      </c>
      <c r="Y210" s="120">
        <f>N210*0.006</f>
        <v>0</v>
      </c>
      <c r="Z210" s="120">
        <f>O210*0.054</f>
        <v>40.850999999999999</v>
      </c>
      <c r="AC210" s="132"/>
      <c r="AD210" s="133"/>
      <c r="AE210" s="107"/>
      <c r="AF210" s="107"/>
      <c r="AI210" s="107"/>
      <c r="AW210" s="189"/>
      <c r="AX210" s="189"/>
      <c r="AY210" s="189"/>
      <c r="AZ210" s="191"/>
      <c r="BA210" s="118"/>
      <c r="BB210" s="189"/>
      <c r="BC210" s="189"/>
      <c r="BD210" s="189"/>
    </row>
    <row r="211" spans="1:56" s="106" customFormat="1" hidden="1" x14ac:dyDescent="0.25">
      <c r="A211" s="121" t="s">
        <v>136</v>
      </c>
      <c r="B211" s="110" t="s">
        <v>36</v>
      </c>
      <c r="C211" s="114">
        <v>4</v>
      </c>
      <c r="D211" s="114" t="s">
        <v>33</v>
      </c>
      <c r="E211" s="118"/>
      <c r="F211" s="118">
        <f>190000/52</f>
        <v>3653.8461538461538</v>
      </c>
      <c r="G211" s="114"/>
      <c r="H211" s="118"/>
      <c r="I211" s="118"/>
      <c r="J211" s="119">
        <f>F211+I211</f>
        <v>3653.8461538461538</v>
      </c>
      <c r="K211" s="118">
        <f>J211-U211-S211</f>
        <v>3218.8461538461538</v>
      </c>
      <c r="L211" s="118">
        <f>+J211-S211</f>
        <v>3403.8461538461538</v>
      </c>
      <c r="M211" s="118">
        <f>+J211-S211</f>
        <v>3403.8461538461538</v>
      </c>
      <c r="N211" s="118"/>
      <c r="O211" s="118">
        <f>J211</f>
        <v>3653.8461538461538</v>
      </c>
      <c r="P211" s="118">
        <f>L211*0.062</f>
        <v>211.03846153846155</v>
      </c>
      <c r="Q211" s="118">
        <f>J211*0.0145</f>
        <v>52.980769230769234</v>
      </c>
      <c r="R211" s="118">
        <f>+R206</f>
        <v>0</v>
      </c>
      <c r="S211" s="118">
        <v>250</v>
      </c>
      <c r="T211" s="118">
        <v>8</v>
      </c>
      <c r="U211" s="118">
        <v>185</v>
      </c>
      <c r="V211" s="118">
        <f>J211-SUM(P211:U211)</f>
        <v>2946.8269230769229</v>
      </c>
      <c r="W211" s="120">
        <f>L211*0.062</f>
        <v>211.03846153846155</v>
      </c>
      <c r="X211" s="120">
        <f>J211*0.0145</f>
        <v>52.980769230769234</v>
      </c>
      <c r="Y211" s="120">
        <f>N211*0.006</f>
        <v>0</v>
      </c>
      <c r="Z211" s="120">
        <f>O211*0.054</f>
        <v>197.30769230769229</v>
      </c>
      <c r="AC211" s="132"/>
      <c r="AD211" s="133"/>
      <c r="AE211" s="107"/>
      <c r="AF211" s="107"/>
      <c r="AI211" s="107"/>
      <c r="AW211" s="189"/>
      <c r="AX211" s="189"/>
      <c r="AY211" s="189"/>
      <c r="AZ211" s="191"/>
      <c r="BA211" s="118"/>
      <c r="BB211" s="189"/>
      <c r="BC211" s="189"/>
      <c r="BD211" s="189"/>
    </row>
    <row r="212" spans="1:56" s="106" customFormat="1" ht="15.75" hidden="1" thickBot="1" x14ac:dyDescent="0.3">
      <c r="A212" s="121"/>
      <c r="B212" s="121"/>
      <c r="C212" s="121"/>
      <c r="D212" s="122"/>
      <c r="E212" s="122"/>
      <c r="F212" s="123">
        <f>SUM(F210:F211)</f>
        <v>4333.8461538461543</v>
      </c>
      <c r="G212" s="122"/>
      <c r="H212" s="123">
        <f t="shared" ref="H212:Z212" si="63">SUM(H210:H211)</f>
        <v>25.5</v>
      </c>
      <c r="I212" s="123">
        <f t="shared" si="63"/>
        <v>76.5</v>
      </c>
      <c r="J212" s="124">
        <f t="shared" si="63"/>
        <v>4410.3461538461543</v>
      </c>
      <c r="K212" s="123">
        <f t="shared" si="63"/>
        <v>3690.3461538461538</v>
      </c>
      <c r="L212" s="123">
        <f t="shared" si="63"/>
        <v>3910.3461538461538</v>
      </c>
      <c r="M212" s="123">
        <f t="shared" si="63"/>
        <v>3910.3461538461538</v>
      </c>
      <c r="N212" s="123">
        <f t="shared" si="63"/>
        <v>0</v>
      </c>
      <c r="O212" s="123">
        <f t="shared" si="63"/>
        <v>4410.3461538461543</v>
      </c>
      <c r="P212" s="123">
        <f t="shared" si="63"/>
        <v>242.44146153846154</v>
      </c>
      <c r="Q212" s="123">
        <f t="shared" si="63"/>
        <v>63.950019230769236</v>
      </c>
      <c r="R212" s="123">
        <f t="shared" si="63"/>
        <v>0</v>
      </c>
      <c r="S212" s="123">
        <f t="shared" si="63"/>
        <v>500</v>
      </c>
      <c r="T212" s="123">
        <f t="shared" si="63"/>
        <v>16</v>
      </c>
      <c r="U212" s="123">
        <f t="shared" si="63"/>
        <v>220</v>
      </c>
      <c r="V212" s="123">
        <f t="shared" si="63"/>
        <v>3367.954673076923</v>
      </c>
      <c r="W212" s="123">
        <f t="shared" si="63"/>
        <v>242.44146153846154</v>
      </c>
      <c r="X212" s="123">
        <f t="shared" si="63"/>
        <v>63.950019230769236</v>
      </c>
      <c r="Y212" s="123">
        <f t="shared" si="63"/>
        <v>0</v>
      </c>
      <c r="Z212" s="123">
        <f t="shared" si="63"/>
        <v>238.15869230769229</v>
      </c>
      <c r="AC212" s="132"/>
      <c r="AD212" s="133"/>
      <c r="AE212" s="107"/>
      <c r="AF212" s="107"/>
      <c r="AI212" s="107"/>
      <c r="AW212" s="189"/>
      <c r="AX212" s="189"/>
      <c r="AY212" s="189"/>
      <c r="AZ212" s="191"/>
      <c r="BA212" s="118"/>
      <c r="BB212" s="189"/>
      <c r="BC212" s="189"/>
      <c r="BD212" s="189"/>
    </row>
    <row r="213" spans="1:56" s="46" customFormat="1" hidden="1" x14ac:dyDescent="0.25">
      <c r="AB213" s="106"/>
      <c r="AC213" s="132"/>
      <c r="AD213" s="133"/>
      <c r="AE213" s="107"/>
      <c r="AF213" s="107"/>
      <c r="AG213" s="106"/>
      <c r="AH213" s="106"/>
      <c r="AI213" s="107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6"/>
      <c r="AV213" s="106"/>
      <c r="AW213" s="190"/>
      <c r="AX213" s="190"/>
      <c r="AY213" s="190"/>
      <c r="AZ213" s="198"/>
      <c r="BA213" s="199"/>
      <c r="BB213" s="190"/>
      <c r="BC213" s="190"/>
      <c r="BD213" s="190"/>
    </row>
    <row r="214" spans="1:56" s="106" customFormat="1" ht="20.25" hidden="1" thickBot="1" x14ac:dyDescent="0.35">
      <c r="A214" s="125" t="s">
        <v>179</v>
      </c>
      <c r="B214" s="103"/>
      <c r="C214" s="103"/>
      <c r="D214" s="104"/>
      <c r="E214" s="105"/>
      <c r="G214" s="107"/>
      <c r="W214" s="46"/>
      <c r="X214" s="46"/>
      <c r="Y214" s="46"/>
      <c r="Z214" s="46"/>
      <c r="AC214" s="132"/>
      <c r="AD214" s="133"/>
      <c r="AE214" s="107"/>
      <c r="AF214" s="107"/>
      <c r="AI214" s="107"/>
      <c r="AW214" s="189"/>
      <c r="AX214" s="189"/>
      <c r="AY214" s="189"/>
      <c r="AZ214" s="191"/>
      <c r="BA214" s="118"/>
      <c r="BB214" s="189"/>
      <c r="BC214" s="189"/>
      <c r="BD214" s="189"/>
    </row>
    <row r="215" spans="1:56" s="106" customFormat="1" hidden="1" x14ac:dyDescent="0.25">
      <c r="A215" s="115" t="s">
        <v>135</v>
      </c>
      <c r="B215" s="116" t="s">
        <v>37</v>
      </c>
      <c r="C215" s="111">
        <v>1</v>
      </c>
      <c r="D215" s="111">
        <v>40</v>
      </c>
      <c r="E215" s="117">
        <v>17</v>
      </c>
      <c r="F215" s="118">
        <f>D215*E215</f>
        <v>680</v>
      </c>
      <c r="G215" s="114">
        <v>3</v>
      </c>
      <c r="H215" s="118">
        <f>E215*1.5</f>
        <v>25.5</v>
      </c>
      <c r="I215" s="118">
        <f>G215*H215</f>
        <v>76.5</v>
      </c>
      <c r="J215" s="119">
        <f>F215+I215</f>
        <v>756.5</v>
      </c>
      <c r="K215" s="118">
        <f>J215-U215-S215</f>
        <v>471.5</v>
      </c>
      <c r="L215" s="118">
        <f>+J215-S215</f>
        <v>506.5</v>
      </c>
      <c r="M215" s="118">
        <f>+J215-S215</f>
        <v>506.5</v>
      </c>
      <c r="N215" s="118"/>
      <c r="O215" s="118">
        <f>J215</f>
        <v>756.5</v>
      </c>
      <c r="P215" s="118">
        <f>L215*0.062</f>
        <v>31.402999999999999</v>
      </c>
      <c r="Q215" s="118">
        <f>J215*0.0145</f>
        <v>10.969250000000001</v>
      </c>
      <c r="R215" s="118">
        <f>+R210</f>
        <v>0</v>
      </c>
      <c r="S215" s="118">
        <v>250</v>
      </c>
      <c r="T215" s="118">
        <v>8</v>
      </c>
      <c r="U215" s="118">
        <v>35</v>
      </c>
      <c r="V215" s="118">
        <f>J215-P215-Q215-R215-S215-T215-U215</f>
        <v>421.12774999999999</v>
      </c>
      <c r="W215" s="120">
        <f>L215*0.062</f>
        <v>31.402999999999999</v>
      </c>
      <c r="X215" s="120">
        <f>J215*0.0145</f>
        <v>10.969250000000001</v>
      </c>
      <c r="Y215" s="120">
        <f>N215*0.006</f>
        <v>0</v>
      </c>
      <c r="Z215" s="120">
        <f>O215*0.054</f>
        <v>40.850999999999999</v>
      </c>
      <c r="AC215" s="132"/>
      <c r="AD215" s="133"/>
      <c r="AE215" s="107"/>
      <c r="AF215" s="107"/>
      <c r="AI215" s="107"/>
      <c r="AW215" s="189"/>
      <c r="AX215" s="189"/>
      <c r="AY215" s="189"/>
      <c r="AZ215" s="191"/>
      <c r="BA215" s="118"/>
      <c r="BB215" s="189"/>
      <c r="BC215" s="189"/>
      <c r="BD215" s="189"/>
    </row>
    <row r="216" spans="1:56" s="106" customFormat="1" hidden="1" x14ac:dyDescent="0.25">
      <c r="A216" s="121" t="s">
        <v>136</v>
      </c>
      <c r="B216" s="110" t="s">
        <v>36</v>
      </c>
      <c r="C216" s="114">
        <v>4</v>
      </c>
      <c r="D216" s="114" t="s">
        <v>33</v>
      </c>
      <c r="E216" s="118"/>
      <c r="F216" s="118">
        <f>190000/52</f>
        <v>3653.8461538461538</v>
      </c>
      <c r="G216" s="114"/>
      <c r="H216" s="118"/>
      <c r="I216" s="118"/>
      <c r="J216" s="119">
        <f>F216+I216</f>
        <v>3653.8461538461538</v>
      </c>
      <c r="K216" s="118">
        <f>J216-U216-S216</f>
        <v>3218.8461538461538</v>
      </c>
      <c r="L216" s="118">
        <f>+J216-S216</f>
        <v>3403.8461538461538</v>
      </c>
      <c r="M216" s="118">
        <f>+J216-S216</f>
        <v>3403.8461538461538</v>
      </c>
      <c r="N216" s="118"/>
      <c r="O216" s="118">
        <f>J216</f>
        <v>3653.8461538461538</v>
      </c>
      <c r="P216" s="118">
        <f>L216*0.062</f>
        <v>211.03846153846155</v>
      </c>
      <c r="Q216" s="118">
        <f>J216*0.0145</f>
        <v>52.980769230769234</v>
      </c>
      <c r="R216" s="118">
        <f>+R211</f>
        <v>0</v>
      </c>
      <c r="S216" s="118">
        <v>250</v>
      </c>
      <c r="T216" s="118">
        <v>8</v>
      </c>
      <c r="U216" s="118">
        <v>185</v>
      </c>
      <c r="V216" s="118">
        <f>J216-SUM(P216:U216)</f>
        <v>2946.8269230769229</v>
      </c>
      <c r="W216" s="120">
        <f>L216*0.062</f>
        <v>211.03846153846155</v>
      </c>
      <c r="X216" s="120">
        <f>J216*0.0145</f>
        <v>52.980769230769234</v>
      </c>
      <c r="Y216" s="120">
        <f>N216*0.006</f>
        <v>0</v>
      </c>
      <c r="Z216" s="120">
        <f>O216*0.054</f>
        <v>197.30769230769229</v>
      </c>
      <c r="AC216" s="132"/>
      <c r="AD216" s="133"/>
      <c r="AE216" s="107"/>
      <c r="AF216" s="107"/>
      <c r="AI216" s="107"/>
      <c r="AW216" s="189"/>
      <c r="AX216" s="189"/>
      <c r="AY216" s="189"/>
      <c r="AZ216" s="191"/>
      <c r="BA216" s="118"/>
      <c r="BB216" s="189"/>
      <c r="BC216" s="189"/>
      <c r="BD216" s="189"/>
    </row>
    <row r="217" spans="1:56" s="106" customFormat="1" ht="15.75" hidden="1" thickBot="1" x14ac:dyDescent="0.3">
      <c r="A217" s="121"/>
      <c r="B217" s="121"/>
      <c r="C217" s="121"/>
      <c r="D217" s="122"/>
      <c r="E217" s="122"/>
      <c r="F217" s="123">
        <f>SUM(F215:F216)</f>
        <v>4333.8461538461543</v>
      </c>
      <c r="G217" s="122"/>
      <c r="H217" s="123">
        <f t="shared" ref="H217:Z217" si="64">SUM(H215:H216)</f>
        <v>25.5</v>
      </c>
      <c r="I217" s="123">
        <f t="shared" si="64"/>
        <v>76.5</v>
      </c>
      <c r="J217" s="124">
        <f t="shared" si="64"/>
        <v>4410.3461538461543</v>
      </c>
      <c r="K217" s="123">
        <f t="shared" si="64"/>
        <v>3690.3461538461538</v>
      </c>
      <c r="L217" s="123">
        <f t="shared" si="64"/>
        <v>3910.3461538461538</v>
      </c>
      <c r="M217" s="123">
        <f t="shared" si="64"/>
        <v>3910.3461538461538</v>
      </c>
      <c r="N217" s="123">
        <f t="shared" si="64"/>
        <v>0</v>
      </c>
      <c r="O217" s="123">
        <f t="shared" si="64"/>
        <v>4410.3461538461543</v>
      </c>
      <c r="P217" s="123">
        <f t="shared" si="64"/>
        <v>242.44146153846154</v>
      </c>
      <c r="Q217" s="123">
        <f t="shared" si="64"/>
        <v>63.950019230769236</v>
      </c>
      <c r="R217" s="123">
        <f t="shared" si="64"/>
        <v>0</v>
      </c>
      <c r="S217" s="123">
        <f t="shared" si="64"/>
        <v>500</v>
      </c>
      <c r="T217" s="123">
        <f t="shared" si="64"/>
        <v>16</v>
      </c>
      <c r="U217" s="123">
        <f t="shared" si="64"/>
        <v>220</v>
      </c>
      <c r="V217" s="123">
        <f t="shared" si="64"/>
        <v>3367.954673076923</v>
      </c>
      <c r="W217" s="123">
        <f t="shared" si="64"/>
        <v>242.44146153846154</v>
      </c>
      <c r="X217" s="123">
        <f t="shared" si="64"/>
        <v>63.950019230769236</v>
      </c>
      <c r="Y217" s="123">
        <f t="shared" si="64"/>
        <v>0</v>
      </c>
      <c r="Z217" s="123">
        <f t="shared" si="64"/>
        <v>238.15869230769229</v>
      </c>
      <c r="AC217" s="132"/>
      <c r="AD217" s="133"/>
      <c r="AE217" s="107"/>
      <c r="AF217" s="107"/>
      <c r="AI217" s="107"/>
      <c r="AW217" s="189"/>
      <c r="AX217" s="189"/>
      <c r="AY217" s="189"/>
      <c r="AZ217" s="191"/>
      <c r="BA217" s="118"/>
      <c r="BB217" s="189"/>
      <c r="BC217" s="189"/>
      <c r="BD217" s="189"/>
    </row>
    <row r="218" spans="1:56" s="46" customFormat="1" hidden="1" x14ac:dyDescent="0.25">
      <c r="AB218" s="106"/>
      <c r="AC218" s="132"/>
      <c r="AD218" s="133"/>
      <c r="AE218" s="107"/>
      <c r="AF218" s="107"/>
      <c r="AG218" s="106"/>
      <c r="AH218" s="106"/>
      <c r="AI218" s="107"/>
      <c r="AJ218" s="106"/>
      <c r="AK218" s="106"/>
      <c r="AL218" s="106"/>
      <c r="AM218" s="106"/>
      <c r="AN218" s="106"/>
      <c r="AO218" s="106"/>
      <c r="AP218" s="106"/>
      <c r="AQ218" s="106"/>
      <c r="AR218" s="106"/>
      <c r="AS218" s="106"/>
      <c r="AT218" s="106"/>
      <c r="AU218" s="106"/>
      <c r="AV218" s="106"/>
      <c r="AW218" s="190"/>
      <c r="AX218" s="190"/>
      <c r="AY218" s="190"/>
      <c r="AZ218" s="198"/>
      <c r="BA218" s="199"/>
      <c r="BB218" s="190"/>
      <c r="BC218" s="190"/>
      <c r="BD218" s="190"/>
    </row>
    <row r="219" spans="1:56" s="106" customFormat="1" ht="20.25" hidden="1" thickBot="1" x14ac:dyDescent="0.35">
      <c r="A219" s="125" t="s">
        <v>180</v>
      </c>
      <c r="B219" s="103"/>
      <c r="C219" s="103"/>
      <c r="D219" s="104"/>
      <c r="E219" s="105"/>
      <c r="G219" s="107"/>
      <c r="W219" s="46"/>
      <c r="X219" s="46"/>
      <c r="Y219" s="46"/>
      <c r="Z219" s="46"/>
      <c r="AC219" s="132"/>
      <c r="AD219" s="133"/>
      <c r="AE219" s="107"/>
      <c r="AF219" s="107"/>
      <c r="AI219" s="107"/>
      <c r="AW219" s="189"/>
      <c r="AX219" s="189"/>
      <c r="AY219" s="189"/>
      <c r="AZ219" s="191"/>
      <c r="BA219" s="118"/>
      <c r="BB219" s="189"/>
      <c r="BC219" s="189"/>
      <c r="BD219" s="189"/>
    </row>
    <row r="220" spans="1:56" s="106" customFormat="1" hidden="1" x14ac:dyDescent="0.25">
      <c r="A220" s="115" t="s">
        <v>135</v>
      </c>
      <c r="B220" s="116" t="s">
        <v>37</v>
      </c>
      <c r="C220" s="111">
        <v>1</v>
      </c>
      <c r="D220" s="111">
        <v>40</v>
      </c>
      <c r="E220" s="117">
        <v>17</v>
      </c>
      <c r="F220" s="118">
        <f>D220*E220</f>
        <v>680</v>
      </c>
      <c r="G220" s="114">
        <v>3</v>
      </c>
      <c r="H220" s="118">
        <f>E220*1.5</f>
        <v>25.5</v>
      </c>
      <c r="I220" s="118">
        <f>G220*H220</f>
        <v>76.5</v>
      </c>
      <c r="J220" s="119">
        <f>F220+I220</f>
        <v>756.5</v>
      </c>
      <c r="K220" s="118">
        <f>J220-U220-S220</f>
        <v>471.5</v>
      </c>
      <c r="L220" s="118">
        <f>+J220-S220</f>
        <v>506.5</v>
      </c>
      <c r="M220" s="118">
        <f>+J220-S220</f>
        <v>506.5</v>
      </c>
      <c r="N220" s="118"/>
      <c r="O220" s="118">
        <f>J220</f>
        <v>756.5</v>
      </c>
      <c r="P220" s="118">
        <f>L220*0.062</f>
        <v>31.402999999999999</v>
      </c>
      <c r="Q220" s="118">
        <f>J220*0.0145</f>
        <v>10.969250000000001</v>
      </c>
      <c r="R220" s="118">
        <f>+R215</f>
        <v>0</v>
      </c>
      <c r="S220" s="118">
        <v>250</v>
      </c>
      <c r="T220" s="118">
        <v>8</v>
      </c>
      <c r="U220" s="118">
        <v>35</v>
      </c>
      <c r="V220" s="118">
        <f>J220-P220-Q220-R220-S220-T220-U220</f>
        <v>421.12774999999999</v>
      </c>
      <c r="W220" s="120">
        <f>L220*0.062</f>
        <v>31.402999999999999</v>
      </c>
      <c r="X220" s="120">
        <f>J220*0.0145</f>
        <v>10.969250000000001</v>
      </c>
      <c r="Y220" s="120">
        <f>N220*0.006</f>
        <v>0</v>
      </c>
      <c r="Z220" s="120">
        <f>O220*0.054</f>
        <v>40.850999999999999</v>
      </c>
      <c r="AC220" s="132"/>
      <c r="AD220" s="133"/>
      <c r="AE220" s="107"/>
      <c r="AF220" s="107"/>
      <c r="AI220" s="107"/>
      <c r="AW220" s="189"/>
      <c r="AX220" s="189"/>
      <c r="AY220" s="189"/>
      <c r="AZ220" s="191"/>
      <c r="BA220" s="118"/>
      <c r="BB220" s="189"/>
      <c r="BC220" s="189"/>
      <c r="BD220" s="189"/>
    </row>
    <row r="221" spans="1:56" s="106" customFormat="1" hidden="1" x14ac:dyDescent="0.25">
      <c r="A221" s="121" t="s">
        <v>136</v>
      </c>
      <c r="B221" s="110" t="s">
        <v>36</v>
      </c>
      <c r="C221" s="114">
        <v>4</v>
      </c>
      <c r="D221" s="114" t="s">
        <v>33</v>
      </c>
      <c r="E221" s="118"/>
      <c r="F221" s="118">
        <f>190000/52</f>
        <v>3653.8461538461538</v>
      </c>
      <c r="G221" s="114"/>
      <c r="H221" s="118"/>
      <c r="I221" s="118"/>
      <c r="J221" s="119">
        <f>F221+I221</f>
        <v>3653.8461538461538</v>
      </c>
      <c r="K221" s="118">
        <f>J221-U221-S221</f>
        <v>3218.8461538461538</v>
      </c>
      <c r="L221" s="118">
        <f>+J221-S221</f>
        <v>3403.8461538461538</v>
      </c>
      <c r="M221" s="118">
        <f>+J221-S221</f>
        <v>3403.8461538461538</v>
      </c>
      <c r="N221" s="118"/>
      <c r="O221" s="118">
        <f>J221</f>
        <v>3653.8461538461538</v>
      </c>
      <c r="P221" s="118">
        <f>L221*0.062</f>
        <v>211.03846153846155</v>
      </c>
      <c r="Q221" s="118">
        <f>J221*0.0145</f>
        <v>52.980769230769234</v>
      </c>
      <c r="R221" s="118">
        <f>+R216</f>
        <v>0</v>
      </c>
      <c r="S221" s="118">
        <v>250</v>
      </c>
      <c r="T221" s="118">
        <v>8</v>
      </c>
      <c r="U221" s="118">
        <v>185</v>
      </c>
      <c r="V221" s="118">
        <f>J221-SUM(P221:U221)</f>
        <v>2946.8269230769229</v>
      </c>
      <c r="W221" s="120">
        <f>L221*0.062</f>
        <v>211.03846153846155</v>
      </c>
      <c r="X221" s="120">
        <f>J221*0.0145</f>
        <v>52.980769230769234</v>
      </c>
      <c r="Y221" s="120">
        <f>N221*0.006</f>
        <v>0</v>
      </c>
      <c r="Z221" s="120">
        <f>O221*0.054</f>
        <v>197.30769230769229</v>
      </c>
      <c r="AC221" s="132"/>
      <c r="AD221" s="133"/>
      <c r="AE221" s="107"/>
      <c r="AF221" s="107"/>
      <c r="AI221" s="107"/>
      <c r="AW221" s="189"/>
      <c r="AX221" s="189"/>
      <c r="AY221" s="189"/>
      <c r="AZ221" s="191"/>
      <c r="BA221" s="118"/>
      <c r="BB221" s="189"/>
      <c r="BC221" s="189"/>
      <c r="BD221" s="189"/>
    </row>
    <row r="222" spans="1:56" s="106" customFormat="1" ht="15.75" hidden="1" thickBot="1" x14ac:dyDescent="0.3">
      <c r="A222" s="121"/>
      <c r="B222" s="121"/>
      <c r="C222" s="121"/>
      <c r="D222" s="122"/>
      <c r="E222" s="122"/>
      <c r="F222" s="123">
        <f>SUM(F220:F221)</f>
        <v>4333.8461538461543</v>
      </c>
      <c r="G222" s="122"/>
      <c r="H222" s="123">
        <f t="shared" ref="H222:Z222" si="65">SUM(H220:H221)</f>
        <v>25.5</v>
      </c>
      <c r="I222" s="123">
        <f t="shared" si="65"/>
        <v>76.5</v>
      </c>
      <c r="J222" s="124">
        <f t="shared" si="65"/>
        <v>4410.3461538461543</v>
      </c>
      <c r="K222" s="123">
        <f t="shared" si="65"/>
        <v>3690.3461538461538</v>
      </c>
      <c r="L222" s="123">
        <f t="shared" si="65"/>
        <v>3910.3461538461538</v>
      </c>
      <c r="M222" s="123">
        <f t="shared" si="65"/>
        <v>3910.3461538461538</v>
      </c>
      <c r="N222" s="123">
        <f t="shared" si="65"/>
        <v>0</v>
      </c>
      <c r="O222" s="123">
        <f t="shared" si="65"/>
        <v>4410.3461538461543</v>
      </c>
      <c r="P222" s="123">
        <f t="shared" si="65"/>
        <v>242.44146153846154</v>
      </c>
      <c r="Q222" s="123">
        <f t="shared" si="65"/>
        <v>63.950019230769236</v>
      </c>
      <c r="R222" s="123">
        <f t="shared" si="65"/>
        <v>0</v>
      </c>
      <c r="S222" s="123">
        <f t="shared" si="65"/>
        <v>500</v>
      </c>
      <c r="T222" s="123">
        <f t="shared" si="65"/>
        <v>16</v>
      </c>
      <c r="U222" s="123">
        <f t="shared" si="65"/>
        <v>220</v>
      </c>
      <c r="V222" s="123">
        <f t="shared" si="65"/>
        <v>3367.954673076923</v>
      </c>
      <c r="W222" s="123">
        <f t="shared" si="65"/>
        <v>242.44146153846154</v>
      </c>
      <c r="X222" s="123">
        <f t="shared" si="65"/>
        <v>63.950019230769236</v>
      </c>
      <c r="Y222" s="123">
        <f t="shared" si="65"/>
        <v>0</v>
      </c>
      <c r="Z222" s="123">
        <f t="shared" si="65"/>
        <v>238.15869230769229</v>
      </c>
      <c r="AC222" s="132"/>
      <c r="AD222" s="133"/>
      <c r="AE222" s="107"/>
      <c r="AF222" s="107"/>
      <c r="AI222" s="107"/>
      <c r="AW222" s="189"/>
      <c r="AX222" s="189"/>
      <c r="AY222" s="189"/>
      <c r="AZ222" s="191"/>
      <c r="BA222" s="118"/>
      <c r="BB222" s="189"/>
      <c r="BC222" s="189"/>
      <c r="BD222" s="189"/>
    </row>
    <row r="223" spans="1:56" s="46" customFormat="1" hidden="1" x14ac:dyDescent="0.25">
      <c r="AB223" s="106"/>
      <c r="AC223" s="132"/>
      <c r="AD223" s="133"/>
      <c r="AE223" s="107"/>
      <c r="AF223" s="107"/>
      <c r="AG223" s="106"/>
      <c r="AH223" s="106"/>
      <c r="AI223" s="107"/>
      <c r="AJ223" s="106"/>
      <c r="AK223" s="106"/>
      <c r="AL223" s="106"/>
      <c r="AM223" s="106"/>
      <c r="AN223" s="106"/>
      <c r="AO223" s="106"/>
      <c r="AP223" s="106"/>
      <c r="AQ223" s="106"/>
      <c r="AR223" s="106"/>
      <c r="AS223" s="106"/>
      <c r="AT223" s="106"/>
      <c r="AU223" s="106"/>
      <c r="AV223" s="106"/>
      <c r="AW223" s="190"/>
      <c r="AX223" s="190"/>
      <c r="AY223" s="190"/>
      <c r="AZ223" s="198"/>
      <c r="BA223" s="199"/>
      <c r="BB223" s="190"/>
      <c r="BC223" s="190"/>
      <c r="BD223" s="190"/>
    </row>
    <row r="224" spans="1:56" s="106" customFormat="1" ht="20.25" hidden="1" thickBot="1" x14ac:dyDescent="0.35">
      <c r="A224" s="125" t="s">
        <v>181</v>
      </c>
      <c r="B224" s="103"/>
      <c r="C224" s="103"/>
      <c r="D224" s="104"/>
      <c r="E224" s="105"/>
      <c r="G224" s="107"/>
      <c r="W224" s="46"/>
      <c r="X224" s="46"/>
      <c r="Y224" s="46"/>
      <c r="Z224" s="46"/>
      <c r="AC224" s="132"/>
      <c r="AD224" s="133"/>
      <c r="AE224" s="107"/>
      <c r="AF224" s="107"/>
      <c r="AI224" s="107"/>
      <c r="AW224" s="189"/>
      <c r="AX224" s="189"/>
      <c r="AY224" s="189"/>
      <c r="AZ224" s="191"/>
      <c r="BA224" s="118"/>
      <c r="BB224" s="189"/>
      <c r="BC224" s="189"/>
      <c r="BD224" s="189"/>
    </row>
    <row r="225" spans="1:56" s="106" customFormat="1" hidden="1" x14ac:dyDescent="0.25">
      <c r="A225" s="115" t="s">
        <v>135</v>
      </c>
      <c r="B225" s="116" t="s">
        <v>37</v>
      </c>
      <c r="C225" s="111">
        <v>1</v>
      </c>
      <c r="D225" s="111">
        <v>40</v>
      </c>
      <c r="E225" s="117">
        <v>17</v>
      </c>
      <c r="F225" s="118">
        <f>D225*E225</f>
        <v>680</v>
      </c>
      <c r="G225" s="114">
        <v>3</v>
      </c>
      <c r="H225" s="118">
        <f>E225*1.5</f>
        <v>25.5</v>
      </c>
      <c r="I225" s="118">
        <f>G225*H225</f>
        <v>76.5</v>
      </c>
      <c r="J225" s="119">
        <f>F225+I225</f>
        <v>756.5</v>
      </c>
      <c r="K225" s="118">
        <f>J225-U225-S225</f>
        <v>471.5</v>
      </c>
      <c r="L225" s="118">
        <f>+J225-S225</f>
        <v>506.5</v>
      </c>
      <c r="M225" s="118">
        <f>+J225-S225</f>
        <v>506.5</v>
      </c>
      <c r="N225" s="118"/>
      <c r="O225" s="118">
        <f>J225</f>
        <v>756.5</v>
      </c>
      <c r="P225" s="118">
        <f>L225*0.062</f>
        <v>31.402999999999999</v>
      </c>
      <c r="Q225" s="118">
        <f>J225*0.0145</f>
        <v>10.969250000000001</v>
      </c>
      <c r="R225" s="118">
        <f>+R220</f>
        <v>0</v>
      </c>
      <c r="S225" s="118">
        <v>250</v>
      </c>
      <c r="T225" s="118">
        <v>8</v>
      </c>
      <c r="U225" s="118">
        <v>35</v>
      </c>
      <c r="V225" s="118">
        <f>J225-P225-Q225-R225-S225-T225-U225</f>
        <v>421.12774999999999</v>
      </c>
      <c r="W225" s="120">
        <f>L225*0.062</f>
        <v>31.402999999999999</v>
      </c>
      <c r="X225" s="120">
        <f>J225*0.0145</f>
        <v>10.969250000000001</v>
      </c>
      <c r="Y225" s="120">
        <f>N225*0.006</f>
        <v>0</v>
      </c>
      <c r="Z225" s="120">
        <f>O225*0.054</f>
        <v>40.850999999999999</v>
      </c>
      <c r="AC225" s="132"/>
      <c r="AD225" s="133"/>
      <c r="AE225" s="107"/>
      <c r="AF225" s="107"/>
      <c r="AI225" s="107"/>
      <c r="AW225" s="189"/>
      <c r="AX225" s="189"/>
      <c r="AY225" s="189"/>
      <c r="AZ225" s="191"/>
      <c r="BA225" s="118"/>
      <c r="BB225" s="189"/>
      <c r="BC225" s="189"/>
      <c r="BD225" s="189"/>
    </row>
    <row r="226" spans="1:56" s="106" customFormat="1" hidden="1" x14ac:dyDescent="0.25">
      <c r="A226" s="121" t="s">
        <v>136</v>
      </c>
      <c r="B226" s="110" t="s">
        <v>36</v>
      </c>
      <c r="C226" s="114">
        <v>4</v>
      </c>
      <c r="D226" s="114" t="s">
        <v>33</v>
      </c>
      <c r="E226" s="118"/>
      <c r="F226" s="118">
        <f>190000/52</f>
        <v>3653.8461538461538</v>
      </c>
      <c r="G226" s="114"/>
      <c r="H226" s="118"/>
      <c r="I226" s="118"/>
      <c r="J226" s="119">
        <f>F226+I226</f>
        <v>3653.8461538461538</v>
      </c>
      <c r="K226" s="118">
        <f>J226-U226-S226</f>
        <v>3218.8461538461538</v>
      </c>
      <c r="L226" s="118">
        <f>+J226-S226</f>
        <v>3403.8461538461538</v>
      </c>
      <c r="M226" s="118">
        <f>+J226-S226</f>
        <v>3403.8461538461538</v>
      </c>
      <c r="N226" s="118"/>
      <c r="O226" s="118">
        <f>J226</f>
        <v>3653.8461538461538</v>
      </c>
      <c r="P226" s="118">
        <f>L226*0.062</f>
        <v>211.03846153846155</v>
      </c>
      <c r="Q226" s="118">
        <f>J226*0.0145</f>
        <v>52.980769230769234</v>
      </c>
      <c r="R226" s="118">
        <f>+R221</f>
        <v>0</v>
      </c>
      <c r="S226" s="118">
        <v>250</v>
      </c>
      <c r="T226" s="118">
        <v>8</v>
      </c>
      <c r="U226" s="118">
        <v>185</v>
      </c>
      <c r="V226" s="118">
        <f>J226-SUM(P226:U226)</f>
        <v>2946.8269230769229</v>
      </c>
      <c r="W226" s="120">
        <f>L226*0.062</f>
        <v>211.03846153846155</v>
      </c>
      <c r="X226" s="120">
        <f>J226*0.0145</f>
        <v>52.980769230769234</v>
      </c>
      <c r="Y226" s="120">
        <f>N226*0.006</f>
        <v>0</v>
      </c>
      <c r="Z226" s="120">
        <f>O226*0.054</f>
        <v>197.30769230769229</v>
      </c>
      <c r="AC226" s="132"/>
      <c r="AD226" s="133"/>
      <c r="AE226" s="107"/>
      <c r="AF226" s="107"/>
      <c r="AI226" s="107"/>
      <c r="AW226" s="189"/>
      <c r="AX226" s="189"/>
      <c r="AY226" s="189"/>
      <c r="AZ226" s="191"/>
      <c r="BA226" s="118"/>
      <c r="BB226" s="189"/>
      <c r="BC226" s="189"/>
      <c r="BD226" s="189"/>
    </row>
    <row r="227" spans="1:56" s="106" customFormat="1" ht="15.75" hidden="1" thickBot="1" x14ac:dyDescent="0.3">
      <c r="A227" s="121"/>
      <c r="B227" s="121"/>
      <c r="C227" s="121"/>
      <c r="D227" s="122"/>
      <c r="E227" s="122"/>
      <c r="F227" s="123">
        <f>SUM(F225:F226)</f>
        <v>4333.8461538461543</v>
      </c>
      <c r="G227" s="122"/>
      <c r="H227" s="123">
        <f t="shared" ref="H227:Z227" si="66">SUM(H225:H226)</f>
        <v>25.5</v>
      </c>
      <c r="I227" s="123">
        <f t="shared" si="66"/>
        <v>76.5</v>
      </c>
      <c r="J227" s="124">
        <f t="shared" si="66"/>
        <v>4410.3461538461543</v>
      </c>
      <c r="K227" s="123">
        <f t="shared" si="66"/>
        <v>3690.3461538461538</v>
      </c>
      <c r="L227" s="123">
        <f t="shared" si="66"/>
        <v>3910.3461538461538</v>
      </c>
      <c r="M227" s="123">
        <f t="shared" si="66"/>
        <v>3910.3461538461538</v>
      </c>
      <c r="N227" s="123">
        <f t="shared" si="66"/>
        <v>0</v>
      </c>
      <c r="O227" s="123">
        <f t="shared" si="66"/>
        <v>4410.3461538461543</v>
      </c>
      <c r="P227" s="123">
        <f t="shared" si="66"/>
        <v>242.44146153846154</v>
      </c>
      <c r="Q227" s="123">
        <f t="shared" si="66"/>
        <v>63.950019230769236</v>
      </c>
      <c r="R227" s="123">
        <f t="shared" si="66"/>
        <v>0</v>
      </c>
      <c r="S227" s="123">
        <f t="shared" si="66"/>
        <v>500</v>
      </c>
      <c r="T227" s="123">
        <f t="shared" si="66"/>
        <v>16</v>
      </c>
      <c r="U227" s="123">
        <f t="shared" si="66"/>
        <v>220</v>
      </c>
      <c r="V227" s="123">
        <f t="shared" si="66"/>
        <v>3367.954673076923</v>
      </c>
      <c r="W227" s="123">
        <f t="shared" si="66"/>
        <v>242.44146153846154</v>
      </c>
      <c r="X227" s="123">
        <f t="shared" si="66"/>
        <v>63.950019230769236</v>
      </c>
      <c r="Y227" s="123">
        <f t="shared" si="66"/>
        <v>0</v>
      </c>
      <c r="Z227" s="123">
        <f t="shared" si="66"/>
        <v>238.15869230769229</v>
      </c>
      <c r="AC227" s="132"/>
      <c r="AD227" s="133"/>
      <c r="AE227" s="107"/>
      <c r="AF227" s="107"/>
      <c r="AI227" s="107"/>
      <c r="AW227" s="189"/>
      <c r="AX227" s="189"/>
      <c r="AY227" s="189"/>
      <c r="AZ227" s="191"/>
      <c r="BA227" s="118"/>
      <c r="BB227" s="189"/>
      <c r="BC227" s="189"/>
      <c r="BD227" s="189"/>
    </row>
    <row r="228" spans="1:56" s="46" customFormat="1" hidden="1" x14ac:dyDescent="0.25">
      <c r="AB228" s="106"/>
      <c r="AC228" s="132"/>
      <c r="AD228" s="133"/>
      <c r="AE228" s="107"/>
      <c r="AF228" s="107"/>
      <c r="AG228" s="106"/>
      <c r="AH228" s="106"/>
      <c r="AI228" s="107"/>
      <c r="AJ228" s="106"/>
      <c r="AK228" s="106"/>
      <c r="AL228" s="106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06"/>
      <c r="AW228" s="190"/>
      <c r="AX228" s="190"/>
      <c r="AY228" s="190"/>
      <c r="AZ228" s="198"/>
      <c r="BA228" s="199"/>
      <c r="BB228" s="190"/>
      <c r="BC228" s="190"/>
      <c r="BD228" s="190"/>
    </row>
    <row r="229" spans="1:56" s="106" customFormat="1" ht="20.25" hidden="1" thickBot="1" x14ac:dyDescent="0.35">
      <c r="A229" s="125" t="s">
        <v>182</v>
      </c>
      <c r="B229" s="103"/>
      <c r="C229" s="103"/>
      <c r="D229" s="104"/>
      <c r="E229" s="105"/>
      <c r="G229" s="107"/>
      <c r="W229" s="46"/>
      <c r="X229" s="46"/>
      <c r="Y229" s="46"/>
      <c r="Z229" s="46"/>
      <c r="AC229" s="132"/>
      <c r="AD229" s="133"/>
      <c r="AE229" s="107"/>
      <c r="AF229" s="107"/>
      <c r="AI229" s="107"/>
      <c r="AW229" s="189"/>
      <c r="AX229" s="189"/>
      <c r="AY229" s="189"/>
      <c r="AZ229" s="191"/>
      <c r="BA229" s="118"/>
      <c r="BB229" s="189"/>
      <c r="BC229" s="189"/>
      <c r="BD229" s="189"/>
    </row>
    <row r="230" spans="1:56" s="106" customFormat="1" hidden="1" x14ac:dyDescent="0.25">
      <c r="A230" s="115" t="s">
        <v>135</v>
      </c>
      <c r="B230" s="116" t="s">
        <v>37</v>
      </c>
      <c r="C230" s="111">
        <v>1</v>
      </c>
      <c r="D230" s="111">
        <v>40</v>
      </c>
      <c r="E230" s="117">
        <v>17</v>
      </c>
      <c r="F230" s="118">
        <f>D230*E230</f>
        <v>680</v>
      </c>
      <c r="G230" s="114">
        <v>3</v>
      </c>
      <c r="H230" s="118">
        <f>E230*1.5</f>
        <v>25.5</v>
      </c>
      <c r="I230" s="118">
        <f>G230*H230</f>
        <v>76.5</v>
      </c>
      <c r="J230" s="119">
        <f>F230+I230</f>
        <v>756.5</v>
      </c>
      <c r="K230" s="118">
        <f>J230-U230-S230</f>
        <v>471.5</v>
      </c>
      <c r="L230" s="118">
        <f>+J230-S230</f>
        <v>506.5</v>
      </c>
      <c r="M230" s="118">
        <f>+J230-S230</f>
        <v>506.5</v>
      </c>
      <c r="N230" s="118"/>
      <c r="O230" s="118">
        <f>J230</f>
        <v>756.5</v>
      </c>
      <c r="P230" s="118">
        <f>L230*0.062</f>
        <v>31.402999999999999</v>
      </c>
      <c r="Q230" s="118">
        <f>J230*0.0145</f>
        <v>10.969250000000001</v>
      </c>
      <c r="R230" s="118">
        <f>+R225</f>
        <v>0</v>
      </c>
      <c r="S230" s="118">
        <v>250</v>
      </c>
      <c r="T230" s="118">
        <v>8</v>
      </c>
      <c r="U230" s="118">
        <v>35</v>
      </c>
      <c r="V230" s="118">
        <f>J230-P230-Q230-R230-S230-T230-U230</f>
        <v>421.12774999999999</v>
      </c>
      <c r="W230" s="120">
        <f>L230*0.062</f>
        <v>31.402999999999999</v>
      </c>
      <c r="X230" s="120">
        <f>J230*0.0145</f>
        <v>10.969250000000001</v>
      </c>
      <c r="Y230" s="120">
        <f>N230*0.006</f>
        <v>0</v>
      </c>
      <c r="Z230" s="120">
        <f>O230*0.054</f>
        <v>40.850999999999999</v>
      </c>
      <c r="AC230" s="132"/>
      <c r="AD230" s="133"/>
      <c r="AE230" s="107"/>
      <c r="AF230" s="107"/>
      <c r="AI230" s="107"/>
      <c r="AW230" s="189"/>
      <c r="AX230" s="189"/>
      <c r="AY230" s="189"/>
      <c r="AZ230" s="191"/>
      <c r="BA230" s="118"/>
      <c r="BB230" s="189"/>
      <c r="BC230" s="189"/>
      <c r="BD230" s="189"/>
    </row>
    <row r="231" spans="1:56" s="106" customFormat="1" hidden="1" x14ac:dyDescent="0.25">
      <c r="A231" s="121" t="s">
        <v>136</v>
      </c>
      <c r="B231" s="110" t="s">
        <v>36</v>
      </c>
      <c r="C231" s="114">
        <v>4</v>
      </c>
      <c r="D231" s="114" t="s">
        <v>33</v>
      </c>
      <c r="E231" s="118"/>
      <c r="F231" s="118">
        <f>190000/52</f>
        <v>3653.8461538461538</v>
      </c>
      <c r="G231" s="114"/>
      <c r="H231" s="118"/>
      <c r="I231" s="118"/>
      <c r="J231" s="119">
        <f>F231+I231</f>
        <v>3653.8461538461538</v>
      </c>
      <c r="K231" s="118">
        <f>J231-U231-S231</f>
        <v>3218.8461538461538</v>
      </c>
      <c r="L231" s="118">
        <f>+J231-S231</f>
        <v>3403.8461538461538</v>
      </c>
      <c r="M231" s="118">
        <f>+J231-S231</f>
        <v>3403.8461538461538</v>
      </c>
      <c r="N231" s="118"/>
      <c r="O231" s="118">
        <f>J231</f>
        <v>3653.8461538461538</v>
      </c>
      <c r="P231" s="118">
        <f>L231*0.062</f>
        <v>211.03846153846155</v>
      </c>
      <c r="Q231" s="118">
        <f>J231*0.0145</f>
        <v>52.980769230769234</v>
      </c>
      <c r="R231" s="118">
        <f>+R226</f>
        <v>0</v>
      </c>
      <c r="S231" s="118">
        <v>250</v>
      </c>
      <c r="T231" s="118">
        <v>8</v>
      </c>
      <c r="U231" s="118">
        <v>185</v>
      </c>
      <c r="V231" s="118">
        <f>J231-SUM(P231:U231)</f>
        <v>2946.8269230769229</v>
      </c>
      <c r="W231" s="120">
        <f>L231*0.062</f>
        <v>211.03846153846155</v>
      </c>
      <c r="X231" s="120">
        <f>J231*0.0145</f>
        <v>52.980769230769234</v>
      </c>
      <c r="Y231" s="120">
        <f>N231*0.006</f>
        <v>0</v>
      </c>
      <c r="Z231" s="120">
        <f>O231*0.054</f>
        <v>197.30769230769229</v>
      </c>
      <c r="AC231" s="132"/>
      <c r="AD231" s="133"/>
      <c r="AE231" s="107"/>
      <c r="AF231" s="107"/>
      <c r="AI231" s="107"/>
      <c r="AW231" s="189"/>
      <c r="AX231" s="189"/>
      <c r="AY231" s="189"/>
      <c r="AZ231" s="191"/>
      <c r="BA231" s="118"/>
      <c r="BB231" s="189"/>
      <c r="BC231" s="189"/>
      <c r="BD231" s="189"/>
    </row>
    <row r="232" spans="1:56" s="106" customFormat="1" ht="15.75" hidden="1" thickBot="1" x14ac:dyDescent="0.3">
      <c r="A232" s="121"/>
      <c r="B232" s="121"/>
      <c r="C232" s="121"/>
      <c r="D232" s="122"/>
      <c r="E232" s="122"/>
      <c r="F232" s="123">
        <f>SUM(F230:F231)</f>
        <v>4333.8461538461543</v>
      </c>
      <c r="G232" s="122"/>
      <c r="H232" s="123">
        <f t="shared" ref="H232:Z232" si="67">SUM(H230:H231)</f>
        <v>25.5</v>
      </c>
      <c r="I232" s="123">
        <f t="shared" si="67"/>
        <v>76.5</v>
      </c>
      <c r="J232" s="124">
        <f t="shared" si="67"/>
        <v>4410.3461538461543</v>
      </c>
      <c r="K232" s="123">
        <f t="shared" si="67"/>
        <v>3690.3461538461538</v>
      </c>
      <c r="L232" s="123">
        <f t="shared" si="67"/>
        <v>3910.3461538461538</v>
      </c>
      <c r="M232" s="123">
        <f t="shared" si="67"/>
        <v>3910.3461538461538</v>
      </c>
      <c r="N232" s="123">
        <f t="shared" si="67"/>
        <v>0</v>
      </c>
      <c r="O232" s="123">
        <f t="shared" si="67"/>
        <v>4410.3461538461543</v>
      </c>
      <c r="P232" s="123">
        <f t="shared" si="67"/>
        <v>242.44146153846154</v>
      </c>
      <c r="Q232" s="123">
        <f t="shared" si="67"/>
        <v>63.950019230769236</v>
      </c>
      <c r="R232" s="123">
        <f t="shared" si="67"/>
        <v>0</v>
      </c>
      <c r="S232" s="123">
        <f t="shared" si="67"/>
        <v>500</v>
      </c>
      <c r="T232" s="123">
        <f t="shared" si="67"/>
        <v>16</v>
      </c>
      <c r="U232" s="123">
        <f t="shared" si="67"/>
        <v>220</v>
      </c>
      <c r="V232" s="123">
        <f t="shared" si="67"/>
        <v>3367.954673076923</v>
      </c>
      <c r="W232" s="123">
        <f t="shared" si="67"/>
        <v>242.44146153846154</v>
      </c>
      <c r="X232" s="123">
        <f t="shared" si="67"/>
        <v>63.950019230769236</v>
      </c>
      <c r="Y232" s="123">
        <f t="shared" si="67"/>
        <v>0</v>
      </c>
      <c r="Z232" s="123">
        <f t="shared" si="67"/>
        <v>238.15869230769229</v>
      </c>
      <c r="AC232" s="132"/>
      <c r="AD232" s="133"/>
      <c r="AE232" s="107"/>
      <c r="AF232" s="107"/>
      <c r="AI232" s="107"/>
      <c r="AW232" s="189"/>
      <c r="AX232" s="189"/>
      <c r="AY232" s="189"/>
      <c r="AZ232" s="191"/>
      <c r="BA232" s="118"/>
      <c r="BB232" s="189"/>
      <c r="BC232" s="189"/>
      <c r="BD232" s="189"/>
    </row>
    <row r="233" spans="1:56" s="46" customFormat="1" hidden="1" x14ac:dyDescent="0.25">
      <c r="AB233" s="106"/>
      <c r="AC233" s="132"/>
      <c r="AD233" s="133"/>
      <c r="AE233" s="107"/>
      <c r="AF233" s="107"/>
      <c r="AG233" s="106"/>
      <c r="AH233" s="106"/>
      <c r="AI233" s="107"/>
      <c r="AJ233" s="106"/>
      <c r="AK233" s="106"/>
      <c r="AL233" s="106"/>
      <c r="AM233" s="106"/>
      <c r="AN233" s="106"/>
      <c r="AO233" s="106"/>
      <c r="AP233" s="106"/>
      <c r="AQ233" s="106"/>
      <c r="AR233" s="106"/>
      <c r="AS233" s="106"/>
      <c r="AT233" s="106"/>
      <c r="AU233" s="106"/>
      <c r="AV233" s="106"/>
      <c r="AW233" s="190"/>
      <c r="AX233" s="190"/>
      <c r="AY233" s="190"/>
      <c r="AZ233" s="198"/>
      <c r="BA233" s="199"/>
      <c r="BB233" s="190"/>
      <c r="BC233" s="190"/>
      <c r="BD233" s="190"/>
    </row>
    <row r="234" spans="1:56" s="106" customFormat="1" ht="20.25" hidden="1" thickBot="1" x14ac:dyDescent="0.35">
      <c r="A234" s="125" t="s">
        <v>183</v>
      </c>
      <c r="B234" s="103"/>
      <c r="C234" s="103"/>
      <c r="D234" s="104"/>
      <c r="E234" s="105"/>
      <c r="G234" s="107"/>
      <c r="W234" s="46"/>
      <c r="X234" s="46"/>
      <c r="Y234" s="46"/>
      <c r="Z234" s="46"/>
      <c r="AC234" s="132"/>
      <c r="AD234" s="133"/>
      <c r="AE234" s="107"/>
      <c r="AF234" s="107"/>
      <c r="AI234" s="107"/>
      <c r="AW234" s="189"/>
      <c r="AX234" s="189"/>
      <c r="AY234" s="189"/>
      <c r="AZ234" s="191"/>
      <c r="BA234" s="118"/>
      <c r="BB234" s="189"/>
      <c r="BC234" s="189"/>
      <c r="BD234" s="189"/>
    </row>
    <row r="235" spans="1:56" s="106" customFormat="1" hidden="1" x14ac:dyDescent="0.25">
      <c r="A235" s="115" t="s">
        <v>135</v>
      </c>
      <c r="B235" s="116" t="s">
        <v>37</v>
      </c>
      <c r="C235" s="111">
        <v>1</v>
      </c>
      <c r="D235" s="111">
        <v>40</v>
      </c>
      <c r="E235" s="117">
        <v>17</v>
      </c>
      <c r="F235" s="118">
        <f>D235*E235</f>
        <v>680</v>
      </c>
      <c r="G235" s="114">
        <v>3</v>
      </c>
      <c r="H235" s="118">
        <f>E235*1.5</f>
        <v>25.5</v>
      </c>
      <c r="I235" s="118">
        <f>G235*H235</f>
        <v>76.5</v>
      </c>
      <c r="J235" s="119">
        <f>F235+I235</f>
        <v>756.5</v>
      </c>
      <c r="K235" s="118">
        <f>J235-U235-S235</f>
        <v>471.5</v>
      </c>
      <c r="L235" s="118">
        <f>+J235-S235</f>
        <v>506.5</v>
      </c>
      <c r="M235" s="118">
        <f>+J235-S235</f>
        <v>506.5</v>
      </c>
      <c r="N235" s="118"/>
      <c r="O235" s="118">
        <f>J235</f>
        <v>756.5</v>
      </c>
      <c r="P235" s="118">
        <f>L235*0.062</f>
        <v>31.402999999999999</v>
      </c>
      <c r="Q235" s="118">
        <f>J235*0.0145</f>
        <v>10.969250000000001</v>
      </c>
      <c r="R235" s="118">
        <f>+R230</f>
        <v>0</v>
      </c>
      <c r="S235" s="118">
        <v>250</v>
      </c>
      <c r="T235" s="118">
        <v>8</v>
      </c>
      <c r="U235" s="118">
        <v>35</v>
      </c>
      <c r="V235" s="118">
        <f>J235-P235-Q235-R235-S235-T235-U235</f>
        <v>421.12774999999999</v>
      </c>
      <c r="W235" s="120">
        <f>L235*0.062</f>
        <v>31.402999999999999</v>
      </c>
      <c r="X235" s="120">
        <f>J235*0.0145</f>
        <v>10.969250000000001</v>
      </c>
      <c r="Y235" s="120">
        <f>N235*0.006</f>
        <v>0</v>
      </c>
      <c r="Z235" s="120">
        <f>O235*0.054</f>
        <v>40.850999999999999</v>
      </c>
      <c r="AC235" s="132"/>
      <c r="AD235" s="133"/>
      <c r="AE235" s="107"/>
      <c r="AF235" s="107"/>
      <c r="AI235" s="107"/>
      <c r="AW235" s="189"/>
      <c r="AX235" s="189"/>
      <c r="AY235" s="189"/>
      <c r="AZ235" s="191"/>
      <c r="BA235" s="118"/>
      <c r="BB235" s="189"/>
      <c r="BC235" s="189"/>
      <c r="BD235" s="189"/>
    </row>
    <row r="236" spans="1:56" s="106" customFormat="1" hidden="1" x14ac:dyDescent="0.25">
      <c r="A236" s="121" t="s">
        <v>136</v>
      </c>
      <c r="B236" s="110" t="s">
        <v>36</v>
      </c>
      <c r="C236" s="114">
        <v>4</v>
      </c>
      <c r="D236" s="114" t="s">
        <v>33</v>
      </c>
      <c r="E236" s="118"/>
      <c r="F236" s="118">
        <f>190000/52</f>
        <v>3653.8461538461538</v>
      </c>
      <c r="G236" s="114"/>
      <c r="H236" s="118"/>
      <c r="I236" s="118"/>
      <c r="J236" s="119">
        <f>F236+I236</f>
        <v>3653.8461538461538</v>
      </c>
      <c r="K236" s="118">
        <f>J236-U236-S236</f>
        <v>3218.8461538461538</v>
      </c>
      <c r="L236" s="118">
        <f>+J236-S236</f>
        <v>3403.8461538461538</v>
      </c>
      <c r="M236" s="118">
        <f>+J236-S236</f>
        <v>3403.8461538461538</v>
      </c>
      <c r="N236" s="118"/>
      <c r="O236" s="118">
        <f>J236</f>
        <v>3653.8461538461538</v>
      </c>
      <c r="P236" s="118">
        <f>L236*0.062</f>
        <v>211.03846153846155</v>
      </c>
      <c r="Q236" s="118">
        <f>J236*0.0145</f>
        <v>52.980769230769234</v>
      </c>
      <c r="R236" s="118">
        <f>+R231</f>
        <v>0</v>
      </c>
      <c r="S236" s="118">
        <v>250</v>
      </c>
      <c r="T236" s="118">
        <v>8</v>
      </c>
      <c r="U236" s="118">
        <v>185</v>
      </c>
      <c r="V236" s="118">
        <f>J236-SUM(P236:U236)</f>
        <v>2946.8269230769229</v>
      </c>
      <c r="W236" s="120">
        <f>L236*0.062</f>
        <v>211.03846153846155</v>
      </c>
      <c r="X236" s="120">
        <f>J236*0.0145</f>
        <v>52.980769230769234</v>
      </c>
      <c r="Y236" s="120">
        <f>N236*0.006</f>
        <v>0</v>
      </c>
      <c r="Z236" s="120">
        <f>O236*0.054</f>
        <v>197.30769230769229</v>
      </c>
      <c r="AC236" s="132"/>
      <c r="AD236" s="133"/>
      <c r="AE236" s="107"/>
      <c r="AF236" s="107"/>
      <c r="AI236" s="107"/>
      <c r="AW236" s="189"/>
      <c r="AX236" s="189"/>
      <c r="AY236" s="189"/>
      <c r="AZ236" s="191"/>
      <c r="BA236" s="118"/>
      <c r="BB236" s="189"/>
      <c r="BC236" s="189"/>
      <c r="BD236" s="189"/>
    </row>
    <row r="237" spans="1:56" s="106" customFormat="1" ht="15.75" hidden="1" thickBot="1" x14ac:dyDescent="0.3">
      <c r="A237" s="121"/>
      <c r="B237" s="121"/>
      <c r="C237" s="121"/>
      <c r="D237" s="122"/>
      <c r="E237" s="122"/>
      <c r="F237" s="123">
        <f>SUM(F235:F236)</f>
        <v>4333.8461538461543</v>
      </c>
      <c r="G237" s="122"/>
      <c r="H237" s="123">
        <f t="shared" ref="H237:Z237" si="68">SUM(H235:H236)</f>
        <v>25.5</v>
      </c>
      <c r="I237" s="123">
        <f t="shared" si="68"/>
        <v>76.5</v>
      </c>
      <c r="J237" s="124">
        <f t="shared" si="68"/>
        <v>4410.3461538461543</v>
      </c>
      <c r="K237" s="123">
        <f t="shared" si="68"/>
        <v>3690.3461538461538</v>
      </c>
      <c r="L237" s="123">
        <f t="shared" si="68"/>
        <v>3910.3461538461538</v>
      </c>
      <c r="M237" s="123">
        <f t="shared" si="68"/>
        <v>3910.3461538461538</v>
      </c>
      <c r="N237" s="123">
        <f t="shared" si="68"/>
        <v>0</v>
      </c>
      <c r="O237" s="123">
        <f t="shared" si="68"/>
        <v>4410.3461538461543</v>
      </c>
      <c r="P237" s="123">
        <f t="shared" si="68"/>
        <v>242.44146153846154</v>
      </c>
      <c r="Q237" s="123">
        <f t="shared" si="68"/>
        <v>63.950019230769236</v>
      </c>
      <c r="R237" s="123">
        <f t="shared" si="68"/>
        <v>0</v>
      </c>
      <c r="S237" s="123">
        <f t="shared" si="68"/>
        <v>500</v>
      </c>
      <c r="T237" s="123">
        <f t="shared" si="68"/>
        <v>16</v>
      </c>
      <c r="U237" s="123">
        <f t="shared" si="68"/>
        <v>220</v>
      </c>
      <c r="V237" s="123">
        <f t="shared" si="68"/>
        <v>3367.954673076923</v>
      </c>
      <c r="W237" s="123">
        <f t="shared" si="68"/>
        <v>242.44146153846154</v>
      </c>
      <c r="X237" s="123">
        <f t="shared" si="68"/>
        <v>63.950019230769236</v>
      </c>
      <c r="Y237" s="123">
        <f t="shared" si="68"/>
        <v>0</v>
      </c>
      <c r="Z237" s="123">
        <f t="shared" si="68"/>
        <v>238.15869230769229</v>
      </c>
      <c r="AC237" s="132"/>
      <c r="AD237" s="133"/>
      <c r="AE237" s="107"/>
      <c r="AF237" s="107"/>
      <c r="AI237" s="107"/>
      <c r="AW237" s="189"/>
      <c r="AX237" s="189"/>
      <c r="AY237" s="189"/>
      <c r="AZ237" s="191"/>
      <c r="BA237" s="118"/>
      <c r="BB237" s="189"/>
      <c r="BC237" s="189"/>
      <c r="BD237" s="189"/>
    </row>
    <row r="238" spans="1:56" s="46" customFormat="1" hidden="1" x14ac:dyDescent="0.25">
      <c r="AB238" s="106"/>
      <c r="AC238" s="132"/>
      <c r="AD238" s="133"/>
      <c r="AE238" s="107"/>
      <c r="AF238" s="107"/>
      <c r="AG238" s="106"/>
      <c r="AH238" s="106"/>
      <c r="AI238" s="107"/>
      <c r="AJ238" s="106"/>
      <c r="AK238" s="106"/>
      <c r="AL238" s="106"/>
      <c r="AM238" s="106"/>
      <c r="AN238" s="106"/>
      <c r="AO238" s="106"/>
      <c r="AP238" s="106"/>
      <c r="AQ238" s="106"/>
      <c r="AR238" s="106"/>
      <c r="AS238" s="106"/>
      <c r="AT238" s="106"/>
      <c r="AU238" s="106"/>
      <c r="AV238" s="106"/>
      <c r="AW238" s="190"/>
      <c r="AX238" s="190"/>
      <c r="AY238" s="190"/>
      <c r="AZ238" s="198"/>
      <c r="BA238" s="199"/>
      <c r="BB238" s="190"/>
      <c r="BC238" s="190"/>
      <c r="BD238" s="190"/>
    </row>
    <row r="239" spans="1:56" s="106" customFormat="1" ht="20.25" hidden="1" thickBot="1" x14ac:dyDescent="0.35">
      <c r="A239" s="125" t="s">
        <v>184</v>
      </c>
      <c r="B239" s="103"/>
      <c r="C239" s="103"/>
      <c r="D239" s="104"/>
      <c r="E239" s="105"/>
      <c r="G239" s="107"/>
      <c r="W239" s="46"/>
      <c r="X239" s="46"/>
      <c r="Y239" s="46"/>
      <c r="Z239" s="46"/>
      <c r="AC239" s="132"/>
      <c r="AD239" s="133"/>
      <c r="AE239" s="107"/>
      <c r="AF239" s="107"/>
      <c r="AI239" s="107"/>
      <c r="AW239" s="189"/>
      <c r="AX239" s="189"/>
      <c r="AY239" s="189"/>
      <c r="AZ239" s="191"/>
      <c r="BA239" s="118"/>
      <c r="BB239" s="189"/>
      <c r="BC239" s="189"/>
      <c r="BD239" s="189"/>
    </row>
    <row r="240" spans="1:56" s="106" customFormat="1" hidden="1" x14ac:dyDescent="0.25">
      <c r="A240" s="115" t="s">
        <v>135</v>
      </c>
      <c r="B240" s="116" t="s">
        <v>37</v>
      </c>
      <c r="C240" s="111">
        <v>1</v>
      </c>
      <c r="D240" s="111">
        <v>40</v>
      </c>
      <c r="E240" s="117">
        <v>17</v>
      </c>
      <c r="F240" s="118">
        <f>D240*E240</f>
        <v>680</v>
      </c>
      <c r="G240" s="114">
        <v>3</v>
      </c>
      <c r="H240" s="118">
        <f>E240*1.5</f>
        <v>25.5</v>
      </c>
      <c r="I240" s="118">
        <f>G240*H240</f>
        <v>76.5</v>
      </c>
      <c r="J240" s="119">
        <f>F240+I240</f>
        <v>756.5</v>
      </c>
      <c r="K240" s="118">
        <f>J240-U240-S240</f>
        <v>471.5</v>
      </c>
      <c r="L240" s="118">
        <f>+J240-S240</f>
        <v>506.5</v>
      </c>
      <c r="M240" s="118">
        <f>+J240-S240</f>
        <v>506.5</v>
      </c>
      <c r="N240" s="118"/>
      <c r="O240" s="118">
        <f>J240</f>
        <v>756.5</v>
      </c>
      <c r="P240" s="118">
        <f>L240*0.062</f>
        <v>31.402999999999999</v>
      </c>
      <c r="Q240" s="118">
        <f>J240*0.0145</f>
        <v>10.969250000000001</v>
      </c>
      <c r="R240" s="118">
        <f>+R235</f>
        <v>0</v>
      </c>
      <c r="S240" s="118">
        <v>250</v>
      </c>
      <c r="T240" s="118">
        <v>8</v>
      </c>
      <c r="U240" s="118">
        <v>35</v>
      </c>
      <c r="V240" s="118">
        <f>J240-P240-Q240-R240-S240-T240-U240</f>
        <v>421.12774999999999</v>
      </c>
      <c r="W240" s="120">
        <f>L240*0.062</f>
        <v>31.402999999999999</v>
      </c>
      <c r="X240" s="120">
        <f>J240*0.0145</f>
        <v>10.969250000000001</v>
      </c>
      <c r="Y240" s="120">
        <f>N240*0.006</f>
        <v>0</v>
      </c>
      <c r="Z240" s="120">
        <f>O240*0.054</f>
        <v>40.850999999999999</v>
      </c>
      <c r="AC240" s="132"/>
      <c r="AD240" s="133"/>
      <c r="AE240" s="107"/>
      <c r="AF240" s="107"/>
      <c r="AI240" s="107"/>
      <c r="AW240" s="189"/>
      <c r="AX240" s="189"/>
      <c r="AY240" s="189"/>
      <c r="AZ240" s="191"/>
      <c r="BA240" s="118"/>
      <c r="BB240" s="189"/>
      <c r="BC240" s="189"/>
      <c r="BD240" s="189"/>
    </row>
    <row r="241" spans="1:56" s="106" customFormat="1" hidden="1" x14ac:dyDescent="0.25">
      <c r="A241" s="121" t="s">
        <v>136</v>
      </c>
      <c r="B241" s="110" t="s">
        <v>36</v>
      </c>
      <c r="C241" s="114">
        <v>4</v>
      </c>
      <c r="D241" s="114" t="s">
        <v>33</v>
      </c>
      <c r="E241" s="118"/>
      <c r="F241" s="118">
        <f>190000/52</f>
        <v>3653.8461538461538</v>
      </c>
      <c r="G241" s="114"/>
      <c r="H241" s="118"/>
      <c r="I241" s="118"/>
      <c r="J241" s="119">
        <f>F241+I241</f>
        <v>3653.8461538461538</v>
      </c>
      <c r="K241" s="118">
        <f>J241-U241-S241</f>
        <v>3218.8461538461538</v>
      </c>
      <c r="L241" s="118">
        <f>+J241-S241</f>
        <v>3403.8461538461538</v>
      </c>
      <c r="M241" s="118">
        <f>+J241-S241</f>
        <v>3403.8461538461538</v>
      </c>
      <c r="N241" s="118"/>
      <c r="O241" s="118">
        <f>J241</f>
        <v>3653.8461538461538</v>
      </c>
      <c r="P241" s="118">
        <f>L241*0.062</f>
        <v>211.03846153846155</v>
      </c>
      <c r="Q241" s="118">
        <f>J241*0.0145</f>
        <v>52.980769230769234</v>
      </c>
      <c r="R241" s="118">
        <f>+R236</f>
        <v>0</v>
      </c>
      <c r="S241" s="118">
        <v>250</v>
      </c>
      <c r="T241" s="118">
        <v>8</v>
      </c>
      <c r="U241" s="118">
        <v>185</v>
      </c>
      <c r="V241" s="118">
        <f>J241-SUM(P241:U241)</f>
        <v>2946.8269230769229</v>
      </c>
      <c r="W241" s="120">
        <f>L241*0.062</f>
        <v>211.03846153846155</v>
      </c>
      <c r="X241" s="120">
        <f>J241*0.0145</f>
        <v>52.980769230769234</v>
      </c>
      <c r="Y241" s="120">
        <f>N241*0.006</f>
        <v>0</v>
      </c>
      <c r="Z241" s="120">
        <f>O241*0.054</f>
        <v>197.30769230769229</v>
      </c>
      <c r="AC241" s="132"/>
      <c r="AD241" s="133"/>
      <c r="AE241" s="107"/>
      <c r="AF241" s="107"/>
      <c r="AI241" s="107"/>
      <c r="AW241" s="189"/>
      <c r="AX241" s="189"/>
      <c r="AY241" s="189"/>
      <c r="AZ241" s="191"/>
      <c r="BA241" s="118"/>
      <c r="BB241" s="189"/>
      <c r="BC241" s="189"/>
      <c r="BD241" s="189"/>
    </row>
    <row r="242" spans="1:56" s="106" customFormat="1" ht="15.75" hidden="1" thickBot="1" x14ac:dyDescent="0.3">
      <c r="A242" s="121"/>
      <c r="B242" s="121"/>
      <c r="C242" s="121"/>
      <c r="D242" s="122"/>
      <c r="E242" s="122"/>
      <c r="F242" s="123">
        <f>SUM(F240:F241)</f>
        <v>4333.8461538461543</v>
      </c>
      <c r="G242" s="122"/>
      <c r="H242" s="123">
        <f t="shared" ref="H242:Z242" si="69">SUM(H240:H241)</f>
        <v>25.5</v>
      </c>
      <c r="I242" s="123">
        <f t="shared" si="69"/>
        <v>76.5</v>
      </c>
      <c r="J242" s="124">
        <f t="shared" si="69"/>
        <v>4410.3461538461543</v>
      </c>
      <c r="K242" s="123">
        <f t="shared" si="69"/>
        <v>3690.3461538461538</v>
      </c>
      <c r="L242" s="123">
        <f t="shared" si="69"/>
        <v>3910.3461538461538</v>
      </c>
      <c r="M242" s="123">
        <f t="shared" si="69"/>
        <v>3910.3461538461538</v>
      </c>
      <c r="N242" s="123">
        <f t="shared" si="69"/>
        <v>0</v>
      </c>
      <c r="O242" s="123">
        <f t="shared" si="69"/>
        <v>4410.3461538461543</v>
      </c>
      <c r="P242" s="123">
        <f t="shared" si="69"/>
        <v>242.44146153846154</v>
      </c>
      <c r="Q242" s="123">
        <f t="shared" si="69"/>
        <v>63.950019230769236</v>
      </c>
      <c r="R242" s="123">
        <f t="shared" si="69"/>
        <v>0</v>
      </c>
      <c r="S242" s="123">
        <f t="shared" si="69"/>
        <v>500</v>
      </c>
      <c r="T242" s="123">
        <f t="shared" si="69"/>
        <v>16</v>
      </c>
      <c r="U242" s="123">
        <f t="shared" si="69"/>
        <v>220</v>
      </c>
      <c r="V242" s="123">
        <f t="shared" si="69"/>
        <v>3367.954673076923</v>
      </c>
      <c r="W242" s="123">
        <f t="shared" si="69"/>
        <v>242.44146153846154</v>
      </c>
      <c r="X242" s="123">
        <f t="shared" si="69"/>
        <v>63.950019230769236</v>
      </c>
      <c r="Y242" s="123">
        <f t="shared" si="69"/>
        <v>0</v>
      </c>
      <c r="Z242" s="123">
        <f t="shared" si="69"/>
        <v>238.15869230769229</v>
      </c>
      <c r="AC242" s="132"/>
      <c r="AD242" s="133"/>
      <c r="AE242" s="107"/>
      <c r="AF242" s="107"/>
      <c r="AI242" s="107"/>
      <c r="AW242" s="189"/>
      <c r="AX242" s="189"/>
      <c r="AY242" s="189"/>
      <c r="AZ242" s="191"/>
      <c r="BA242" s="118"/>
      <c r="BB242" s="189"/>
      <c r="BC242" s="189"/>
      <c r="BD242" s="189"/>
    </row>
    <row r="243" spans="1:56" s="46" customFormat="1" hidden="1" x14ac:dyDescent="0.25">
      <c r="AB243" s="106"/>
      <c r="AC243" s="132"/>
      <c r="AD243" s="133"/>
      <c r="AE243" s="107"/>
      <c r="AF243" s="107"/>
      <c r="AG243" s="106"/>
      <c r="AH243" s="106"/>
      <c r="AI243" s="107"/>
      <c r="AJ243" s="106"/>
      <c r="AK243" s="106"/>
      <c r="AL243" s="106"/>
      <c r="AM243" s="106"/>
      <c r="AN243" s="106"/>
      <c r="AO243" s="106"/>
      <c r="AP243" s="106"/>
      <c r="AQ243" s="106"/>
      <c r="AR243" s="106"/>
      <c r="AS243" s="106"/>
      <c r="AT243" s="106"/>
      <c r="AU243" s="106"/>
      <c r="AV243" s="106"/>
      <c r="AW243" s="190"/>
      <c r="AX243" s="190"/>
      <c r="AY243" s="190"/>
      <c r="AZ243" s="198"/>
      <c r="BA243" s="199"/>
      <c r="BB243" s="190"/>
      <c r="BC243" s="190"/>
      <c r="BD243" s="190"/>
    </row>
    <row r="244" spans="1:56" s="106" customFormat="1" ht="20.25" hidden="1" thickBot="1" x14ac:dyDescent="0.35">
      <c r="A244" s="125" t="s">
        <v>185</v>
      </c>
      <c r="B244" s="103"/>
      <c r="C244" s="103"/>
      <c r="D244" s="104"/>
      <c r="E244" s="105"/>
      <c r="G244" s="107"/>
      <c r="W244" s="46"/>
      <c r="X244" s="46"/>
      <c r="Y244" s="46"/>
      <c r="Z244" s="46"/>
      <c r="AC244" s="132"/>
      <c r="AD244" s="133"/>
      <c r="AE244" s="107"/>
      <c r="AF244" s="107"/>
      <c r="AI244" s="107"/>
      <c r="AW244" s="189"/>
      <c r="AX244" s="189"/>
      <c r="AY244" s="189"/>
      <c r="AZ244" s="191"/>
      <c r="BA244" s="118"/>
      <c r="BB244" s="189"/>
      <c r="BC244" s="189"/>
      <c r="BD244" s="189"/>
    </row>
    <row r="245" spans="1:56" s="106" customFormat="1" hidden="1" x14ac:dyDescent="0.25">
      <c r="A245" s="115" t="s">
        <v>135</v>
      </c>
      <c r="B245" s="116" t="s">
        <v>37</v>
      </c>
      <c r="C245" s="111">
        <v>1</v>
      </c>
      <c r="D245" s="111">
        <v>40</v>
      </c>
      <c r="E245" s="117">
        <v>17</v>
      </c>
      <c r="F245" s="118">
        <f>D245*E245</f>
        <v>680</v>
      </c>
      <c r="G245" s="114">
        <v>3</v>
      </c>
      <c r="H245" s="118">
        <f>E245*1.5</f>
        <v>25.5</v>
      </c>
      <c r="I245" s="118">
        <f>G245*H245</f>
        <v>76.5</v>
      </c>
      <c r="J245" s="119">
        <f>F245+I245</f>
        <v>756.5</v>
      </c>
      <c r="K245" s="118">
        <f>J245-U245-S245</f>
        <v>471.5</v>
      </c>
      <c r="L245" s="118">
        <f>+J245-S245</f>
        <v>506.5</v>
      </c>
      <c r="M245" s="118">
        <f>+J245-S245</f>
        <v>506.5</v>
      </c>
      <c r="N245" s="118"/>
      <c r="O245" s="118">
        <f>J245</f>
        <v>756.5</v>
      </c>
      <c r="P245" s="118">
        <f>L245*0.062</f>
        <v>31.402999999999999</v>
      </c>
      <c r="Q245" s="118">
        <f>J245*0.0145</f>
        <v>10.969250000000001</v>
      </c>
      <c r="R245" s="118">
        <f>+R240</f>
        <v>0</v>
      </c>
      <c r="S245" s="118">
        <v>250</v>
      </c>
      <c r="T245" s="118">
        <v>8</v>
      </c>
      <c r="U245" s="118">
        <v>35</v>
      </c>
      <c r="V245" s="118">
        <f>J245-P245-Q245-R245-S245-T245-U245</f>
        <v>421.12774999999999</v>
      </c>
      <c r="W245" s="120">
        <f>L245*0.062</f>
        <v>31.402999999999999</v>
      </c>
      <c r="X245" s="120">
        <f>J245*0.0145</f>
        <v>10.969250000000001</v>
      </c>
      <c r="Y245" s="120">
        <f>N245*0.006</f>
        <v>0</v>
      </c>
      <c r="Z245" s="120">
        <f>O245*0.054</f>
        <v>40.850999999999999</v>
      </c>
      <c r="AC245" s="132"/>
      <c r="AD245" s="133"/>
      <c r="AE245" s="107"/>
      <c r="AF245" s="107"/>
      <c r="AI245" s="107"/>
      <c r="AW245" s="189"/>
      <c r="AX245" s="189"/>
      <c r="AY245" s="189"/>
      <c r="AZ245" s="191"/>
      <c r="BA245" s="118"/>
      <c r="BB245" s="189"/>
      <c r="BC245" s="189"/>
      <c r="BD245" s="189"/>
    </row>
    <row r="246" spans="1:56" s="106" customFormat="1" hidden="1" x14ac:dyDescent="0.25">
      <c r="A246" s="121" t="s">
        <v>136</v>
      </c>
      <c r="B246" s="110" t="s">
        <v>36</v>
      </c>
      <c r="C246" s="114">
        <v>4</v>
      </c>
      <c r="D246" s="114" t="s">
        <v>33</v>
      </c>
      <c r="E246" s="118"/>
      <c r="F246" s="118">
        <f>190000/52</f>
        <v>3653.8461538461538</v>
      </c>
      <c r="G246" s="114"/>
      <c r="H246" s="118"/>
      <c r="I246" s="118"/>
      <c r="J246" s="119">
        <f>F246+I246</f>
        <v>3653.8461538461538</v>
      </c>
      <c r="K246" s="118">
        <f>J246-U246-S246</f>
        <v>3218.8461538461538</v>
      </c>
      <c r="L246" s="118">
        <f>+J246-S246</f>
        <v>3403.8461538461538</v>
      </c>
      <c r="M246" s="118">
        <f>+J246-S246</f>
        <v>3403.8461538461538</v>
      </c>
      <c r="N246" s="118"/>
      <c r="O246" s="118">
        <f>J246</f>
        <v>3653.8461538461538</v>
      </c>
      <c r="P246" s="118">
        <f>L246*0.062</f>
        <v>211.03846153846155</v>
      </c>
      <c r="Q246" s="118">
        <f>J246*0.0145</f>
        <v>52.980769230769234</v>
      </c>
      <c r="R246" s="118">
        <f>+R241</f>
        <v>0</v>
      </c>
      <c r="S246" s="118">
        <v>250</v>
      </c>
      <c r="T246" s="118">
        <v>8</v>
      </c>
      <c r="U246" s="118">
        <v>185</v>
      </c>
      <c r="V246" s="118">
        <f>J246-SUM(P246:U246)</f>
        <v>2946.8269230769229</v>
      </c>
      <c r="W246" s="120">
        <f>L246*0.062</f>
        <v>211.03846153846155</v>
      </c>
      <c r="X246" s="120">
        <f>J246*0.0145</f>
        <v>52.980769230769234</v>
      </c>
      <c r="Y246" s="120">
        <f>N246*0.006</f>
        <v>0</v>
      </c>
      <c r="Z246" s="120">
        <f>O246*0.054</f>
        <v>197.30769230769229</v>
      </c>
      <c r="AC246" s="132"/>
      <c r="AD246" s="133"/>
      <c r="AE246" s="107"/>
      <c r="AF246" s="107"/>
      <c r="AI246" s="107"/>
      <c r="AW246" s="189"/>
      <c r="AX246" s="189"/>
      <c r="AY246" s="189"/>
      <c r="AZ246" s="191"/>
      <c r="BA246" s="118"/>
      <c r="BB246" s="189"/>
      <c r="BC246" s="189"/>
      <c r="BD246" s="189"/>
    </row>
    <row r="247" spans="1:56" s="106" customFormat="1" ht="15.75" hidden="1" thickBot="1" x14ac:dyDescent="0.3">
      <c r="A247" s="121"/>
      <c r="B247" s="121"/>
      <c r="C247" s="121"/>
      <c r="D247" s="122"/>
      <c r="E247" s="122"/>
      <c r="F247" s="123">
        <f>SUM(F245:F246)</f>
        <v>4333.8461538461543</v>
      </c>
      <c r="G247" s="122"/>
      <c r="H247" s="123">
        <f t="shared" ref="H247:Z247" si="70">SUM(H245:H246)</f>
        <v>25.5</v>
      </c>
      <c r="I247" s="123">
        <f t="shared" si="70"/>
        <v>76.5</v>
      </c>
      <c r="J247" s="124">
        <f t="shared" si="70"/>
        <v>4410.3461538461543</v>
      </c>
      <c r="K247" s="123">
        <f t="shared" si="70"/>
        <v>3690.3461538461538</v>
      </c>
      <c r="L247" s="123">
        <f t="shared" si="70"/>
        <v>3910.3461538461538</v>
      </c>
      <c r="M247" s="123">
        <f t="shared" si="70"/>
        <v>3910.3461538461538</v>
      </c>
      <c r="N247" s="123">
        <f t="shared" si="70"/>
        <v>0</v>
      </c>
      <c r="O247" s="123">
        <f t="shared" si="70"/>
        <v>4410.3461538461543</v>
      </c>
      <c r="P247" s="123">
        <f t="shared" si="70"/>
        <v>242.44146153846154</v>
      </c>
      <c r="Q247" s="123">
        <f t="shared" si="70"/>
        <v>63.950019230769236</v>
      </c>
      <c r="R247" s="123">
        <f t="shared" si="70"/>
        <v>0</v>
      </c>
      <c r="S247" s="123">
        <f t="shared" si="70"/>
        <v>500</v>
      </c>
      <c r="T247" s="123">
        <f t="shared" si="70"/>
        <v>16</v>
      </c>
      <c r="U247" s="123">
        <f t="shared" si="70"/>
        <v>220</v>
      </c>
      <c r="V247" s="123">
        <f t="shared" si="70"/>
        <v>3367.954673076923</v>
      </c>
      <c r="W247" s="123">
        <f t="shared" si="70"/>
        <v>242.44146153846154</v>
      </c>
      <c r="X247" s="123">
        <f t="shared" si="70"/>
        <v>63.950019230769236</v>
      </c>
      <c r="Y247" s="123">
        <f t="shared" si="70"/>
        <v>0</v>
      </c>
      <c r="Z247" s="123">
        <f t="shared" si="70"/>
        <v>238.15869230769229</v>
      </c>
      <c r="AC247" s="132"/>
      <c r="AD247" s="133"/>
      <c r="AE247" s="107"/>
      <c r="AF247" s="107"/>
      <c r="AI247" s="107"/>
      <c r="AW247" s="189"/>
      <c r="AX247" s="189"/>
      <c r="AY247" s="189"/>
      <c r="AZ247" s="191"/>
      <c r="BA247" s="118"/>
      <c r="BB247" s="189"/>
      <c r="BC247" s="189"/>
      <c r="BD247" s="189"/>
    </row>
    <row r="248" spans="1:56" s="46" customFormat="1" hidden="1" x14ac:dyDescent="0.25">
      <c r="AB248" s="106"/>
      <c r="AC248" s="132"/>
      <c r="AD248" s="133"/>
      <c r="AE248" s="107"/>
      <c r="AF248" s="107"/>
      <c r="AG248" s="106"/>
      <c r="AH248" s="106"/>
      <c r="AI248" s="107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90"/>
      <c r="AX248" s="190"/>
      <c r="AY248" s="190"/>
      <c r="AZ248" s="198"/>
      <c r="BA248" s="199"/>
      <c r="BB248" s="190"/>
      <c r="BC248" s="190"/>
      <c r="BD248" s="190"/>
    </row>
    <row r="249" spans="1:56" s="106" customFormat="1" ht="20.25" hidden="1" thickBot="1" x14ac:dyDescent="0.35">
      <c r="A249" s="125" t="s">
        <v>186</v>
      </c>
      <c r="B249" s="103"/>
      <c r="C249" s="103"/>
      <c r="D249" s="104"/>
      <c r="E249" s="105"/>
      <c r="G249" s="107"/>
      <c r="W249" s="46"/>
      <c r="X249" s="46"/>
      <c r="Y249" s="46"/>
      <c r="Z249" s="46"/>
      <c r="AC249" s="132"/>
      <c r="AD249" s="133"/>
      <c r="AE249" s="107"/>
      <c r="AF249" s="107"/>
      <c r="AI249" s="107"/>
      <c r="AW249" s="189"/>
      <c r="AX249" s="189"/>
      <c r="AY249" s="189"/>
      <c r="AZ249" s="191"/>
      <c r="BA249" s="118"/>
      <c r="BB249" s="189"/>
      <c r="BC249" s="189"/>
      <c r="BD249" s="189"/>
    </row>
    <row r="250" spans="1:56" s="106" customFormat="1" hidden="1" x14ac:dyDescent="0.25">
      <c r="A250" s="115" t="s">
        <v>135</v>
      </c>
      <c r="B250" s="116" t="s">
        <v>37</v>
      </c>
      <c r="C250" s="111">
        <v>1</v>
      </c>
      <c r="D250" s="111">
        <v>40</v>
      </c>
      <c r="E250" s="117">
        <v>17</v>
      </c>
      <c r="F250" s="118">
        <f>D250*E250</f>
        <v>680</v>
      </c>
      <c r="G250" s="114">
        <v>3</v>
      </c>
      <c r="H250" s="118">
        <f>E250*1.5</f>
        <v>25.5</v>
      </c>
      <c r="I250" s="118">
        <f>G250*H250</f>
        <v>76.5</v>
      </c>
      <c r="J250" s="119">
        <f>F250+I250</f>
        <v>756.5</v>
      </c>
      <c r="K250" s="118">
        <f>J250-U250-S250</f>
        <v>471.5</v>
      </c>
      <c r="L250" s="118">
        <f>+J250-S250</f>
        <v>506.5</v>
      </c>
      <c r="M250" s="118">
        <f>+J250-S250</f>
        <v>506.5</v>
      </c>
      <c r="N250" s="118"/>
      <c r="O250" s="118">
        <f>J250</f>
        <v>756.5</v>
      </c>
      <c r="P250" s="118">
        <f>L250*0.062</f>
        <v>31.402999999999999</v>
      </c>
      <c r="Q250" s="118">
        <f>J250*0.0145</f>
        <v>10.969250000000001</v>
      </c>
      <c r="R250" s="118">
        <f>+R245</f>
        <v>0</v>
      </c>
      <c r="S250" s="118">
        <v>250</v>
      </c>
      <c r="T250" s="118">
        <v>8</v>
      </c>
      <c r="U250" s="118">
        <v>35</v>
      </c>
      <c r="V250" s="118">
        <f>J250-P250-Q250-R250-S250-T250-U250</f>
        <v>421.12774999999999</v>
      </c>
      <c r="W250" s="120">
        <f>L250*0.062</f>
        <v>31.402999999999999</v>
      </c>
      <c r="X250" s="120">
        <f>J250*0.0145</f>
        <v>10.969250000000001</v>
      </c>
      <c r="Y250" s="120">
        <f>N250*0.006</f>
        <v>0</v>
      </c>
      <c r="Z250" s="120">
        <f>O250*0.054</f>
        <v>40.850999999999999</v>
      </c>
      <c r="AC250" s="132"/>
      <c r="AD250" s="133"/>
      <c r="AE250" s="107"/>
      <c r="AF250" s="107"/>
      <c r="AI250" s="107"/>
      <c r="AW250" s="189"/>
      <c r="AX250" s="189"/>
      <c r="AY250" s="189"/>
      <c r="AZ250" s="191"/>
      <c r="BA250" s="118"/>
      <c r="BB250" s="189"/>
      <c r="BC250" s="189"/>
      <c r="BD250" s="189"/>
    </row>
    <row r="251" spans="1:56" s="106" customFormat="1" hidden="1" x14ac:dyDescent="0.25">
      <c r="A251" s="121" t="s">
        <v>136</v>
      </c>
      <c r="B251" s="110" t="s">
        <v>36</v>
      </c>
      <c r="C251" s="114">
        <v>4</v>
      </c>
      <c r="D251" s="114" t="s">
        <v>33</v>
      </c>
      <c r="E251" s="118"/>
      <c r="F251" s="118">
        <f>190000/52</f>
        <v>3653.8461538461538</v>
      </c>
      <c r="G251" s="114"/>
      <c r="H251" s="118"/>
      <c r="I251" s="118"/>
      <c r="J251" s="119">
        <f>F251+I251</f>
        <v>3653.8461538461538</v>
      </c>
      <c r="K251" s="118">
        <f>J251-U251-S251</f>
        <v>3218.8461538461538</v>
      </c>
      <c r="L251" s="118">
        <f>+J251-S251</f>
        <v>3403.8461538461538</v>
      </c>
      <c r="M251" s="118">
        <f>+J251-S251</f>
        <v>3403.8461538461538</v>
      </c>
      <c r="N251" s="118"/>
      <c r="O251" s="118">
        <f>J251</f>
        <v>3653.8461538461538</v>
      </c>
      <c r="P251" s="118">
        <f>L251*0.062</f>
        <v>211.03846153846155</v>
      </c>
      <c r="Q251" s="118">
        <f>J251*0.0145</f>
        <v>52.980769230769234</v>
      </c>
      <c r="R251" s="118">
        <f>+R246</f>
        <v>0</v>
      </c>
      <c r="S251" s="118">
        <v>250</v>
      </c>
      <c r="T251" s="118">
        <v>8</v>
      </c>
      <c r="U251" s="118">
        <v>185</v>
      </c>
      <c r="V251" s="118">
        <f>J251-SUM(P251:U251)</f>
        <v>2946.8269230769229</v>
      </c>
      <c r="W251" s="120">
        <f>L251*0.062</f>
        <v>211.03846153846155</v>
      </c>
      <c r="X251" s="120">
        <f>J251*0.0145</f>
        <v>52.980769230769234</v>
      </c>
      <c r="Y251" s="120">
        <f>N251*0.006</f>
        <v>0</v>
      </c>
      <c r="Z251" s="120">
        <f>O251*0.054</f>
        <v>197.30769230769229</v>
      </c>
      <c r="AC251" s="132"/>
      <c r="AD251" s="133"/>
      <c r="AE251" s="107"/>
      <c r="AF251" s="107"/>
      <c r="AI251" s="107"/>
      <c r="AW251" s="189"/>
      <c r="AX251" s="189"/>
      <c r="AY251" s="189"/>
      <c r="AZ251" s="191"/>
      <c r="BA251" s="118"/>
      <c r="BB251" s="189"/>
      <c r="BC251" s="189"/>
      <c r="BD251" s="189"/>
    </row>
    <row r="252" spans="1:56" s="106" customFormat="1" ht="15.75" hidden="1" thickBot="1" x14ac:dyDescent="0.3">
      <c r="A252" s="121"/>
      <c r="B252" s="121"/>
      <c r="C252" s="121"/>
      <c r="D252" s="122"/>
      <c r="E252" s="122"/>
      <c r="F252" s="123">
        <f>SUM(F250:F251)</f>
        <v>4333.8461538461543</v>
      </c>
      <c r="G252" s="122"/>
      <c r="H252" s="123">
        <f t="shared" ref="H252:Z252" si="71">SUM(H250:H251)</f>
        <v>25.5</v>
      </c>
      <c r="I252" s="123">
        <f t="shared" si="71"/>
        <v>76.5</v>
      </c>
      <c r="J252" s="124">
        <f t="shared" si="71"/>
        <v>4410.3461538461543</v>
      </c>
      <c r="K252" s="123">
        <f t="shared" si="71"/>
        <v>3690.3461538461538</v>
      </c>
      <c r="L252" s="123">
        <f t="shared" si="71"/>
        <v>3910.3461538461538</v>
      </c>
      <c r="M252" s="123">
        <f t="shared" si="71"/>
        <v>3910.3461538461538</v>
      </c>
      <c r="N252" s="123">
        <f t="shared" si="71"/>
        <v>0</v>
      </c>
      <c r="O252" s="123">
        <f t="shared" si="71"/>
        <v>4410.3461538461543</v>
      </c>
      <c r="P252" s="123">
        <f t="shared" si="71"/>
        <v>242.44146153846154</v>
      </c>
      <c r="Q252" s="123">
        <f t="shared" si="71"/>
        <v>63.950019230769236</v>
      </c>
      <c r="R252" s="123">
        <f t="shared" si="71"/>
        <v>0</v>
      </c>
      <c r="S252" s="123">
        <f t="shared" si="71"/>
        <v>500</v>
      </c>
      <c r="T252" s="123">
        <f t="shared" si="71"/>
        <v>16</v>
      </c>
      <c r="U252" s="123">
        <f t="shared" si="71"/>
        <v>220</v>
      </c>
      <c r="V252" s="123">
        <f t="shared" si="71"/>
        <v>3367.954673076923</v>
      </c>
      <c r="W252" s="123">
        <f t="shared" si="71"/>
        <v>242.44146153846154</v>
      </c>
      <c r="X252" s="123">
        <f t="shared" si="71"/>
        <v>63.950019230769236</v>
      </c>
      <c r="Y252" s="123">
        <f t="shared" si="71"/>
        <v>0</v>
      </c>
      <c r="Z252" s="123">
        <f t="shared" si="71"/>
        <v>238.15869230769229</v>
      </c>
      <c r="AC252" s="132"/>
      <c r="AD252" s="133"/>
      <c r="AE252" s="107"/>
      <c r="AF252" s="107"/>
      <c r="AI252" s="107"/>
      <c r="AW252" s="189"/>
      <c r="AX252" s="189"/>
      <c r="AY252" s="189"/>
      <c r="AZ252" s="191"/>
      <c r="BA252" s="118"/>
      <c r="BB252" s="189"/>
      <c r="BC252" s="189"/>
      <c r="BD252" s="189"/>
    </row>
    <row r="253" spans="1:56" s="46" customFormat="1" hidden="1" x14ac:dyDescent="0.25">
      <c r="AB253" s="106"/>
      <c r="AC253" s="132"/>
      <c r="AD253" s="133"/>
      <c r="AE253" s="107"/>
      <c r="AF253" s="107"/>
      <c r="AG253" s="106"/>
      <c r="AH253" s="106"/>
      <c r="AI253" s="107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90"/>
      <c r="AX253" s="190"/>
      <c r="AY253" s="190"/>
      <c r="AZ253" s="198"/>
      <c r="BA253" s="199"/>
      <c r="BB253" s="190"/>
      <c r="BC253" s="190"/>
      <c r="BD253" s="190"/>
    </row>
    <row r="254" spans="1:56" s="106" customFormat="1" ht="20.25" hidden="1" thickBot="1" x14ac:dyDescent="0.35">
      <c r="A254" s="125" t="s">
        <v>187</v>
      </c>
      <c r="B254" s="103"/>
      <c r="C254" s="103"/>
      <c r="D254" s="104"/>
      <c r="E254" s="105"/>
      <c r="G254" s="107"/>
      <c r="W254" s="46"/>
      <c r="X254" s="46"/>
      <c r="Y254" s="46"/>
      <c r="Z254" s="46"/>
      <c r="AC254" s="132"/>
      <c r="AD254" s="133"/>
      <c r="AE254" s="107"/>
      <c r="AF254" s="107"/>
      <c r="AI254" s="107"/>
      <c r="AW254" s="189"/>
      <c r="AX254" s="189"/>
      <c r="AY254" s="189"/>
      <c r="AZ254" s="191"/>
      <c r="BA254" s="118"/>
      <c r="BB254" s="189"/>
      <c r="BC254" s="189"/>
      <c r="BD254" s="189"/>
    </row>
    <row r="255" spans="1:56" s="106" customFormat="1" hidden="1" x14ac:dyDescent="0.25">
      <c r="A255" s="115" t="s">
        <v>135</v>
      </c>
      <c r="B255" s="116" t="s">
        <v>37</v>
      </c>
      <c r="C255" s="111">
        <v>1</v>
      </c>
      <c r="D255" s="111">
        <v>40</v>
      </c>
      <c r="E255" s="117">
        <v>17</v>
      </c>
      <c r="F255" s="118">
        <f>D255*E255</f>
        <v>680</v>
      </c>
      <c r="G255" s="114">
        <v>3</v>
      </c>
      <c r="H255" s="118">
        <f>E255*1.5</f>
        <v>25.5</v>
      </c>
      <c r="I255" s="118">
        <f>G255*H255</f>
        <v>76.5</v>
      </c>
      <c r="J255" s="119">
        <f>F255+I255</f>
        <v>756.5</v>
      </c>
      <c r="K255" s="118">
        <f>J255-U255-S255</f>
        <v>471.5</v>
      </c>
      <c r="L255" s="118">
        <f>+J255-S255</f>
        <v>506.5</v>
      </c>
      <c r="M255" s="118">
        <f>+J255-S255</f>
        <v>506.5</v>
      </c>
      <c r="N255" s="118"/>
      <c r="O255" s="118">
        <f>J255</f>
        <v>756.5</v>
      </c>
      <c r="P255" s="118">
        <f>L255*0.062</f>
        <v>31.402999999999999</v>
      </c>
      <c r="Q255" s="118">
        <f>J255*0.0145</f>
        <v>10.969250000000001</v>
      </c>
      <c r="R255" s="118">
        <f>+R250</f>
        <v>0</v>
      </c>
      <c r="S255" s="118">
        <v>250</v>
      </c>
      <c r="T255" s="118">
        <v>8</v>
      </c>
      <c r="U255" s="118">
        <v>35</v>
      </c>
      <c r="V255" s="118">
        <f>J255-P255-Q255-R255-S255-T255-U255</f>
        <v>421.12774999999999</v>
      </c>
      <c r="W255" s="120">
        <f>L255*0.062</f>
        <v>31.402999999999999</v>
      </c>
      <c r="X255" s="120">
        <f>J255*0.0145</f>
        <v>10.969250000000001</v>
      </c>
      <c r="Y255" s="120">
        <f>N255*0.006</f>
        <v>0</v>
      </c>
      <c r="Z255" s="120">
        <f>O255*0.054</f>
        <v>40.850999999999999</v>
      </c>
      <c r="AC255" s="132"/>
      <c r="AD255" s="133"/>
      <c r="AE255" s="107"/>
      <c r="AF255" s="107"/>
      <c r="AI255" s="107"/>
      <c r="AW255" s="189"/>
      <c r="AX255" s="189"/>
      <c r="AY255" s="189"/>
      <c r="AZ255" s="191"/>
      <c r="BA255" s="118"/>
      <c r="BB255" s="189"/>
      <c r="BC255" s="189"/>
      <c r="BD255" s="189"/>
    </row>
    <row r="256" spans="1:56" s="106" customFormat="1" hidden="1" x14ac:dyDescent="0.25">
      <c r="A256" s="121" t="s">
        <v>136</v>
      </c>
      <c r="B256" s="110" t="s">
        <v>36</v>
      </c>
      <c r="C256" s="114">
        <v>4</v>
      </c>
      <c r="D256" s="114" t="s">
        <v>33</v>
      </c>
      <c r="E256" s="118"/>
      <c r="F256" s="118">
        <f>190000/52</f>
        <v>3653.8461538461538</v>
      </c>
      <c r="G256" s="114"/>
      <c r="H256" s="118"/>
      <c r="I256" s="118"/>
      <c r="J256" s="119">
        <f>F256+I256</f>
        <v>3653.8461538461538</v>
      </c>
      <c r="K256" s="118">
        <f>J256-U256-S256</f>
        <v>3218.8461538461538</v>
      </c>
      <c r="L256" s="118">
        <f>+J256-S256</f>
        <v>3403.8461538461538</v>
      </c>
      <c r="M256" s="118">
        <f>+J256-S256</f>
        <v>3403.8461538461538</v>
      </c>
      <c r="N256" s="118"/>
      <c r="O256" s="118">
        <f>J256</f>
        <v>3653.8461538461538</v>
      </c>
      <c r="P256" s="118">
        <f>L256*0.062</f>
        <v>211.03846153846155</v>
      </c>
      <c r="Q256" s="118">
        <f>J256*0.0145</f>
        <v>52.980769230769234</v>
      </c>
      <c r="R256" s="118">
        <f>+R251</f>
        <v>0</v>
      </c>
      <c r="S256" s="118">
        <v>250</v>
      </c>
      <c r="T256" s="118">
        <v>8</v>
      </c>
      <c r="U256" s="118">
        <v>185</v>
      </c>
      <c r="V256" s="118">
        <f>J256-SUM(P256:U256)</f>
        <v>2946.8269230769229</v>
      </c>
      <c r="W256" s="120">
        <f>L256*0.062</f>
        <v>211.03846153846155</v>
      </c>
      <c r="X256" s="120">
        <f>J256*0.0145</f>
        <v>52.980769230769234</v>
      </c>
      <c r="Y256" s="120">
        <f>N256*0.006</f>
        <v>0</v>
      </c>
      <c r="Z256" s="120">
        <f>O256*0.054</f>
        <v>197.30769230769229</v>
      </c>
      <c r="AC256" s="132"/>
      <c r="AD256" s="133"/>
      <c r="AE256" s="107"/>
      <c r="AF256" s="107"/>
      <c r="AI256" s="107"/>
      <c r="AW256" s="189"/>
      <c r="AX256" s="189"/>
      <c r="AY256" s="189"/>
      <c r="AZ256" s="191"/>
      <c r="BA256" s="118"/>
      <c r="BB256" s="189"/>
      <c r="BC256" s="189"/>
      <c r="BD256" s="189"/>
    </row>
    <row r="257" spans="1:56" s="106" customFormat="1" ht="15.75" hidden="1" thickBot="1" x14ac:dyDescent="0.3">
      <c r="A257" s="121"/>
      <c r="B257" s="121"/>
      <c r="C257" s="121"/>
      <c r="D257" s="122"/>
      <c r="E257" s="122"/>
      <c r="F257" s="123">
        <f>SUM(F255:F256)</f>
        <v>4333.8461538461543</v>
      </c>
      <c r="G257" s="122"/>
      <c r="H257" s="123">
        <f t="shared" ref="H257:Z257" si="72">SUM(H255:H256)</f>
        <v>25.5</v>
      </c>
      <c r="I257" s="123">
        <f t="shared" si="72"/>
        <v>76.5</v>
      </c>
      <c r="J257" s="124">
        <f t="shared" si="72"/>
        <v>4410.3461538461543</v>
      </c>
      <c r="K257" s="123">
        <f t="shared" si="72"/>
        <v>3690.3461538461538</v>
      </c>
      <c r="L257" s="123">
        <f t="shared" si="72"/>
        <v>3910.3461538461538</v>
      </c>
      <c r="M257" s="123">
        <f t="shared" si="72"/>
        <v>3910.3461538461538</v>
      </c>
      <c r="N257" s="123">
        <f t="shared" si="72"/>
        <v>0</v>
      </c>
      <c r="O257" s="123">
        <f t="shared" si="72"/>
        <v>4410.3461538461543</v>
      </c>
      <c r="P257" s="123">
        <f t="shared" si="72"/>
        <v>242.44146153846154</v>
      </c>
      <c r="Q257" s="123">
        <f t="shared" si="72"/>
        <v>63.950019230769236</v>
      </c>
      <c r="R257" s="123">
        <f t="shared" si="72"/>
        <v>0</v>
      </c>
      <c r="S257" s="123">
        <f t="shared" si="72"/>
        <v>500</v>
      </c>
      <c r="T257" s="123">
        <f t="shared" si="72"/>
        <v>16</v>
      </c>
      <c r="U257" s="123">
        <f t="shared" si="72"/>
        <v>220</v>
      </c>
      <c r="V257" s="123">
        <f t="shared" si="72"/>
        <v>3367.954673076923</v>
      </c>
      <c r="W257" s="123">
        <f t="shared" si="72"/>
        <v>242.44146153846154</v>
      </c>
      <c r="X257" s="123">
        <f t="shared" si="72"/>
        <v>63.950019230769236</v>
      </c>
      <c r="Y257" s="123">
        <f t="shared" si="72"/>
        <v>0</v>
      </c>
      <c r="Z257" s="123">
        <f t="shared" si="72"/>
        <v>238.15869230769229</v>
      </c>
      <c r="AC257" s="132"/>
      <c r="AD257" s="133"/>
      <c r="AE257" s="107"/>
      <c r="AF257" s="107"/>
      <c r="AI257" s="107"/>
      <c r="AW257" s="189"/>
      <c r="AX257" s="189"/>
      <c r="AY257" s="189"/>
      <c r="AZ257" s="191"/>
      <c r="BA257" s="118"/>
      <c r="BB257" s="189"/>
      <c r="BC257" s="189"/>
      <c r="BD257" s="189"/>
    </row>
    <row r="258" spans="1:56" s="46" customFormat="1" hidden="1" x14ac:dyDescent="0.25">
      <c r="AB258" s="106"/>
      <c r="AC258" s="132"/>
      <c r="AD258" s="133"/>
      <c r="AE258" s="107"/>
      <c r="AF258" s="107"/>
      <c r="AG258" s="106"/>
      <c r="AH258" s="106"/>
      <c r="AI258" s="107"/>
      <c r="AJ258" s="106"/>
      <c r="AK258" s="106"/>
      <c r="AL258" s="106"/>
      <c r="AM258" s="106"/>
      <c r="AN258" s="106"/>
      <c r="AO258" s="106"/>
      <c r="AP258" s="106"/>
      <c r="AQ258" s="106"/>
      <c r="AR258" s="106"/>
      <c r="AS258" s="106"/>
      <c r="AT258" s="106"/>
      <c r="AU258" s="106"/>
      <c r="AV258" s="106"/>
      <c r="AW258" s="190"/>
      <c r="AX258" s="190"/>
      <c r="AY258" s="190"/>
      <c r="AZ258" s="198"/>
      <c r="BA258" s="199"/>
      <c r="BB258" s="190"/>
      <c r="BC258" s="190"/>
      <c r="BD258" s="190"/>
    </row>
    <row r="259" spans="1:56" s="46" customFormat="1" hidden="1" x14ac:dyDescent="0.25">
      <c r="J259" s="75">
        <f>J7+J12+J17+J22+J27+J32+J37+J42+J47+J52+J57+J62+J67+J72+J77+J82+J87+J92+J97+J102+J107+J112+J122+J127+J132+J137+J142+J147+J152+J157+J162+J167+J172+J177+J182+J187+J192</f>
        <v>163182.8115384616</v>
      </c>
      <c r="K259" s="75">
        <f t="shared" ref="K259:Z259" si="73">K7+K12+K17+K22+K27+K32+K37+K42+K47+K52+K57+K62+K67+K72+K77+K82+K87+K92+K97+K102+K107+K112+K122+K127+K132+K137+K142+K147+K152+K157+K162+K167+K172+K177+K182+K187+K192</f>
        <v>132852.46153846159</v>
      </c>
      <c r="L259" s="75">
        <f t="shared" si="73"/>
        <v>140772.46153846159</v>
      </c>
      <c r="M259" s="75">
        <f t="shared" si="73"/>
        <v>140772.46153846159</v>
      </c>
      <c r="N259" s="75">
        <f t="shared" si="73"/>
        <v>13808.5</v>
      </c>
      <c r="O259" s="75">
        <f t="shared" si="73"/>
        <v>121926.30769230775</v>
      </c>
      <c r="P259" s="75">
        <f t="shared" si="73"/>
        <v>8727.8926153846114</v>
      </c>
      <c r="Q259" s="75">
        <f t="shared" si="73"/>
        <v>2302.2006923076915</v>
      </c>
      <c r="R259" s="75">
        <f t="shared" si="73"/>
        <v>4210.759384615385</v>
      </c>
      <c r="S259" s="75">
        <f t="shared" si="73"/>
        <v>18000</v>
      </c>
      <c r="T259" s="75">
        <f t="shared" si="73"/>
        <v>576</v>
      </c>
      <c r="U259" s="75">
        <f t="shared" si="73"/>
        <v>7920</v>
      </c>
      <c r="V259" s="75">
        <f t="shared" si="73"/>
        <v>117035.60884615382</v>
      </c>
      <c r="W259" s="75">
        <f t="shared" si="73"/>
        <v>8727.8926153846114</v>
      </c>
      <c r="X259" s="75">
        <f t="shared" si="73"/>
        <v>2302.2006923076915</v>
      </c>
      <c r="Y259" s="75">
        <f t="shared" si="73"/>
        <v>82.850999999999999</v>
      </c>
      <c r="Z259" s="75">
        <f t="shared" si="73"/>
        <v>6584.0206153846138</v>
      </c>
      <c r="AB259" s="106"/>
      <c r="AC259" s="132"/>
      <c r="AD259" s="133"/>
      <c r="AE259" s="107"/>
      <c r="AF259" s="107"/>
      <c r="AG259" s="106"/>
      <c r="AH259" s="106"/>
      <c r="AI259" s="107"/>
      <c r="AJ259" s="106"/>
      <c r="AK259" s="106"/>
      <c r="AL259" s="106"/>
      <c r="AM259" s="106"/>
      <c r="AN259" s="106"/>
      <c r="AO259" s="106"/>
      <c r="AP259" s="106"/>
      <c r="AQ259" s="106"/>
      <c r="AR259" s="106"/>
      <c r="AS259" s="106"/>
      <c r="AT259" s="106"/>
      <c r="AU259" s="106"/>
      <c r="AV259" s="106"/>
      <c r="AW259" s="190"/>
      <c r="AX259" s="190"/>
      <c r="AY259" s="190"/>
      <c r="AZ259" s="198"/>
      <c r="BA259" s="199"/>
      <c r="BB259" s="190"/>
      <c r="BC259" s="190"/>
      <c r="BD259" s="190"/>
    </row>
    <row r="260" spans="1:56" s="46" customFormat="1" hidden="1" x14ac:dyDescent="0.25">
      <c r="AB260" s="106"/>
      <c r="AC260" s="132"/>
      <c r="AD260" s="133"/>
      <c r="AE260" s="107"/>
      <c r="AF260" s="107"/>
      <c r="AG260" s="106"/>
      <c r="AH260" s="106"/>
      <c r="AI260" s="107"/>
      <c r="AJ260" s="106"/>
      <c r="AK260" s="106"/>
      <c r="AL260" s="106"/>
      <c r="AM260" s="106"/>
      <c r="AN260" s="106"/>
      <c r="AO260" s="106"/>
      <c r="AP260" s="106"/>
      <c r="AQ260" s="106"/>
      <c r="AR260" s="106"/>
      <c r="AS260" s="106"/>
      <c r="AT260" s="106"/>
      <c r="AU260" s="106"/>
      <c r="AV260" s="106"/>
      <c r="AW260" s="190"/>
      <c r="AX260" s="190"/>
      <c r="AY260" s="190"/>
      <c r="AZ260" s="198"/>
      <c r="BA260" s="199"/>
      <c r="BB260" s="190"/>
      <c r="BC260" s="190"/>
      <c r="BD260" s="190"/>
    </row>
    <row r="261" spans="1:56" s="46" customFormat="1" hidden="1" x14ac:dyDescent="0.25">
      <c r="AB261" s="106"/>
      <c r="AC261" s="132"/>
      <c r="AD261" s="133"/>
      <c r="AE261" s="107"/>
      <c r="AF261" s="107"/>
      <c r="AG261" s="106"/>
      <c r="AH261" s="106"/>
      <c r="AI261" s="107"/>
      <c r="AJ261" s="106"/>
      <c r="AK261" s="106"/>
      <c r="AL261" s="106"/>
      <c r="AM261" s="106"/>
      <c r="AN261" s="106"/>
      <c r="AO261" s="106"/>
      <c r="AP261" s="106"/>
      <c r="AQ261" s="106"/>
      <c r="AR261" s="106"/>
      <c r="AS261" s="106"/>
      <c r="AT261" s="106"/>
      <c r="AU261" s="106"/>
      <c r="AV261" s="106"/>
      <c r="AW261" s="190"/>
      <c r="AX261" s="190"/>
      <c r="AY261" s="190"/>
      <c r="AZ261" s="198"/>
      <c r="BA261" s="199"/>
      <c r="BB261" s="190"/>
      <c r="BC261" s="190"/>
      <c r="BD261" s="190"/>
    </row>
    <row r="262" spans="1:56" s="46" customFormat="1" hidden="1" x14ac:dyDescent="0.25">
      <c r="AB262" s="106"/>
      <c r="AC262" s="132"/>
      <c r="AD262" s="133"/>
      <c r="AE262" s="107"/>
      <c r="AF262" s="107"/>
      <c r="AG262" s="106"/>
      <c r="AH262" s="106"/>
      <c r="AI262" s="107"/>
      <c r="AJ262" s="106"/>
      <c r="AK262" s="106"/>
      <c r="AL262" s="106"/>
      <c r="AM262" s="106"/>
      <c r="AN262" s="106"/>
      <c r="AO262" s="106"/>
      <c r="AP262" s="106"/>
      <c r="AQ262" s="106"/>
      <c r="AR262" s="106"/>
      <c r="AS262" s="106"/>
      <c r="AT262" s="106"/>
      <c r="AU262" s="106"/>
      <c r="AV262" s="106"/>
      <c r="AW262" s="190"/>
      <c r="AX262" s="190"/>
      <c r="AY262" s="190"/>
      <c r="AZ262" s="198"/>
      <c r="BA262" s="199"/>
      <c r="BB262" s="190"/>
      <c r="BC262" s="190"/>
      <c r="BD262" s="190"/>
    </row>
    <row r="263" spans="1:56" s="46" customFormat="1" hidden="1" x14ac:dyDescent="0.25">
      <c r="AB263" s="106"/>
      <c r="AC263" s="132"/>
      <c r="AD263" s="133"/>
      <c r="AE263" s="107"/>
      <c r="AF263" s="107"/>
      <c r="AG263" s="106"/>
      <c r="AH263" s="106"/>
      <c r="AI263" s="107"/>
      <c r="AJ263" s="106"/>
      <c r="AK263" s="106"/>
      <c r="AL263" s="106"/>
      <c r="AM263" s="106"/>
      <c r="AN263" s="106"/>
      <c r="AO263" s="106"/>
      <c r="AP263" s="106"/>
      <c r="AQ263" s="106"/>
      <c r="AR263" s="106"/>
      <c r="AS263" s="106"/>
      <c r="AT263" s="106"/>
      <c r="AU263" s="106"/>
      <c r="AV263" s="106"/>
      <c r="AW263" s="190"/>
      <c r="AX263" s="190"/>
      <c r="AY263" s="190"/>
      <c r="AZ263" s="198"/>
      <c r="BA263" s="199"/>
      <c r="BB263" s="190"/>
      <c r="BC263" s="190"/>
      <c r="BD263" s="190"/>
    </row>
    <row r="264" spans="1:56" s="46" customFormat="1" hidden="1" x14ac:dyDescent="0.25">
      <c r="AB264" s="106"/>
      <c r="AC264" s="132"/>
      <c r="AD264" s="133"/>
      <c r="AE264" s="107"/>
      <c r="AF264" s="107"/>
      <c r="AG264" s="106"/>
      <c r="AH264" s="106"/>
      <c r="AI264" s="107"/>
      <c r="AJ264" s="106"/>
      <c r="AK264" s="106"/>
      <c r="AL264" s="106"/>
      <c r="AM264" s="106"/>
      <c r="AN264" s="106"/>
      <c r="AO264" s="106"/>
      <c r="AP264" s="106"/>
      <c r="AQ264" s="106"/>
      <c r="AR264" s="106"/>
      <c r="AS264" s="106"/>
      <c r="AT264" s="106"/>
      <c r="AU264" s="106"/>
      <c r="AV264" s="106"/>
      <c r="AW264" s="190"/>
      <c r="AX264" s="190"/>
      <c r="AY264" s="190"/>
      <c r="AZ264" s="198"/>
      <c r="BA264" s="199"/>
      <c r="BB264" s="190"/>
      <c r="BC264" s="190"/>
      <c r="BD264" s="190"/>
    </row>
    <row r="265" spans="1:56" s="46" customFormat="1" hidden="1" x14ac:dyDescent="0.25">
      <c r="AB265" s="106"/>
      <c r="AC265" s="132"/>
      <c r="AD265" s="133"/>
      <c r="AE265" s="107"/>
      <c r="AF265" s="107"/>
      <c r="AG265" s="106"/>
      <c r="AH265" s="106"/>
      <c r="AI265" s="107"/>
      <c r="AJ265" s="106"/>
      <c r="AK265" s="106"/>
      <c r="AL265" s="106"/>
      <c r="AM265" s="106"/>
      <c r="AN265" s="106"/>
      <c r="AO265" s="106"/>
      <c r="AP265" s="106"/>
      <c r="AQ265" s="106"/>
      <c r="AR265" s="106"/>
      <c r="AS265" s="106"/>
      <c r="AT265" s="106"/>
      <c r="AU265" s="106"/>
      <c r="AV265" s="106"/>
      <c r="AW265" s="190"/>
      <c r="AX265" s="190"/>
      <c r="AY265" s="190"/>
      <c r="AZ265" s="198"/>
      <c r="BA265" s="199"/>
      <c r="BB265" s="190"/>
      <c r="BC265" s="190"/>
      <c r="BD265" s="190"/>
    </row>
    <row r="266" spans="1:56" s="46" customFormat="1" hidden="1" x14ac:dyDescent="0.25">
      <c r="AB266" s="106"/>
      <c r="AC266" s="132"/>
      <c r="AD266" s="133"/>
      <c r="AE266" s="107"/>
      <c r="AF266" s="107"/>
      <c r="AG266" s="106"/>
      <c r="AH266" s="106"/>
      <c r="AI266" s="107"/>
      <c r="AJ266" s="106"/>
      <c r="AK266" s="106"/>
      <c r="AL266" s="106"/>
      <c r="AM266" s="106"/>
      <c r="AN266" s="106"/>
      <c r="AO266" s="106"/>
      <c r="AP266" s="106"/>
      <c r="AQ266" s="106"/>
      <c r="AR266" s="106"/>
      <c r="AS266" s="106"/>
      <c r="AT266" s="106"/>
      <c r="AU266" s="106"/>
      <c r="AV266" s="106"/>
      <c r="AW266" s="190"/>
      <c r="AX266" s="190"/>
      <c r="AY266" s="190"/>
      <c r="AZ266" s="198"/>
      <c r="BA266" s="199"/>
      <c r="BB266" s="190"/>
      <c r="BC266" s="190"/>
      <c r="BD266" s="190"/>
    </row>
    <row r="267" spans="1:56" s="46" customFormat="1" hidden="1" x14ac:dyDescent="0.25">
      <c r="AB267" s="106"/>
      <c r="AC267" s="132"/>
      <c r="AD267" s="133"/>
      <c r="AE267" s="107"/>
      <c r="AF267" s="107"/>
      <c r="AG267" s="106"/>
      <c r="AH267" s="106"/>
      <c r="AI267" s="107"/>
      <c r="AJ267" s="106"/>
      <c r="AK267" s="106"/>
      <c r="AL267" s="106"/>
      <c r="AM267" s="106"/>
      <c r="AN267" s="106"/>
      <c r="AO267" s="106"/>
      <c r="AP267" s="106"/>
      <c r="AQ267" s="106"/>
      <c r="AR267" s="106"/>
      <c r="AS267" s="106"/>
      <c r="AT267" s="106"/>
      <c r="AU267" s="106"/>
      <c r="AV267" s="106"/>
      <c r="AW267" s="190"/>
      <c r="AX267" s="190"/>
      <c r="AY267" s="190"/>
      <c r="AZ267" s="198"/>
      <c r="BA267" s="199"/>
      <c r="BB267" s="190"/>
      <c r="BC267" s="190"/>
      <c r="BD267" s="190"/>
    </row>
    <row r="268" spans="1:56" s="46" customFormat="1" hidden="1" x14ac:dyDescent="0.25">
      <c r="AB268" s="106"/>
      <c r="AC268" s="132"/>
      <c r="AD268" s="133"/>
      <c r="AE268" s="107"/>
      <c r="AF268" s="107"/>
      <c r="AG268" s="106"/>
      <c r="AH268" s="106"/>
      <c r="AI268" s="107"/>
      <c r="AJ268" s="106"/>
      <c r="AK268" s="106"/>
      <c r="AL268" s="106"/>
      <c r="AM268" s="106"/>
      <c r="AN268" s="106"/>
      <c r="AO268" s="106"/>
      <c r="AP268" s="106"/>
      <c r="AQ268" s="106"/>
      <c r="AR268" s="106"/>
      <c r="AS268" s="106"/>
      <c r="AT268" s="106"/>
      <c r="AU268" s="106"/>
      <c r="AV268" s="106"/>
      <c r="AW268" s="190"/>
      <c r="AX268" s="190"/>
      <c r="AY268" s="190"/>
      <c r="AZ268" s="198"/>
      <c r="BA268" s="199"/>
      <c r="BB268" s="190"/>
      <c r="BC268" s="190"/>
      <c r="BD268" s="190"/>
    </row>
    <row r="269" spans="1:56" s="46" customFormat="1" hidden="1" x14ac:dyDescent="0.25">
      <c r="AB269" s="106"/>
      <c r="AC269" s="132"/>
      <c r="AD269" s="133"/>
      <c r="AE269" s="107"/>
      <c r="AF269" s="107"/>
      <c r="AG269" s="106"/>
      <c r="AH269" s="106"/>
      <c r="AI269" s="107"/>
      <c r="AJ269" s="106"/>
      <c r="AK269" s="106"/>
      <c r="AL269" s="106"/>
      <c r="AM269" s="106"/>
      <c r="AN269" s="106"/>
      <c r="AO269" s="106"/>
      <c r="AP269" s="106"/>
      <c r="AQ269" s="106"/>
      <c r="AR269" s="106"/>
      <c r="AS269" s="106"/>
      <c r="AT269" s="106"/>
      <c r="AU269" s="106"/>
      <c r="AV269" s="106"/>
      <c r="AW269" s="190"/>
      <c r="AX269" s="190"/>
      <c r="AY269" s="190"/>
      <c r="AZ269" s="198"/>
      <c r="BA269" s="199"/>
      <c r="BB269" s="190"/>
      <c r="BC269" s="190"/>
      <c r="BD269" s="190"/>
    </row>
    <row r="270" spans="1:56" s="46" customFormat="1" hidden="1" x14ac:dyDescent="0.25">
      <c r="AB270" s="106"/>
      <c r="AC270" s="132"/>
      <c r="AD270" s="133"/>
      <c r="AE270" s="107"/>
      <c r="AF270" s="107"/>
      <c r="AG270" s="106"/>
      <c r="AH270" s="106"/>
      <c r="AI270" s="107"/>
      <c r="AJ270" s="106"/>
      <c r="AK270" s="106"/>
      <c r="AL270" s="106"/>
      <c r="AM270" s="106"/>
      <c r="AN270" s="106"/>
      <c r="AO270" s="106"/>
      <c r="AP270" s="106"/>
      <c r="AQ270" s="106"/>
      <c r="AR270" s="106"/>
      <c r="AS270" s="106"/>
      <c r="AT270" s="106"/>
      <c r="AU270" s="106"/>
      <c r="AV270" s="106"/>
      <c r="AW270" s="190"/>
      <c r="AX270" s="190"/>
      <c r="AY270" s="190"/>
      <c r="AZ270" s="198"/>
      <c r="BA270" s="199"/>
      <c r="BB270" s="190"/>
      <c r="BC270" s="190"/>
      <c r="BD270" s="190"/>
    </row>
    <row r="271" spans="1:56" s="46" customFormat="1" hidden="1" x14ac:dyDescent="0.25">
      <c r="AB271" s="106"/>
      <c r="AC271" s="132"/>
      <c r="AD271" s="133"/>
      <c r="AE271" s="107"/>
      <c r="AF271" s="107"/>
      <c r="AG271" s="106"/>
      <c r="AH271" s="106"/>
      <c r="AI271" s="107"/>
      <c r="AJ271" s="106"/>
      <c r="AK271" s="106"/>
      <c r="AL271" s="106"/>
      <c r="AM271" s="106"/>
      <c r="AN271" s="106"/>
      <c r="AO271" s="106"/>
      <c r="AP271" s="106"/>
      <c r="AQ271" s="106"/>
      <c r="AR271" s="106"/>
      <c r="AS271" s="106"/>
      <c r="AT271" s="106"/>
      <c r="AU271" s="106"/>
      <c r="AV271" s="106"/>
      <c r="AW271" s="190"/>
      <c r="AX271" s="190"/>
      <c r="AY271" s="190"/>
      <c r="AZ271" s="198"/>
      <c r="BA271" s="199"/>
      <c r="BB271" s="190"/>
      <c r="BC271" s="190"/>
      <c r="BD271" s="190"/>
    </row>
    <row r="272" spans="1:56" s="46" customFormat="1" hidden="1" x14ac:dyDescent="0.25">
      <c r="AB272" s="106"/>
      <c r="AC272" s="132"/>
      <c r="AD272" s="133"/>
      <c r="AE272" s="107"/>
      <c r="AF272" s="107"/>
      <c r="AG272" s="106"/>
      <c r="AH272" s="106"/>
      <c r="AI272" s="107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6"/>
      <c r="AT272" s="106"/>
      <c r="AU272" s="106"/>
      <c r="AV272" s="106"/>
      <c r="AW272" s="190"/>
      <c r="AX272" s="190"/>
      <c r="AY272" s="190"/>
      <c r="AZ272" s="198"/>
      <c r="BA272" s="199"/>
      <c r="BB272" s="190"/>
      <c r="BC272" s="190"/>
      <c r="BD272" s="190"/>
    </row>
    <row r="273" spans="28:56" s="46" customFormat="1" hidden="1" x14ac:dyDescent="0.25">
      <c r="AB273" s="106"/>
      <c r="AC273" s="132"/>
      <c r="AD273" s="133"/>
      <c r="AE273" s="107"/>
      <c r="AF273" s="107"/>
      <c r="AG273" s="106"/>
      <c r="AH273" s="106"/>
      <c r="AI273" s="107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6"/>
      <c r="AT273" s="106"/>
      <c r="AU273" s="106"/>
      <c r="AV273" s="106"/>
      <c r="AW273" s="190"/>
      <c r="AX273" s="190"/>
      <c r="AY273" s="190"/>
      <c r="AZ273" s="198"/>
      <c r="BA273" s="199"/>
      <c r="BB273" s="190"/>
      <c r="BC273" s="190"/>
      <c r="BD273" s="190"/>
    </row>
    <row r="274" spans="28:56" s="46" customFormat="1" hidden="1" x14ac:dyDescent="0.25">
      <c r="AB274" s="106"/>
      <c r="AC274" s="132"/>
      <c r="AD274" s="133"/>
      <c r="AE274" s="107"/>
      <c r="AF274" s="107"/>
      <c r="AG274" s="106"/>
      <c r="AH274" s="106"/>
      <c r="AI274" s="107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90"/>
      <c r="AX274" s="190"/>
      <c r="AY274" s="190"/>
      <c r="AZ274" s="198"/>
      <c r="BA274" s="199"/>
      <c r="BB274" s="190"/>
      <c r="BC274" s="190"/>
      <c r="BD274" s="190"/>
    </row>
    <row r="275" spans="28:56" s="46" customFormat="1" hidden="1" x14ac:dyDescent="0.25">
      <c r="AB275" s="106"/>
      <c r="AC275" s="132"/>
      <c r="AD275" s="133"/>
      <c r="AE275" s="107"/>
      <c r="AF275" s="107"/>
      <c r="AG275" s="106"/>
      <c r="AH275" s="106"/>
      <c r="AI275" s="107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90"/>
      <c r="AX275" s="190"/>
      <c r="AY275" s="190"/>
      <c r="AZ275" s="198"/>
      <c r="BA275" s="199"/>
      <c r="BB275" s="190"/>
      <c r="BC275" s="190"/>
      <c r="BD275" s="190"/>
    </row>
    <row r="276" spans="28:56" s="46" customFormat="1" hidden="1" x14ac:dyDescent="0.25">
      <c r="AB276" s="106"/>
      <c r="AC276" s="132"/>
      <c r="AD276" s="133"/>
      <c r="AE276" s="107"/>
      <c r="AF276" s="107"/>
      <c r="AG276" s="106"/>
      <c r="AH276" s="106"/>
      <c r="AI276" s="107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90"/>
      <c r="AX276" s="190"/>
      <c r="AY276" s="190"/>
      <c r="AZ276" s="198"/>
      <c r="BA276" s="199"/>
      <c r="BB276" s="190"/>
      <c r="BC276" s="190"/>
      <c r="BD276" s="190"/>
    </row>
    <row r="277" spans="28:56" s="46" customFormat="1" hidden="1" x14ac:dyDescent="0.25">
      <c r="AB277" s="106"/>
      <c r="AC277" s="132"/>
      <c r="AD277" s="133"/>
      <c r="AE277" s="107"/>
      <c r="AF277" s="107"/>
      <c r="AG277" s="106"/>
      <c r="AH277" s="106"/>
      <c r="AI277" s="107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90"/>
      <c r="AX277" s="190"/>
      <c r="AY277" s="190"/>
      <c r="AZ277" s="198"/>
      <c r="BA277" s="199"/>
      <c r="BB277" s="190"/>
      <c r="BC277" s="190"/>
      <c r="BD277" s="190"/>
    </row>
    <row r="278" spans="28:56" s="46" customFormat="1" hidden="1" x14ac:dyDescent="0.25">
      <c r="AB278" s="106"/>
      <c r="AC278" s="132"/>
      <c r="AD278" s="133"/>
      <c r="AE278" s="107"/>
      <c r="AF278" s="107"/>
      <c r="AG278" s="106"/>
      <c r="AH278" s="106"/>
      <c r="AI278" s="107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90"/>
      <c r="AX278" s="190"/>
      <c r="AY278" s="190"/>
      <c r="AZ278" s="198"/>
      <c r="BA278" s="199"/>
      <c r="BB278" s="190"/>
      <c r="BC278" s="190"/>
      <c r="BD278" s="190"/>
    </row>
    <row r="279" spans="28:56" s="46" customFormat="1" hidden="1" x14ac:dyDescent="0.25">
      <c r="AB279" s="106"/>
      <c r="AC279" s="132"/>
      <c r="AD279" s="133"/>
      <c r="AE279" s="107"/>
      <c r="AF279" s="107"/>
      <c r="AG279" s="106"/>
      <c r="AH279" s="106"/>
      <c r="AI279" s="107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90"/>
      <c r="AX279" s="190"/>
      <c r="AY279" s="190"/>
      <c r="AZ279" s="198"/>
      <c r="BA279" s="199"/>
      <c r="BB279" s="190"/>
      <c r="BC279" s="190"/>
      <c r="BD279" s="190"/>
    </row>
    <row r="280" spans="28:56" s="46" customFormat="1" hidden="1" x14ac:dyDescent="0.25">
      <c r="AB280" s="106"/>
      <c r="AC280" s="132"/>
      <c r="AD280" s="133"/>
      <c r="AE280" s="107"/>
      <c r="AF280" s="107"/>
      <c r="AG280" s="106"/>
      <c r="AH280" s="106"/>
      <c r="AI280" s="107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90"/>
      <c r="AX280" s="190"/>
      <c r="AY280" s="190"/>
      <c r="AZ280" s="198"/>
      <c r="BA280" s="199"/>
      <c r="BB280" s="190"/>
      <c r="BC280" s="190"/>
      <c r="BD280" s="190"/>
    </row>
    <row r="281" spans="28:56" s="46" customFormat="1" hidden="1" x14ac:dyDescent="0.25">
      <c r="AB281" s="106"/>
      <c r="AC281" s="132"/>
      <c r="AD281" s="133"/>
      <c r="AE281" s="107"/>
      <c r="AF281" s="107"/>
      <c r="AG281" s="106"/>
      <c r="AH281" s="106"/>
      <c r="AI281" s="107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90"/>
      <c r="AX281" s="190"/>
      <c r="AY281" s="190"/>
      <c r="AZ281" s="198"/>
      <c r="BA281" s="199"/>
      <c r="BB281" s="190"/>
      <c r="BC281" s="190"/>
      <c r="BD281" s="190"/>
    </row>
    <row r="282" spans="28:56" s="46" customFormat="1" hidden="1" x14ac:dyDescent="0.25">
      <c r="AB282" s="106"/>
      <c r="AC282" s="132"/>
      <c r="AD282" s="133"/>
      <c r="AE282" s="107"/>
      <c r="AF282" s="107"/>
      <c r="AG282" s="106"/>
      <c r="AH282" s="106"/>
      <c r="AI282" s="107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90"/>
      <c r="AX282" s="190"/>
      <c r="AY282" s="190"/>
      <c r="AZ282" s="198"/>
      <c r="BA282" s="199"/>
      <c r="BB282" s="190"/>
      <c r="BC282" s="190"/>
      <c r="BD282" s="190"/>
    </row>
    <row r="283" spans="28:56" s="46" customFormat="1" hidden="1" x14ac:dyDescent="0.25">
      <c r="AB283" s="106"/>
      <c r="AC283" s="132"/>
      <c r="AD283" s="133"/>
      <c r="AE283" s="107"/>
      <c r="AF283" s="107"/>
      <c r="AG283" s="106"/>
      <c r="AH283" s="106"/>
      <c r="AI283" s="107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90"/>
      <c r="AX283" s="190"/>
      <c r="AY283" s="190"/>
      <c r="AZ283" s="198"/>
      <c r="BA283" s="199"/>
      <c r="BB283" s="190"/>
      <c r="BC283" s="190"/>
      <c r="BD283" s="190"/>
    </row>
    <row r="284" spans="28:56" s="46" customFormat="1" hidden="1" x14ac:dyDescent="0.25">
      <c r="AB284" s="106"/>
      <c r="AC284" s="132"/>
      <c r="AD284" s="133"/>
      <c r="AE284" s="107"/>
      <c r="AF284" s="107"/>
      <c r="AG284" s="106"/>
      <c r="AH284" s="106"/>
      <c r="AI284" s="107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90"/>
      <c r="AX284" s="190"/>
      <c r="AY284" s="190"/>
      <c r="AZ284" s="198"/>
      <c r="BA284" s="199"/>
      <c r="BB284" s="190"/>
      <c r="BC284" s="190"/>
      <c r="BD284" s="190"/>
    </row>
    <row r="285" spans="28:56" s="46" customFormat="1" hidden="1" x14ac:dyDescent="0.25">
      <c r="AB285" s="106"/>
      <c r="AC285" s="132"/>
      <c r="AD285" s="133"/>
      <c r="AE285" s="107"/>
      <c r="AF285" s="107"/>
      <c r="AG285" s="106"/>
      <c r="AH285" s="106"/>
      <c r="AI285" s="107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90"/>
      <c r="AX285" s="190"/>
      <c r="AY285" s="190"/>
      <c r="AZ285" s="198"/>
      <c r="BA285" s="199"/>
      <c r="BB285" s="190"/>
      <c r="BC285" s="190"/>
      <c r="BD285" s="190"/>
    </row>
    <row r="286" spans="28:56" s="46" customFormat="1" hidden="1" x14ac:dyDescent="0.25">
      <c r="AB286" s="106"/>
      <c r="AC286" s="132"/>
      <c r="AD286" s="133"/>
      <c r="AE286" s="107"/>
      <c r="AF286" s="107"/>
      <c r="AG286" s="106"/>
      <c r="AH286" s="106"/>
      <c r="AI286" s="107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90"/>
      <c r="AX286" s="190"/>
      <c r="AY286" s="190"/>
      <c r="AZ286" s="198"/>
      <c r="BA286" s="199"/>
      <c r="BB286" s="190"/>
      <c r="BC286" s="190"/>
      <c r="BD286" s="190"/>
    </row>
    <row r="287" spans="28:56" s="46" customFormat="1" hidden="1" x14ac:dyDescent="0.25">
      <c r="AB287" s="106"/>
      <c r="AC287" s="132"/>
      <c r="AD287" s="133"/>
      <c r="AE287" s="107"/>
      <c r="AF287" s="107"/>
      <c r="AG287" s="106"/>
      <c r="AH287" s="106"/>
      <c r="AI287" s="107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90"/>
      <c r="AX287" s="190"/>
      <c r="AY287" s="190"/>
      <c r="AZ287" s="198"/>
      <c r="BA287" s="199"/>
      <c r="BB287" s="190"/>
      <c r="BC287" s="190"/>
      <c r="BD287" s="190"/>
    </row>
    <row r="288" spans="28:56" s="46" customFormat="1" hidden="1" x14ac:dyDescent="0.25">
      <c r="AB288" s="106"/>
      <c r="AC288" s="132"/>
      <c r="AD288" s="133"/>
      <c r="AE288" s="107"/>
      <c r="AF288" s="107"/>
      <c r="AG288" s="106"/>
      <c r="AH288" s="106"/>
      <c r="AI288" s="107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90"/>
      <c r="AX288" s="190"/>
      <c r="AY288" s="190"/>
      <c r="AZ288" s="198"/>
      <c r="BA288" s="199"/>
      <c r="BB288" s="190"/>
      <c r="BC288" s="190"/>
      <c r="BD288" s="190"/>
    </row>
    <row r="289" spans="28:56" s="46" customFormat="1" hidden="1" x14ac:dyDescent="0.25">
      <c r="AB289" s="106"/>
      <c r="AC289" s="132"/>
      <c r="AD289" s="133"/>
      <c r="AE289" s="107"/>
      <c r="AF289" s="107"/>
      <c r="AG289" s="106"/>
      <c r="AH289" s="106"/>
      <c r="AI289" s="107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90"/>
      <c r="AX289" s="190"/>
      <c r="AY289" s="190"/>
      <c r="AZ289" s="198"/>
      <c r="BA289" s="199"/>
      <c r="BB289" s="190"/>
      <c r="BC289" s="190"/>
      <c r="BD289" s="190"/>
    </row>
    <row r="290" spans="28:56" s="46" customFormat="1" hidden="1" x14ac:dyDescent="0.25">
      <c r="AB290" s="106"/>
      <c r="AC290" s="132"/>
      <c r="AD290" s="133"/>
      <c r="AE290" s="107"/>
      <c r="AF290" s="107"/>
      <c r="AG290" s="106"/>
      <c r="AH290" s="106"/>
      <c r="AI290" s="107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90"/>
      <c r="AX290" s="190"/>
      <c r="AY290" s="190"/>
      <c r="AZ290" s="198"/>
      <c r="BA290" s="199"/>
      <c r="BB290" s="190"/>
      <c r="BC290" s="190"/>
      <c r="BD290" s="190"/>
    </row>
    <row r="291" spans="28:56" s="46" customFormat="1" hidden="1" x14ac:dyDescent="0.25">
      <c r="AB291" s="106"/>
      <c r="AC291" s="132"/>
      <c r="AD291" s="133"/>
      <c r="AE291" s="107"/>
      <c r="AF291" s="107"/>
      <c r="AG291" s="106"/>
      <c r="AH291" s="106"/>
      <c r="AI291" s="107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90"/>
      <c r="AX291" s="190"/>
      <c r="AY291" s="190"/>
      <c r="AZ291" s="198"/>
      <c r="BA291" s="199"/>
      <c r="BB291" s="190"/>
      <c r="BC291" s="190"/>
      <c r="BD291" s="190"/>
    </row>
    <row r="292" spans="28:56" s="46" customFormat="1" hidden="1" x14ac:dyDescent="0.25">
      <c r="AB292" s="106"/>
      <c r="AC292" s="132"/>
      <c r="AD292" s="133"/>
      <c r="AE292" s="107"/>
      <c r="AF292" s="107"/>
      <c r="AG292" s="106"/>
      <c r="AH292" s="106"/>
      <c r="AI292" s="107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90"/>
      <c r="AX292" s="190"/>
      <c r="AY292" s="190"/>
      <c r="AZ292" s="198"/>
      <c r="BA292" s="199"/>
      <c r="BB292" s="190"/>
      <c r="BC292" s="190"/>
      <c r="BD292" s="190"/>
    </row>
    <row r="293" spans="28:56" s="46" customFormat="1" hidden="1" x14ac:dyDescent="0.25">
      <c r="AB293" s="106"/>
      <c r="AC293" s="132"/>
      <c r="AD293" s="133"/>
      <c r="AE293" s="107"/>
      <c r="AF293" s="107"/>
      <c r="AG293" s="106"/>
      <c r="AH293" s="106"/>
      <c r="AI293" s="107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90"/>
      <c r="AX293" s="190"/>
      <c r="AY293" s="190"/>
      <c r="AZ293" s="198"/>
      <c r="BA293" s="199"/>
      <c r="BB293" s="190"/>
      <c r="BC293" s="190"/>
      <c r="BD293" s="190"/>
    </row>
    <row r="294" spans="28:56" s="46" customFormat="1" hidden="1" x14ac:dyDescent="0.25">
      <c r="AB294" s="106"/>
      <c r="AC294" s="132"/>
      <c r="AD294" s="133"/>
      <c r="AE294" s="107"/>
      <c r="AF294" s="107"/>
      <c r="AG294" s="106"/>
      <c r="AH294" s="106"/>
      <c r="AI294" s="107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90"/>
      <c r="AX294" s="190"/>
      <c r="AY294" s="190"/>
      <c r="AZ294" s="198"/>
      <c r="BA294" s="199"/>
      <c r="BB294" s="190"/>
      <c r="BC294" s="190"/>
      <c r="BD294" s="190"/>
    </row>
    <row r="295" spans="28:56" s="46" customFormat="1" hidden="1" x14ac:dyDescent="0.25">
      <c r="AB295" s="106"/>
      <c r="AC295" s="132"/>
      <c r="AD295" s="133"/>
      <c r="AE295" s="107"/>
      <c r="AF295" s="107"/>
      <c r="AG295" s="106"/>
      <c r="AH295" s="106"/>
      <c r="AI295" s="107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90"/>
      <c r="AX295" s="190"/>
      <c r="AY295" s="190"/>
      <c r="AZ295" s="198"/>
      <c r="BA295" s="199"/>
      <c r="BB295" s="190"/>
      <c r="BC295" s="190"/>
      <c r="BD295" s="190"/>
    </row>
    <row r="296" spans="28:56" s="46" customFormat="1" hidden="1" x14ac:dyDescent="0.25">
      <c r="AB296" s="106"/>
      <c r="AC296" s="132"/>
      <c r="AD296" s="133"/>
      <c r="AE296" s="107"/>
      <c r="AF296" s="107"/>
      <c r="AG296" s="106"/>
      <c r="AH296" s="106"/>
      <c r="AI296" s="107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90"/>
      <c r="AX296" s="190"/>
      <c r="AY296" s="190"/>
      <c r="AZ296" s="198"/>
      <c r="BA296" s="199"/>
      <c r="BB296" s="190"/>
      <c r="BC296" s="190"/>
      <c r="BD296" s="190"/>
    </row>
    <row r="297" spans="28:56" s="46" customFormat="1" hidden="1" x14ac:dyDescent="0.25">
      <c r="AB297" s="106"/>
      <c r="AC297" s="132"/>
      <c r="AD297" s="133"/>
      <c r="AE297" s="107"/>
      <c r="AF297" s="107"/>
      <c r="AG297" s="106"/>
      <c r="AH297" s="106"/>
      <c r="AI297" s="107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90"/>
      <c r="AX297" s="190"/>
      <c r="AY297" s="190"/>
      <c r="AZ297" s="198"/>
      <c r="BA297" s="199"/>
      <c r="BB297" s="190"/>
      <c r="BC297" s="190"/>
      <c r="BD297" s="190"/>
    </row>
    <row r="298" spans="28:56" s="46" customFormat="1" hidden="1" x14ac:dyDescent="0.25">
      <c r="AB298" s="106"/>
      <c r="AC298" s="132"/>
      <c r="AD298" s="133"/>
      <c r="AE298" s="107"/>
      <c r="AF298" s="107"/>
      <c r="AG298" s="106"/>
      <c r="AH298" s="106"/>
      <c r="AI298" s="107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90"/>
      <c r="AX298" s="190"/>
      <c r="AY298" s="190"/>
      <c r="AZ298" s="198"/>
      <c r="BA298" s="199"/>
      <c r="BB298" s="190"/>
      <c r="BC298" s="190"/>
      <c r="BD298" s="190"/>
    </row>
    <row r="299" spans="28:56" s="46" customFormat="1" hidden="1" x14ac:dyDescent="0.25">
      <c r="AB299" s="106"/>
      <c r="AC299" s="132"/>
      <c r="AD299" s="133"/>
      <c r="AE299" s="107"/>
      <c r="AF299" s="107"/>
      <c r="AG299" s="106"/>
      <c r="AH299" s="106"/>
      <c r="AI299" s="107"/>
      <c r="AJ299" s="106"/>
      <c r="AK299" s="106"/>
      <c r="AL299" s="106"/>
      <c r="AM299" s="106"/>
      <c r="AN299" s="106"/>
      <c r="AO299" s="106"/>
      <c r="AP299" s="106"/>
      <c r="AQ299" s="106"/>
      <c r="AR299" s="106"/>
      <c r="AS299" s="106"/>
      <c r="AT299" s="106"/>
      <c r="AU299" s="106"/>
      <c r="AV299" s="106"/>
      <c r="AW299" s="190"/>
      <c r="AX299" s="190"/>
      <c r="AY299" s="190"/>
      <c r="AZ299" s="198"/>
      <c r="BA299" s="199"/>
      <c r="BB299" s="190"/>
      <c r="BC299" s="190"/>
      <c r="BD299" s="190"/>
    </row>
    <row r="300" spans="28:56" s="46" customFormat="1" hidden="1" x14ac:dyDescent="0.25">
      <c r="AB300" s="106"/>
      <c r="AC300" s="132"/>
      <c r="AD300" s="133"/>
      <c r="AE300" s="107"/>
      <c r="AF300" s="107"/>
      <c r="AG300" s="106"/>
      <c r="AH300" s="106"/>
      <c r="AI300" s="107"/>
      <c r="AJ300" s="106"/>
      <c r="AK300" s="106"/>
      <c r="AL300" s="106"/>
      <c r="AM300" s="106"/>
      <c r="AN300" s="106"/>
      <c r="AO300" s="106"/>
      <c r="AP300" s="106"/>
      <c r="AQ300" s="106"/>
      <c r="AR300" s="106"/>
      <c r="AS300" s="106"/>
      <c r="AT300" s="106"/>
      <c r="AU300" s="106"/>
      <c r="AV300" s="106"/>
      <c r="AW300" s="190"/>
      <c r="AX300" s="190"/>
      <c r="AY300" s="190"/>
      <c r="AZ300" s="198"/>
      <c r="BA300" s="199"/>
      <c r="BB300" s="190"/>
      <c r="BC300" s="190"/>
      <c r="BD300" s="190"/>
    </row>
    <row r="301" spans="28:56" s="46" customFormat="1" hidden="1" x14ac:dyDescent="0.25">
      <c r="AB301" s="106"/>
      <c r="AC301" s="132"/>
      <c r="AD301" s="133"/>
      <c r="AE301" s="107"/>
      <c r="AF301" s="107"/>
      <c r="AG301" s="106"/>
      <c r="AH301" s="106"/>
      <c r="AI301" s="107"/>
      <c r="AJ301" s="106"/>
      <c r="AK301" s="106"/>
      <c r="AL301" s="106"/>
      <c r="AM301" s="106"/>
      <c r="AN301" s="106"/>
      <c r="AO301" s="106"/>
      <c r="AP301" s="106"/>
      <c r="AQ301" s="106"/>
      <c r="AR301" s="106"/>
      <c r="AS301" s="106"/>
      <c r="AT301" s="106"/>
      <c r="AU301" s="106"/>
      <c r="AV301" s="106"/>
      <c r="AW301" s="190"/>
      <c r="AX301" s="190"/>
      <c r="AY301" s="190"/>
      <c r="AZ301" s="198"/>
      <c r="BA301" s="199"/>
      <c r="BB301" s="190"/>
      <c r="BC301" s="190"/>
      <c r="BD301" s="190"/>
    </row>
    <row r="302" spans="28:56" s="46" customFormat="1" hidden="1" x14ac:dyDescent="0.25">
      <c r="AB302" s="106"/>
      <c r="AC302" s="132"/>
      <c r="AD302" s="133"/>
      <c r="AE302" s="107"/>
      <c r="AF302" s="107"/>
      <c r="AG302" s="106"/>
      <c r="AH302" s="106"/>
      <c r="AI302" s="107"/>
      <c r="AJ302" s="106"/>
      <c r="AK302" s="106"/>
      <c r="AL302" s="106"/>
      <c r="AM302" s="106"/>
      <c r="AN302" s="106"/>
      <c r="AO302" s="106"/>
      <c r="AP302" s="106"/>
      <c r="AQ302" s="106"/>
      <c r="AR302" s="106"/>
      <c r="AS302" s="106"/>
      <c r="AT302" s="106"/>
      <c r="AU302" s="106"/>
      <c r="AV302" s="106"/>
      <c r="AW302" s="190"/>
      <c r="AX302" s="190"/>
      <c r="AY302" s="190"/>
      <c r="AZ302" s="198"/>
      <c r="BA302" s="199"/>
      <c r="BB302" s="190"/>
      <c r="BC302" s="190"/>
      <c r="BD302" s="190"/>
    </row>
    <row r="303" spans="28:56" s="46" customFormat="1" x14ac:dyDescent="0.25">
      <c r="AB303" s="106"/>
      <c r="AC303" s="132"/>
      <c r="AD303" s="133"/>
      <c r="AE303" s="107"/>
      <c r="AF303" s="107"/>
      <c r="AG303" s="106"/>
      <c r="AH303" s="106"/>
      <c r="AI303" s="107"/>
      <c r="AJ303" s="106"/>
      <c r="AK303" s="106"/>
      <c r="AL303" s="106"/>
      <c r="AM303" s="106"/>
      <c r="AN303" s="106"/>
      <c r="AO303" s="106"/>
      <c r="AP303" s="106"/>
      <c r="AQ303" s="106"/>
      <c r="AR303" s="106"/>
      <c r="AS303" s="106"/>
      <c r="AT303" s="106"/>
      <c r="AU303" s="106"/>
      <c r="AV303" s="106"/>
      <c r="AW303" s="190"/>
      <c r="AX303" s="190"/>
      <c r="AY303" s="190"/>
      <c r="AZ303" s="198" t="s">
        <v>218</v>
      </c>
      <c r="BA303" s="200">
        <f>BA52+BA53</f>
        <v>25.5</v>
      </c>
      <c r="BB303" s="190"/>
      <c r="BC303" s="190"/>
      <c r="BD303" s="190"/>
    </row>
    <row r="304" spans="28:56" s="46" customFormat="1" x14ac:dyDescent="0.25">
      <c r="AB304" s="106"/>
      <c r="AC304" s="132"/>
      <c r="AD304" s="133"/>
      <c r="AE304" s="107"/>
      <c r="AF304" s="107"/>
      <c r="AG304" s="106"/>
      <c r="AH304" s="106"/>
      <c r="AI304" s="107"/>
      <c r="AJ304" s="106"/>
      <c r="AK304" s="106"/>
      <c r="AL304" s="106"/>
      <c r="AM304" s="106"/>
      <c r="AN304" s="106"/>
      <c r="AO304" s="106"/>
      <c r="AP304" s="106"/>
      <c r="AQ304" s="106"/>
      <c r="AR304" s="106"/>
      <c r="AS304" s="106"/>
      <c r="AT304" s="106"/>
      <c r="AU304" s="106"/>
      <c r="AV304" s="106"/>
      <c r="AW304" s="190"/>
      <c r="AX304" s="190"/>
      <c r="AY304" s="190"/>
      <c r="BB304" s="190"/>
      <c r="BC304" s="190"/>
      <c r="BD304" s="190"/>
    </row>
    <row r="305" spans="28:56" s="46" customFormat="1" x14ac:dyDescent="0.25">
      <c r="AB305" s="106"/>
      <c r="AC305" s="132"/>
      <c r="AD305" s="133"/>
      <c r="AE305" s="107"/>
      <c r="AF305" s="107"/>
      <c r="AG305" s="106"/>
      <c r="AH305" s="106"/>
      <c r="AI305" s="107"/>
      <c r="AJ305" s="106"/>
      <c r="AK305" s="106"/>
      <c r="AL305" s="106"/>
      <c r="AM305" s="106"/>
      <c r="AN305" s="106"/>
      <c r="AO305" s="106"/>
      <c r="AP305" s="106"/>
      <c r="AQ305" s="106"/>
      <c r="AR305" s="106"/>
      <c r="AS305" s="106"/>
      <c r="AT305" s="106"/>
      <c r="AU305" s="106"/>
      <c r="AV305" s="106"/>
      <c r="AW305" s="190"/>
      <c r="AX305" s="190"/>
      <c r="AY305" s="190"/>
      <c r="AZ305" s="198" t="s">
        <v>28</v>
      </c>
      <c r="BA305" s="118">
        <v>17</v>
      </c>
      <c r="BB305" s="190"/>
      <c r="BC305" s="190"/>
      <c r="BD305" s="190"/>
    </row>
    <row r="306" spans="28:56" s="46" customFormat="1" x14ac:dyDescent="0.25">
      <c r="AB306" s="106"/>
      <c r="AC306" s="132"/>
      <c r="AD306" s="133"/>
      <c r="AE306" s="107"/>
      <c r="AF306" s="107"/>
      <c r="AG306" s="106"/>
      <c r="AH306" s="106"/>
      <c r="AI306" s="107"/>
      <c r="AJ306" s="106"/>
      <c r="AK306" s="106"/>
      <c r="AL306" s="106"/>
      <c r="AM306" s="106"/>
      <c r="AN306" s="106"/>
      <c r="AO306" s="106"/>
      <c r="AP306" s="106"/>
      <c r="AQ306" s="106"/>
      <c r="AR306" s="106"/>
      <c r="AS306" s="106"/>
      <c r="AT306" s="106"/>
      <c r="AU306" s="106"/>
      <c r="AV306" s="106"/>
      <c r="AW306" s="190"/>
      <c r="AX306" s="190"/>
      <c r="AY306" s="190"/>
      <c r="AZ306" s="198" t="s">
        <v>216</v>
      </c>
      <c r="BA306" s="194">
        <v>1.5</v>
      </c>
      <c r="BB306" s="190"/>
      <c r="BC306" s="190"/>
      <c r="BD306" s="190"/>
    </row>
    <row r="307" spans="28:56" s="46" customFormat="1" x14ac:dyDescent="0.25">
      <c r="AB307" s="106"/>
      <c r="AC307" s="132"/>
      <c r="AD307" s="133"/>
      <c r="AE307" s="107"/>
      <c r="AF307" s="107"/>
      <c r="AG307" s="106"/>
      <c r="AH307" s="106"/>
      <c r="AI307" s="107"/>
      <c r="AJ307" s="106"/>
      <c r="AK307" s="106"/>
      <c r="AL307" s="106"/>
      <c r="AM307" s="106"/>
      <c r="AN307" s="106"/>
      <c r="AO307" s="106"/>
      <c r="AP307" s="106"/>
      <c r="AQ307" s="106"/>
      <c r="AR307" s="106"/>
      <c r="AS307" s="106"/>
      <c r="AT307" s="106"/>
      <c r="AU307" s="106"/>
      <c r="AV307" s="106"/>
      <c r="AW307" s="190"/>
      <c r="AX307" s="190"/>
      <c r="AY307" s="190"/>
      <c r="AZ307" s="198" t="str">
        <f>+AZ303</f>
        <v>Overtime rate</v>
      </c>
      <c r="BA307" s="200">
        <f>BA305*BA306</f>
        <v>25.5</v>
      </c>
      <c r="BB307" s="190"/>
      <c r="BC307" s="190"/>
      <c r="BD307" s="190"/>
    </row>
    <row r="308" spans="28:56" s="46" customFormat="1" x14ac:dyDescent="0.25">
      <c r="AB308" s="106"/>
      <c r="AC308" s="132"/>
      <c r="AD308" s="133"/>
      <c r="AE308" s="107"/>
      <c r="AF308" s="107"/>
      <c r="AG308" s="106"/>
      <c r="AH308" s="106"/>
      <c r="AI308" s="107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90"/>
      <c r="AX308" s="190"/>
      <c r="AY308" s="190"/>
      <c r="AZ308" s="202"/>
      <c r="BB308" s="190"/>
      <c r="BC308" s="190"/>
      <c r="BD308" s="190"/>
    </row>
    <row r="309" spans="28:56" s="46" customFormat="1" x14ac:dyDescent="0.25">
      <c r="AB309" s="106"/>
      <c r="AC309" s="132"/>
      <c r="AD309" s="133"/>
      <c r="AE309" s="107"/>
      <c r="AF309" s="107"/>
      <c r="AG309" s="106"/>
      <c r="AH309" s="106"/>
      <c r="AI309" s="107"/>
      <c r="AJ309" s="106"/>
      <c r="AK309" s="106"/>
      <c r="AL309" s="106"/>
      <c r="AM309" s="106"/>
      <c r="AN309" s="106"/>
      <c r="AO309" s="106"/>
      <c r="AP309" s="106"/>
      <c r="AQ309" s="106"/>
      <c r="AR309" s="106"/>
      <c r="AS309" s="106"/>
      <c r="AT309" s="106"/>
      <c r="AU309" s="106"/>
      <c r="AV309" s="106"/>
      <c r="AW309" s="190"/>
      <c r="AX309" s="190"/>
      <c r="AY309" s="190"/>
      <c r="AZ309" s="198" t="s">
        <v>28</v>
      </c>
      <c r="BA309" s="118">
        <v>17</v>
      </c>
      <c r="BB309" s="190"/>
      <c r="BC309" s="190"/>
      <c r="BD309" s="190"/>
    </row>
    <row r="310" spans="28:56" s="46" customFormat="1" x14ac:dyDescent="0.25">
      <c r="AB310" s="106"/>
      <c r="AC310" s="132"/>
      <c r="AD310" s="133"/>
      <c r="AE310" s="107"/>
      <c r="AF310" s="107"/>
      <c r="AG310" s="106"/>
      <c r="AH310" s="106"/>
      <c r="AI310" s="107"/>
      <c r="AJ310" s="106"/>
      <c r="AK310" s="106"/>
      <c r="AL310" s="106"/>
      <c r="AM310" s="106"/>
      <c r="AN310" s="106"/>
      <c r="AO310" s="106"/>
      <c r="AP310" s="106"/>
      <c r="AQ310" s="106"/>
      <c r="AR310" s="106"/>
      <c r="AS310" s="106"/>
      <c r="AT310" s="106"/>
      <c r="AU310" s="106"/>
      <c r="AV310" s="106"/>
      <c r="AW310" s="190"/>
      <c r="AX310" s="190"/>
      <c r="AY310" s="190"/>
      <c r="AZ310" s="198" t="s">
        <v>219</v>
      </c>
      <c r="BA310" s="201">
        <v>1.5</v>
      </c>
      <c r="BB310" s="190"/>
      <c r="BC310" s="190"/>
      <c r="BD310" s="190"/>
    </row>
    <row r="311" spans="28:56" s="46" customFormat="1" x14ac:dyDescent="0.25">
      <c r="AB311" s="106"/>
      <c r="AC311" s="132"/>
      <c r="AD311" s="133"/>
      <c r="AE311" s="107"/>
      <c r="AF311" s="107"/>
      <c r="AG311" s="106"/>
      <c r="AH311" s="106"/>
      <c r="AI311" s="107"/>
      <c r="AJ311" s="106"/>
      <c r="AK311" s="106"/>
      <c r="AL311" s="106"/>
      <c r="AM311" s="106"/>
      <c r="AN311" s="106"/>
      <c r="AO311" s="106"/>
      <c r="AP311" s="106"/>
      <c r="AQ311" s="106"/>
      <c r="AR311" s="106"/>
      <c r="AS311" s="106"/>
      <c r="AT311" s="106"/>
      <c r="AU311" s="106"/>
      <c r="AV311" s="106"/>
      <c r="AW311" s="190"/>
      <c r="AX311" s="190"/>
      <c r="AY311" s="190"/>
      <c r="AZ311" s="198" t="str">
        <f>+AZ307</f>
        <v>Overtime rate</v>
      </c>
      <c r="BA311" s="200">
        <f>BA309*BA310</f>
        <v>25.5</v>
      </c>
      <c r="BB311" s="190"/>
      <c r="BC311" s="190"/>
      <c r="BD311" s="190"/>
    </row>
    <row r="312" spans="28:56" s="46" customFormat="1" x14ac:dyDescent="0.25">
      <c r="AB312" s="106"/>
      <c r="AC312" s="132"/>
      <c r="AD312" s="133"/>
      <c r="AE312" s="107"/>
      <c r="AF312" s="107"/>
      <c r="AG312" s="106"/>
      <c r="AH312" s="106"/>
      <c r="AI312" s="107"/>
      <c r="AJ312" s="106"/>
      <c r="AK312" s="106"/>
      <c r="AL312" s="106"/>
      <c r="AM312" s="106"/>
      <c r="AN312" s="106"/>
      <c r="AO312" s="106"/>
      <c r="AP312" s="106"/>
      <c r="AQ312" s="106"/>
      <c r="AR312" s="106"/>
      <c r="AS312" s="106"/>
      <c r="AT312" s="106"/>
      <c r="AU312" s="106"/>
      <c r="AV312" s="106"/>
      <c r="AW312" s="190"/>
      <c r="AX312" s="190"/>
      <c r="AY312" s="190"/>
      <c r="AZ312" s="190"/>
      <c r="BA312" s="190"/>
      <c r="BB312" s="190"/>
      <c r="BC312" s="190"/>
      <c r="BD312" s="190"/>
    </row>
    <row r="313" spans="28:56" s="46" customFormat="1" x14ac:dyDescent="0.25">
      <c r="AB313" s="106"/>
      <c r="AC313" s="132"/>
      <c r="AD313" s="133"/>
      <c r="AE313" s="107"/>
      <c r="AF313" s="107"/>
      <c r="AG313" s="106"/>
      <c r="AH313" s="106"/>
      <c r="AI313" s="107"/>
      <c r="AJ313" s="106"/>
      <c r="AK313" s="106"/>
      <c r="AL313" s="106"/>
      <c r="AM313" s="106"/>
      <c r="AN313" s="106"/>
      <c r="AO313" s="106"/>
      <c r="AP313" s="106"/>
      <c r="AQ313" s="106"/>
      <c r="AR313" s="106"/>
      <c r="AS313" s="106"/>
      <c r="AT313" s="106"/>
      <c r="AU313" s="106"/>
      <c r="AV313" s="106"/>
      <c r="AW313" s="190"/>
      <c r="AX313" s="190"/>
      <c r="AY313" s="190"/>
      <c r="AZ313" s="190"/>
      <c r="BA313" s="190"/>
      <c r="BB313" s="190"/>
      <c r="BC313" s="190"/>
      <c r="BD313" s="190"/>
    </row>
    <row r="314" spans="28:56" s="46" customFormat="1" x14ac:dyDescent="0.25">
      <c r="AB314" s="106"/>
      <c r="AC314" s="132"/>
      <c r="AD314" s="133"/>
      <c r="AE314" s="107"/>
      <c r="AF314" s="107"/>
      <c r="AG314" s="106"/>
      <c r="AH314" s="106"/>
      <c r="AI314" s="107"/>
      <c r="AJ314" s="106"/>
      <c r="AK314" s="106"/>
      <c r="AL314" s="106"/>
      <c r="AM314" s="106"/>
      <c r="AN314" s="106"/>
      <c r="AO314" s="106"/>
      <c r="AP314" s="106"/>
      <c r="AQ314" s="106"/>
      <c r="AR314" s="106"/>
      <c r="AS314" s="106"/>
      <c r="AT314" s="106"/>
      <c r="AU314" s="106"/>
      <c r="AV314" s="106"/>
      <c r="AW314" s="190"/>
      <c r="AX314" s="190"/>
      <c r="AY314" s="190"/>
      <c r="AZ314" s="190"/>
      <c r="BA314" s="190"/>
      <c r="BB314" s="190"/>
      <c r="BC314" s="190"/>
      <c r="BD314" s="190"/>
    </row>
    <row r="315" spans="28:56" s="46" customFormat="1" x14ac:dyDescent="0.25">
      <c r="AB315" s="106"/>
      <c r="AC315" s="132"/>
      <c r="AD315" s="133"/>
      <c r="AE315" s="107"/>
      <c r="AF315" s="107"/>
      <c r="AG315" s="106"/>
      <c r="AH315" s="106"/>
      <c r="AI315" s="107"/>
      <c r="AJ315" s="106"/>
      <c r="AK315" s="106"/>
      <c r="AL315" s="106"/>
      <c r="AM315" s="106"/>
      <c r="AN315" s="106"/>
      <c r="AO315" s="106"/>
      <c r="AP315" s="106"/>
      <c r="AQ315" s="106"/>
      <c r="AR315" s="106"/>
      <c r="AS315" s="106"/>
      <c r="AT315" s="106"/>
      <c r="AU315" s="106"/>
      <c r="AV315" s="106"/>
      <c r="AW315" s="190"/>
      <c r="AX315" s="190"/>
      <c r="AY315" s="190"/>
      <c r="AZ315" s="190"/>
      <c r="BA315" s="190"/>
      <c r="BB315" s="190"/>
      <c r="BC315" s="190"/>
      <c r="BD315" s="190"/>
    </row>
    <row r="316" spans="28:56" s="46" customFormat="1" x14ac:dyDescent="0.25">
      <c r="AB316" s="106"/>
      <c r="AC316" s="132"/>
      <c r="AD316" s="133"/>
      <c r="AE316" s="107"/>
      <c r="AF316" s="107"/>
      <c r="AG316" s="106"/>
      <c r="AH316" s="106"/>
      <c r="AI316" s="107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90"/>
      <c r="AX316" s="190"/>
      <c r="AY316" s="190"/>
      <c r="AZ316" s="190"/>
      <c r="BA316" s="190"/>
      <c r="BB316" s="190"/>
      <c r="BC316" s="190"/>
      <c r="BD316" s="190"/>
    </row>
    <row r="317" spans="28:56" s="46" customFormat="1" x14ac:dyDescent="0.25">
      <c r="AB317" s="106"/>
      <c r="AC317" s="132"/>
      <c r="AD317" s="133"/>
      <c r="AE317" s="107"/>
      <c r="AF317" s="107"/>
      <c r="AG317" s="106"/>
      <c r="AH317" s="106"/>
      <c r="AI317" s="107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6"/>
      <c r="AW317" s="190"/>
      <c r="AX317" s="190"/>
      <c r="AY317" s="190"/>
      <c r="AZ317" s="190"/>
      <c r="BA317" s="190"/>
      <c r="BB317" s="190"/>
      <c r="BC317" s="190"/>
      <c r="BD317" s="190"/>
    </row>
    <row r="318" spans="28:56" s="46" customFormat="1" x14ac:dyDescent="0.25">
      <c r="AB318" s="106"/>
      <c r="AC318" s="132"/>
      <c r="AD318" s="133"/>
      <c r="AE318" s="107"/>
      <c r="AF318" s="107"/>
      <c r="AG318" s="106"/>
      <c r="AH318" s="106"/>
      <c r="AI318" s="107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6"/>
      <c r="AW318" s="190"/>
      <c r="AX318" s="190"/>
      <c r="AY318" s="190"/>
      <c r="AZ318" s="190"/>
      <c r="BA318" s="190"/>
      <c r="BB318" s="190"/>
      <c r="BC318" s="190"/>
      <c r="BD318" s="190"/>
    </row>
    <row r="319" spans="28:56" s="46" customFormat="1" x14ac:dyDescent="0.25">
      <c r="AB319" s="106"/>
      <c r="AC319" s="132"/>
      <c r="AD319" s="133"/>
      <c r="AE319" s="107"/>
      <c r="AF319" s="107"/>
      <c r="AG319" s="106"/>
      <c r="AH319" s="106"/>
      <c r="AI319" s="107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90"/>
      <c r="AX319" s="190"/>
      <c r="AY319" s="190"/>
      <c r="AZ319" s="190"/>
      <c r="BA319" s="190"/>
      <c r="BB319" s="190"/>
      <c r="BC319" s="190"/>
      <c r="BD319" s="190"/>
    </row>
    <row r="320" spans="28:56" s="46" customFormat="1" x14ac:dyDescent="0.25">
      <c r="AB320" s="106"/>
      <c r="AC320" s="132"/>
      <c r="AD320" s="133"/>
      <c r="AE320" s="107"/>
      <c r="AF320" s="107"/>
      <c r="AG320" s="106"/>
      <c r="AH320" s="106"/>
      <c r="AI320" s="107"/>
      <c r="AJ320" s="106"/>
      <c r="AK320" s="106"/>
      <c r="AL320" s="106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6"/>
      <c r="AW320" s="190"/>
      <c r="AX320" s="190"/>
      <c r="AY320" s="190"/>
      <c r="AZ320" s="190"/>
      <c r="BA320" s="190"/>
      <c r="BB320" s="190"/>
      <c r="BC320" s="190"/>
      <c r="BD320" s="190"/>
    </row>
    <row r="321" spans="28:56" s="46" customFormat="1" x14ac:dyDescent="0.25">
      <c r="AB321" s="106"/>
      <c r="AC321" s="132"/>
      <c r="AD321" s="133"/>
      <c r="AE321" s="107"/>
      <c r="AF321" s="107"/>
      <c r="AG321" s="106"/>
      <c r="AH321" s="106"/>
      <c r="AI321" s="107"/>
      <c r="AJ321" s="106"/>
      <c r="AK321" s="106"/>
      <c r="AL321" s="106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6"/>
      <c r="AW321" s="190"/>
      <c r="AX321" s="190"/>
      <c r="AY321" s="190"/>
      <c r="AZ321" s="190"/>
      <c r="BA321" s="190"/>
      <c r="BB321" s="190"/>
      <c r="BC321" s="190"/>
      <c r="BD321" s="190"/>
    </row>
    <row r="322" spans="28:56" s="46" customFormat="1" x14ac:dyDescent="0.25">
      <c r="AB322" s="106"/>
      <c r="AC322" s="132"/>
      <c r="AD322" s="133"/>
      <c r="AE322" s="107"/>
      <c r="AF322" s="107"/>
      <c r="AG322" s="106"/>
      <c r="AH322" s="106"/>
      <c r="AI322" s="107"/>
      <c r="AJ322" s="106"/>
      <c r="AK322" s="106"/>
      <c r="AL322" s="106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6"/>
      <c r="AW322" s="190"/>
      <c r="AX322" s="190"/>
      <c r="AY322" s="190"/>
      <c r="AZ322" s="190"/>
      <c r="BA322" s="190"/>
      <c r="BB322" s="190"/>
      <c r="BC322" s="190"/>
      <c r="BD322" s="190"/>
    </row>
    <row r="323" spans="28:56" s="46" customFormat="1" x14ac:dyDescent="0.25">
      <c r="AB323" s="106"/>
      <c r="AC323" s="132"/>
      <c r="AD323" s="133"/>
      <c r="AE323" s="107"/>
      <c r="AF323" s="107"/>
      <c r="AG323" s="106"/>
      <c r="AH323" s="106"/>
      <c r="AI323" s="107"/>
      <c r="AJ323" s="106"/>
      <c r="AK323" s="106"/>
      <c r="AL323" s="106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6"/>
      <c r="AW323" s="190"/>
      <c r="AX323" s="190"/>
      <c r="AY323" s="190"/>
      <c r="AZ323" s="190"/>
      <c r="BA323" s="190"/>
      <c r="BB323" s="190"/>
      <c r="BC323" s="190"/>
      <c r="BD323" s="190"/>
    </row>
    <row r="324" spans="28:56" s="46" customFormat="1" x14ac:dyDescent="0.25">
      <c r="AB324" s="106"/>
      <c r="AC324" s="132"/>
      <c r="AD324" s="133"/>
      <c r="AE324" s="107"/>
      <c r="AF324" s="107"/>
      <c r="AG324" s="106"/>
      <c r="AH324" s="106"/>
      <c r="AI324" s="107"/>
      <c r="AJ324" s="106"/>
      <c r="AK324" s="106"/>
      <c r="AL324" s="106"/>
      <c r="AM324" s="106"/>
      <c r="AN324" s="106"/>
      <c r="AO324" s="106"/>
      <c r="AP324" s="106"/>
      <c r="AQ324" s="106"/>
      <c r="AR324" s="106"/>
      <c r="AS324" s="106"/>
      <c r="AT324" s="106"/>
      <c r="AU324" s="106"/>
      <c r="AV324" s="106"/>
      <c r="AW324" s="190"/>
      <c r="AX324" s="190"/>
      <c r="AY324" s="190"/>
      <c r="AZ324" s="190"/>
      <c r="BA324" s="190"/>
      <c r="BB324" s="190"/>
      <c r="BC324" s="190"/>
      <c r="BD324" s="190"/>
    </row>
    <row r="325" spans="28:56" s="46" customFormat="1" x14ac:dyDescent="0.25">
      <c r="AB325" s="106"/>
      <c r="AC325" s="132"/>
      <c r="AD325" s="133"/>
      <c r="AE325" s="107"/>
      <c r="AF325" s="107"/>
      <c r="AG325" s="106"/>
      <c r="AH325" s="106"/>
      <c r="AI325" s="107"/>
      <c r="AJ325" s="106"/>
      <c r="AK325" s="106"/>
      <c r="AL325" s="106"/>
      <c r="AM325" s="106"/>
      <c r="AN325" s="106"/>
      <c r="AO325" s="106"/>
      <c r="AP325" s="106"/>
      <c r="AQ325" s="106"/>
      <c r="AR325" s="106"/>
      <c r="AS325" s="106"/>
      <c r="AT325" s="106"/>
      <c r="AU325" s="106"/>
      <c r="AV325" s="106"/>
      <c r="AW325" s="190"/>
      <c r="AX325" s="190"/>
      <c r="AY325" s="190"/>
      <c r="AZ325" s="190"/>
      <c r="BA325" s="190"/>
      <c r="BB325" s="190"/>
      <c r="BC325" s="190"/>
      <c r="BD325" s="190"/>
    </row>
    <row r="326" spans="28:56" s="46" customFormat="1" x14ac:dyDescent="0.25">
      <c r="AB326" s="106"/>
      <c r="AC326" s="132"/>
      <c r="AD326" s="133"/>
      <c r="AE326" s="107"/>
      <c r="AF326" s="107"/>
      <c r="AG326" s="106"/>
      <c r="AH326" s="106"/>
      <c r="AI326" s="107"/>
      <c r="AJ326" s="106"/>
      <c r="AK326" s="106"/>
      <c r="AL326" s="106"/>
      <c r="AM326" s="106"/>
      <c r="AN326" s="106"/>
      <c r="AO326" s="106"/>
      <c r="AP326" s="106"/>
      <c r="AQ326" s="106"/>
      <c r="AR326" s="106"/>
      <c r="AS326" s="106"/>
      <c r="AT326" s="106"/>
      <c r="AU326" s="106"/>
      <c r="AV326" s="106"/>
      <c r="AW326" s="190"/>
      <c r="AX326" s="190"/>
      <c r="AY326" s="190"/>
      <c r="AZ326" s="190"/>
      <c r="BA326" s="190"/>
      <c r="BB326" s="190"/>
      <c r="BC326" s="190"/>
      <c r="BD326" s="190"/>
    </row>
    <row r="327" spans="28:56" s="46" customFormat="1" x14ac:dyDescent="0.25">
      <c r="AB327" s="106"/>
      <c r="AC327" s="132"/>
      <c r="AD327" s="133"/>
      <c r="AE327" s="107"/>
      <c r="AF327" s="107"/>
      <c r="AG327" s="106"/>
      <c r="AH327" s="106"/>
      <c r="AI327" s="107"/>
      <c r="AJ327" s="106"/>
      <c r="AK327" s="106"/>
      <c r="AL327" s="106"/>
      <c r="AM327" s="106"/>
      <c r="AN327" s="106"/>
      <c r="AO327" s="106"/>
      <c r="AP327" s="106"/>
      <c r="AQ327" s="106"/>
      <c r="AR327" s="106"/>
      <c r="AS327" s="106"/>
      <c r="AT327" s="106"/>
      <c r="AU327" s="106"/>
      <c r="AV327" s="106"/>
      <c r="AW327" s="190"/>
      <c r="AX327" s="190"/>
      <c r="AY327" s="190"/>
      <c r="AZ327" s="190"/>
      <c r="BA327" s="190"/>
      <c r="BB327" s="190"/>
      <c r="BC327" s="190"/>
      <c r="BD327" s="190"/>
    </row>
    <row r="328" spans="28:56" s="46" customFormat="1" x14ac:dyDescent="0.25">
      <c r="AB328" s="106"/>
      <c r="AC328" s="132"/>
      <c r="AD328" s="133"/>
      <c r="AE328" s="107"/>
      <c r="AF328" s="107"/>
      <c r="AG328" s="106"/>
      <c r="AH328" s="106"/>
      <c r="AI328" s="107"/>
      <c r="AJ328" s="106"/>
      <c r="AK328" s="106"/>
      <c r="AL328" s="106"/>
      <c r="AM328" s="106"/>
      <c r="AN328" s="106"/>
      <c r="AO328" s="106"/>
      <c r="AP328" s="106"/>
      <c r="AQ328" s="106"/>
      <c r="AR328" s="106"/>
      <c r="AS328" s="106"/>
      <c r="AT328" s="106"/>
      <c r="AU328" s="106"/>
      <c r="AV328" s="106"/>
      <c r="AW328" s="190"/>
      <c r="AX328" s="190"/>
      <c r="AY328" s="190"/>
      <c r="AZ328" s="190"/>
      <c r="BA328" s="190"/>
      <c r="BB328" s="190"/>
      <c r="BC328" s="190"/>
      <c r="BD328" s="190"/>
    </row>
    <row r="329" spans="28:56" s="46" customFormat="1" x14ac:dyDescent="0.25">
      <c r="AB329" s="106"/>
      <c r="AC329" s="132"/>
      <c r="AD329" s="133"/>
      <c r="AE329" s="107"/>
      <c r="AF329" s="107"/>
      <c r="AG329" s="106"/>
      <c r="AH329" s="106"/>
      <c r="AI329" s="107"/>
      <c r="AJ329" s="106"/>
      <c r="AK329" s="106"/>
      <c r="AL329" s="106"/>
      <c r="AM329" s="106"/>
      <c r="AN329" s="106"/>
      <c r="AO329" s="106"/>
      <c r="AP329" s="106"/>
      <c r="AQ329" s="106"/>
      <c r="AR329" s="106"/>
      <c r="AS329" s="106"/>
      <c r="AT329" s="106"/>
      <c r="AU329" s="106"/>
      <c r="AV329" s="106"/>
      <c r="AW329" s="190"/>
      <c r="AX329" s="190"/>
      <c r="AY329" s="190"/>
      <c r="AZ329" s="190"/>
      <c r="BA329" s="190"/>
      <c r="BB329" s="190"/>
      <c r="BC329" s="190"/>
      <c r="BD329" s="190"/>
    </row>
    <row r="330" spans="28:56" s="46" customFormat="1" x14ac:dyDescent="0.25">
      <c r="AB330" s="106"/>
      <c r="AC330" s="132"/>
      <c r="AD330" s="133"/>
      <c r="AE330" s="107"/>
      <c r="AF330" s="107"/>
      <c r="AG330" s="106"/>
      <c r="AH330" s="106"/>
      <c r="AI330" s="107"/>
      <c r="AJ330" s="106"/>
      <c r="AK330" s="106"/>
      <c r="AL330" s="106"/>
      <c r="AM330" s="106"/>
      <c r="AN330" s="106"/>
      <c r="AO330" s="106"/>
      <c r="AP330" s="106"/>
      <c r="AQ330" s="106"/>
      <c r="AR330" s="106"/>
      <c r="AS330" s="106"/>
      <c r="AT330" s="106"/>
      <c r="AU330" s="106"/>
      <c r="AV330" s="106"/>
      <c r="AW330" s="190"/>
      <c r="AX330" s="190"/>
      <c r="AY330" s="190"/>
      <c r="AZ330" s="190"/>
      <c r="BA330" s="190"/>
      <c r="BB330" s="190"/>
      <c r="BC330" s="190"/>
      <c r="BD330" s="190"/>
    </row>
    <row r="331" spans="28:56" s="46" customFormat="1" x14ac:dyDescent="0.25">
      <c r="AB331" s="106"/>
      <c r="AC331" s="132"/>
      <c r="AD331" s="133"/>
      <c r="AE331" s="107"/>
      <c r="AF331" s="107"/>
      <c r="AG331" s="106"/>
      <c r="AH331" s="106"/>
      <c r="AI331" s="107"/>
      <c r="AJ331" s="106"/>
      <c r="AK331" s="106"/>
      <c r="AL331" s="106"/>
      <c r="AM331" s="106"/>
      <c r="AN331" s="106"/>
      <c r="AO331" s="106"/>
      <c r="AP331" s="106"/>
      <c r="AQ331" s="106"/>
      <c r="AR331" s="106"/>
      <c r="AS331" s="106"/>
      <c r="AT331" s="106"/>
      <c r="AU331" s="106"/>
      <c r="AV331" s="106"/>
      <c r="AW331" s="190"/>
      <c r="AX331" s="190"/>
      <c r="AY331" s="190"/>
      <c r="AZ331" s="190"/>
      <c r="BA331" s="190"/>
      <c r="BB331" s="190"/>
      <c r="BC331" s="190"/>
      <c r="BD331" s="190"/>
    </row>
    <row r="332" spans="28:56" s="46" customFormat="1" x14ac:dyDescent="0.25">
      <c r="AB332" s="106"/>
      <c r="AC332" s="132"/>
      <c r="AD332" s="133"/>
      <c r="AE332" s="107"/>
      <c r="AF332" s="107"/>
      <c r="AG332" s="106"/>
      <c r="AH332" s="106"/>
      <c r="AI332" s="107"/>
      <c r="AJ332" s="106"/>
      <c r="AK332" s="106"/>
      <c r="AL332" s="106"/>
      <c r="AM332" s="106"/>
      <c r="AN332" s="106"/>
      <c r="AO332" s="106"/>
      <c r="AP332" s="106"/>
      <c r="AQ332" s="106"/>
      <c r="AR332" s="106"/>
      <c r="AS332" s="106"/>
      <c r="AT332" s="106"/>
      <c r="AU332" s="106"/>
      <c r="AV332" s="106"/>
      <c r="AW332" s="190"/>
      <c r="AX332" s="190"/>
      <c r="AY332" s="190"/>
      <c r="AZ332" s="190"/>
      <c r="BA332" s="190"/>
      <c r="BB332" s="190"/>
      <c r="BC332" s="190"/>
      <c r="BD332" s="190"/>
    </row>
    <row r="333" spans="28:56" s="46" customFormat="1" x14ac:dyDescent="0.25">
      <c r="AB333" s="106"/>
      <c r="AC333" s="132"/>
      <c r="AD333" s="133"/>
      <c r="AE333" s="107"/>
      <c r="AF333" s="107"/>
      <c r="AG333" s="106"/>
      <c r="AH333" s="106"/>
      <c r="AI333" s="107"/>
      <c r="AJ333" s="106"/>
      <c r="AK333" s="106"/>
      <c r="AL333" s="106"/>
      <c r="AM333" s="106"/>
      <c r="AN333" s="106"/>
      <c r="AO333" s="106"/>
      <c r="AP333" s="106"/>
      <c r="AQ333" s="106"/>
      <c r="AR333" s="106"/>
      <c r="AS333" s="106"/>
      <c r="AT333" s="106"/>
      <c r="AU333" s="106"/>
      <c r="AV333" s="106"/>
      <c r="AW333" s="190"/>
      <c r="AX333" s="190"/>
      <c r="AY333" s="190"/>
      <c r="AZ333" s="190"/>
      <c r="BA333" s="190"/>
      <c r="BB333" s="190"/>
      <c r="BC333" s="190"/>
      <c r="BD333" s="190"/>
    </row>
    <row r="334" spans="28:56" s="46" customFormat="1" x14ac:dyDescent="0.25">
      <c r="AB334" s="106"/>
      <c r="AC334" s="132"/>
      <c r="AD334" s="133"/>
      <c r="AE334" s="107"/>
      <c r="AF334" s="107"/>
      <c r="AG334" s="106"/>
      <c r="AH334" s="106"/>
      <c r="AI334" s="107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6"/>
      <c r="AW334" s="190"/>
      <c r="AX334" s="190"/>
      <c r="AY334" s="190"/>
      <c r="AZ334" s="190"/>
      <c r="BA334" s="190"/>
      <c r="BB334" s="190"/>
      <c r="BC334" s="190"/>
      <c r="BD334" s="190"/>
    </row>
    <row r="335" spans="28:56" s="46" customFormat="1" x14ac:dyDescent="0.25">
      <c r="AB335" s="106"/>
      <c r="AC335" s="132"/>
      <c r="AD335" s="133"/>
      <c r="AE335" s="107"/>
      <c r="AF335" s="107"/>
      <c r="AG335" s="106"/>
      <c r="AH335" s="106"/>
      <c r="AI335" s="107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6"/>
      <c r="AW335" s="190"/>
      <c r="AX335" s="190"/>
      <c r="AY335" s="190"/>
      <c r="AZ335" s="190"/>
      <c r="BA335" s="190"/>
      <c r="BB335" s="190"/>
      <c r="BC335" s="190"/>
      <c r="BD335" s="190"/>
    </row>
    <row r="336" spans="28:56" s="46" customFormat="1" x14ac:dyDescent="0.25">
      <c r="AB336" s="106"/>
      <c r="AC336" s="132"/>
      <c r="AD336" s="133"/>
      <c r="AE336" s="107"/>
      <c r="AF336" s="107"/>
      <c r="AG336" s="106"/>
      <c r="AH336" s="106"/>
      <c r="AI336" s="107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6"/>
      <c r="AW336" s="190"/>
      <c r="AX336" s="190"/>
      <c r="AY336" s="190"/>
      <c r="AZ336" s="190"/>
      <c r="BA336" s="190"/>
      <c r="BB336" s="190"/>
      <c r="BC336" s="190"/>
      <c r="BD336" s="190"/>
    </row>
    <row r="337" spans="28:56" s="46" customFormat="1" x14ac:dyDescent="0.25">
      <c r="AB337" s="106"/>
      <c r="AC337" s="132"/>
      <c r="AD337" s="133"/>
      <c r="AE337" s="107"/>
      <c r="AF337" s="107"/>
      <c r="AG337" s="106"/>
      <c r="AH337" s="106"/>
      <c r="AI337" s="107"/>
      <c r="AJ337" s="106"/>
      <c r="AK337" s="106"/>
      <c r="AL337" s="106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6"/>
      <c r="AW337" s="190"/>
      <c r="AX337" s="190"/>
      <c r="AY337" s="190"/>
      <c r="AZ337" s="190"/>
      <c r="BA337" s="190"/>
      <c r="BB337" s="190"/>
      <c r="BC337" s="190"/>
      <c r="BD337" s="190"/>
    </row>
    <row r="338" spans="28:56" s="46" customFormat="1" x14ac:dyDescent="0.25">
      <c r="AB338" s="106"/>
      <c r="AC338" s="132"/>
      <c r="AD338" s="133"/>
      <c r="AE338" s="107"/>
      <c r="AF338" s="107"/>
      <c r="AG338" s="106"/>
      <c r="AH338" s="106"/>
      <c r="AI338" s="107"/>
      <c r="AJ338" s="106"/>
      <c r="AK338" s="106"/>
      <c r="AL338" s="106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6"/>
      <c r="AW338" s="190"/>
      <c r="AX338" s="190"/>
      <c r="AY338" s="190"/>
      <c r="AZ338" s="190"/>
      <c r="BA338" s="190"/>
      <c r="BB338" s="190"/>
      <c r="BC338" s="190"/>
      <c r="BD338" s="190"/>
    </row>
    <row r="339" spans="28:56" s="46" customFormat="1" x14ac:dyDescent="0.25">
      <c r="AB339" s="106"/>
      <c r="AC339" s="132"/>
      <c r="AD339" s="133"/>
      <c r="AE339" s="107"/>
      <c r="AF339" s="107"/>
      <c r="AG339" s="106"/>
      <c r="AH339" s="106"/>
      <c r="AI339" s="107"/>
      <c r="AJ339" s="106"/>
      <c r="AK339" s="106"/>
      <c r="AL339" s="106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6"/>
      <c r="AW339" s="190"/>
      <c r="AX339" s="190"/>
      <c r="AY339" s="190"/>
      <c r="AZ339" s="190"/>
      <c r="BA339" s="190"/>
      <c r="BB339" s="190"/>
      <c r="BC339" s="190"/>
      <c r="BD339" s="190"/>
    </row>
    <row r="340" spans="28:56" s="46" customFormat="1" x14ac:dyDescent="0.25">
      <c r="AB340" s="106"/>
      <c r="AC340" s="132"/>
      <c r="AD340" s="133"/>
      <c r="AE340" s="107"/>
      <c r="AF340" s="107"/>
      <c r="AG340" s="106"/>
      <c r="AH340" s="106"/>
      <c r="AI340" s="107"/>
      <c r="AJ340" s="106"/>
      <c r="AK340" s="106"/>
      <c r="AL340" s="106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6"/>
      <c r="AW340" s="190"/>
      <c r="AX340" s="190"/>
      <c r="AY340" s="190"/>
      <c r="AZ340" s="190"/>
      <c r="BA340" s="190"/>
      <c r="BB340" s="190"/>
      <c r="BC340" s="190"/>
      <c r="BD340" s="190"/>
    </row>
    <row r="341" spans="28:56" s="46" customFormat="1" x14ac:dyDescent="0.25">
      <c r="AB341" s="106"/>
      <c r="AC341" s="132"/>
      <c r="AD341" s="133"/>
      <c r="AE341" s="107"/>
      <c r="AF341" s="107"/>
      <c r="AG341" s="106"/>
      <c r="AH341" s="106"/>
      <c r="AI341" s="107"/>
      <c r="AJ341" s="106"/>
      <c r="AK341" s="106"/>
      <c r="AL341" s="106"/>
      <c r="AM341" s="106"/>
      <c r="AN341" s="106"/>
      <c r="AO341" s="106"/>
      <c r="AP341" s="106"/>
      <c r="AQ341" s="106"/>
      <c r="AR341" s="106"/>
      <c r="AS341" s="106"/>
      <c r="AT341" s="106"/>
      <c r="AU341" s="106"/>
      <c r="AV341" s="106"/>
      <c r="AW341" s="190"/>
      <c r="AX341" s="190"/>
      <c r="AY341" s="190"/>
      <c r="AZ341" s="190"/>
      <c r="BA341" s="190"/>
      <c r="BB341" s="190"/>
      <c r="BC341" s="190"/>
      <c r="BD341" s="190"/>
    </row>
    <row r="342" spans="28:56" s="46" customFormat="1" x14ac:dyDescent="0.25">
      <c r="AB342" s="106"/>
      <c r="AC342" s="132"/>
      <c r="AD342" s="133"/>
      <c r="AE342" s="107"/>
      <c r="AF342" s="107"/>
      <c r="AG342" s="106"/>
      <c r="AH342" s="106"/>
      <c r="AI342" s="107"/>
      <c r="AJ342" s="106"/>
      <c r="AK342" s="106"/>
      <c r="AL342" s="106"/>
      <c r="AM342" s="106"/>
      <c r="AN342" s="106"/>
      <c r="AO342" s="106"/>
      <c r="AP342" s="106"/>
      <c r="AQ342" s="106"/>
      <c r="AR342" s="106"/>
      <c r="AS342" s="106"/>
      <c r="AT342" s="106"/>
      <c r="AU342" s="106"/>
      <c r="AV342" s="106"/>
      <c r="AW342" s="190"/>
      <c r="AX342" s="190"/>
      <c r="AY342" s="190"/>
      <c r="AZ342" s="190"/>
      <c r="BA342" s="190"/>
      <c r="BB342" s="190"/>
      <c r="BC342" s="190"/>
      <c r="BD342" s="190"/>
    </row>
    <row r="343" spans="28:56" s="46" customFormat="1" x14ac:dyDescent="0.25">
      <c r="AB343" s="106"/>
      <c r="AC343" s="132"/>
      <c r="AD343" s="133"/>
      <c r="AE343" s="107"/>
      <c r="AF343" s="107"/>
      <c r="AG343" s="106"/>
      <c r="AH343" s="106"/>
      <c r="AI343" s="107"/>
      <c r="AJ343" s="106"/>
      <c r="AK343" s="106"/>
      <c r="AL343" s="106"/>
      <c r="AM343" s="106"/>
      <c r="AN343" s="106"/>
      <c r="AO343" s="106"/>
      <c r="AP343" s="106"/>
      <c r="AQ343" s="106"/>
      <c r="AR343" s="106"/>
      <c r="AS343" s="106"/>
      <c r="AT343" s="106"/>
      <c r="AU343" s="106"/>
      <c r="AV343" s="106"/>
      <c r="AW343" s="190"/>
      <c r="AX343" s="190"/>
      <c r="AY343" s="190"/>
      <c r="AZ343" s="190"/>
      <c r="BA343" s="190"/>
      <c r="BB343" s="190"/>
      <c r="BC343" s="190"/>
      <c r="BD343" s="190"/>
    </row>
    <row r="344" spans="28:56" s="46" customFormat="1" x14ac:dyDescent="0.25">
      <c r="AB344" s="106"/>
      <c r="AC344" s="132"/>
      <c r="AD344" s="133"/>
      <c r="AE344" s="107"/>
      <c r="AF344" s="107"/>
      <c r="AG344" s="106"/>
      <c r="AH344" s="106"/>
      <c r="AI344" s="107"/>
      <c r="AJ344" s="106"/>
      <c r="AK344" s="106"/>
      <c r="AL344" s="106"/>
      <c r="AM344" s="106"/>
      <c r="AN344" s="106"/>
      <c r="AO344" s="106"/>
      <c r="AP344" s="106"/>
      <c r="AQ344" s="106"/>
      <c r="AR344" s="106"/>
      <c r="AS344" s="106"/>
      <c r="AT344" s="106"/>
      <c r="AU344" s="106"/>
      <c r="AV344" s="106"/>
      <c r="AW344" s="190"/>
      <c r="AX344" s="190"/>
      <c r="AY344" s="190"/>
      <c r="AZ344" s="190"/>
      <c r="BA344" s="190"/>
      <c r="BB344" s="190"/>
      <c r="BC344" s="190"/>
      <c r="BD344" s="190"/>
    </row>
    <row r="345" spans="28:56" s="46" customFormat="1" x14ac:dyDescent="0.25">
      <c r="AB345" s="106"/>
      <c r="AC345" s="132"/>
      <c r="AD345" s="133"/>
      <c r="AE345" s="107"/>
      <c r="AF345" s="107"/>
      <c r="AG345" s="106"/>
      <c r="AH345" s="106"/>
      <c r="AI345" s="107"/>
      <c r="AJ345" s="106"/>
      <c r="AK345" s="106"/>
      <c r="AL345" s="106"/>
      <c r="AM345" s="106"/>
      <c r="AN345" s="106"/>
      <c r="AO345" s="106"/>
      <c r="AP345" s="106"/>
      <c r="AQ345" s="106"/>
      <c r="AR345" s="106"/>
      <c r="AS345" s="106"/>
      <c r="AT345" s="106"/>
      <c r="AU345" s="106"/>
      <c r="AV345" s="106"/>
      <c r="AW345" s="190"/>
      <c r="AX345" s="190"/>
      <c r="AY345" s="190"/>
      <c r="AZ345" s="190"/>
      <c r="BA345" s="190"/>
      <c r="BB345" s="190"/>
      <c r="BC345" s="190"/>
      <c r="BD345" s="190"/>
    </row>
    <row r="346" spans="28:56" s="46" customFormat="1" x14ac:dyDescent="0.25">
      <c r="AB346" s="106"/>
      <c r="AC346" s="132"/>
      <c r="AD346" s="133"/>
      <c r="AE346" s="107"/>
      <c r="AF346" s="107"/>
      <c r="AG346" s="106"/>
      <c r="AH346" s="106"/>
      <c r="AI346" s="107"/>
      <c r="AJ346" s="106"/>
      <c r="AK346" s="106"/>
      <c r="AL346" s="106"/>
      <c r="AM346" s="106"/>
      <c r="AN346" s="106"/>
      <c r="AO346" s="106"/>
      <c r="AP346" s="106"/>
      <c r="AQ346" s="106"/>
      <c r="AR346" s="106"/>
      <c r="AS346" s="106"/>
      <c r="AT346" s="106"/>
      <c r="AU346" s="106"/>
      <c r="AV346" s="106"/>
      <c r="AW346" s="190"/>
      <c r="AX346" s="190"/>
      <c r="AY346" s="190"/>
      <c r="AZ346" s="190"/>
      <c r="BA346" s="190"/>
      <c r="BB346" s="190"/>
      <c r="BC346" s="190"/>
      <c r="BD346" s="190"/>
    </row>
    <row r="347" spans="28:56" s="46" customFormat="1" x14ac:dyDescent="0.25">
      <c r="AB347" s="106"/>
      <c r="AC347" s="132"/>
      <c r="AD347" s="133"/>
      <c r="AE347" s="107"/>
      <c r="AF347" s="107"/>
      <c r="AG347" s="106"/>
      <c r="AH347" s="106"/>
      <c r="AI347" s="107"/>
      <c r="AJ347" s="106"/>
      <c r="AK347" s="106"/>
      <c r="AL347" s="106"/>
      <c r="AM347" s="106"/>
      <c r="AN347" s="106"/>
      <c r="AO347" s="106"/>
      <c r="AP347" s="106"/>
      <c r="AQ347" s="106"/>
      <c r="AR347" s="106"/>
      <c r="AS347" s="106"/>
      <c r="AT347" s="106"/>
      <c r="AU347" s="106"/>
      <c r="AV347" s="106"/>
      <c r="AW347" s="190"/>
      <c r="AX347" s="190"/>
      <c r="AY347" s="190"/>
      <c r="AZ347" s="190"/>
      <c r="BA347" s="190"/>
      <c r="BB347" s="190"/>
      <c r="BC347" s="190"/>
      <c r="BD347" s="190"/>
    </row>
    <row r="348" spans="28:56" s="46" customFormat="1" x14ac:dyDescent="0.25">
      <c r="AB348" s="106"/>
      <c r="AC348" s="132"/>
      <c r="AD348" s="133"/>
      <c r="AE348" s="107"/>
      <c r="AF348" s="107"/>
      <c r="AG348" s="106"/>
      <c r="AH348" s="106"/>
      <c r="AI348" s="107"/>
      <c r="AJ348" s="106"/>
      <c r="AK348" s="106"/>
      <c r="AL348" s="106"/>
      <c r="AM348" s="106"/>
      <c r="AN348" s="106"/>
      <c r="AO348" s="106"/>
      <c r="AP348" s="106"/>
      <c r="AQ348" s="106"/>
      <c r="AR348" s="106"/>
      <c r="AS348" s="106"/>
      <c r="AT348" s="106"/>
      <c r="AU348" s="106"/>
      <c r="AV348" s="106"/>
      <c r="AW348" s="190"/>
      <c r="AX348" s="190"/>
      <c r="AY348" s="190"/>
      <c r="AZ348" s="190"/>
      <c r="BA348" s="190"/>
      <c r="BB348" s="190"/>
      <c r="BC348" s="190"/>
      <c r="BD348" s="190"/>
    </row>
    <row r="349" spans="28:56" s="46" customFormat="1" x14ac:dyDescent="0.25">
      <c r="AB349" s="106"/>
      <c r="AC349" s="132"/>
      <c r="AD349" s="133"/>
      <c r="AE349" s="107"/>
      <c r="AF349" s="107"/>
      <c r="AG349" s="106"/>
      <c r="AH349" s="106"/>
      <c r="AI349" s="107"/>
      <c r="AJ349" s="106"/>
      <c r="AK349" s="106"/>
      <c r="AL349" s="106"/>
      <c r="AM349" s="106"/>
      <c r="AN349" s="106"/>
      <c r="AO349" s="106"/>
      <c r="AP349" s="106"/>
      <c r="AQ349" s="106"/>
      <c r="AR349" s="106"/>
      <c r="AS349" s="106"/>
      <c r="AT349" s="106"/>
      <c r="AU349" s="106"/>
      <c r="AV349" s="106"/>
      <c r="AW349" s="190"/>
      <c r="AX349" s="190"/>
      <c r="AY349" s="190"/>
      <c r="AZ349" s="190"/>
      <c r="BA349" s="190"/>
      <c r="BB349" s="190"/>
      <c r="BC349" s="190"/>
      <c r="BD349" s="190"/>
    </row>
    <row r="350" spans="28:56" s="46" customFormat="1" x14ac:dyDescent="0.25">
      <c r="AB350" s="106"/>
      <c r="AC350" s="132"/>
      <c r="AD350" s="133"/>
      <c r="AE350" s="107"/>
      <c r="AF350" s="107"/>
      <c r="AG350" s="106"/>
      <c r="AH350" s="106"/>
      <c r="AI350" s="107"/>
      <c r="AJ350" s="106"/>
      <c r="AK350" s="106"/>
      <c r="AL350" s="106"/>
      <c r="AM350" s="106"/>
      <c r="AN350" s="106"/>
      <c r="AO350" s="106"/>
      <c r="AP350" s="106"/>
      <c r="AQ350" s="106"/>
      <c r="AR350" s="106"/>
      <c r="AS350" s="106"/>
      <c r="AT350" s="106"/>
      <c r="AU350" s="106"/>
      <c r="AV350" s="106"/>
      <c r="AW350" s="190"/>
      <c r="AX350" s="190"/>
      <c r="AY350" s="190"/>
      <c r="AZ350" s="190"/>
      <c r="BA350" s="190"/>
      <c r="BB350" s="190"/>
      <c r="BC350" s="190"/>
      <c r="BD350" s="190"/>
    </row>
    <row r="351" spans="28:56" s="46" customFormat="1" x14ac:dyDescent="0.25">
      <c r="AB351" s="106"/>
      <c r="AC351" s="132"/>
      <c r="AD351" s="133"/>
      <c r="AE351" s="107"/>
      <c r="AF351" s="107"/>
      <c r="AG351" s="106"/>
      <c r="AH351" s="106"/>
      <c r="AI351" s="107"/>
      <c r="AJ351" s="106"/>
      <c r="AK351" s="106"/>
      <c r="AL351" s="106"/>
      <c r="AM351" s="106"/>
      <c r="AN351" s="106"/>
      <c r="AO351" s="106"/>
      <c r="AP351" s="106"/>
      <c r="AQ351" s="106"/>
      <c r="AR351" s="106"/>
      <c r="AS351" s="106"/>
      <c r="AT351" s="106"/>
      <c r="AU351" s="106"/>
      <c r="AV351" s="106"/>
      <c r="AW351" s="190"/>
      <c r="AX351" s="190"/>
      <c r="AY351" s="190"/>
      <c r="AZ351" s="190"/>
      <c r="BA351" s="190"/>
      <c r="BB351" s="190"/>
      <c r="BC351" s="190"/>
      <c r="BD351" s="190"/>
    </row>
    <row r="352" spans="28:56" s="46" customFormat="1" x14ac:dyDescent="0.25">
      <c r="AB352" s="106"/>
      <c r="AC352" s="132"/>
      <c r="AD352" s="133"/>
      <c r="AE352" s="107"/>
      <c r="AF352" s="107"/>
      <c r="AG352" s="106"/>
      <c r="AH352" s="106"/>
      <c r="AI352" s="107"/>
      <c r="AJ352" s="106"/>
      <c r="AK352" s="106"/>
      <c r="AL352" s="106"/>
      <c r="AM352" s="106"/>
      <c r="AN352" s="106"/>
      <c r="AO352" s="106"/>
      <c r="AP352" s="106"/>
      <c r="AQ352" s="106"/>
      <c r="AR352" s="106"/>
      <c r="AS352" s="106"/>
      <c r="AT352" s="106"/>
      <c r="AU352" s="106"/>
      <c r="AV352" s="106"/>
      <c r="AW352" s="190"/>
      <c r="AX352" s="190"/>
      <c r="AY352" s="190"/>
      <c r="AZ352" s="190"/>
      <c r="BA352" s="190"/>
      <c r="BB352" s="190"/>
      <c r="BC352" s="190"/>
      <c r="BD352" s="190"/>
    </row>
    <row r="353" spans="1:56" s="46" customFormat="1" x14ac:dyDescent="0.25">
      <c r="AB353" s="106"/>
      <c r="AC353" s="132"/>
      <c r="AD353" s="133"/>
      <c r="AE353" s="107"/>
      <c r="AF353" s="107"/>
      <c r="AG353" s="106"/>
      <c r="AH353" s="106"/>
      <c r="AI353" s="107"/>
      <c r="AJ353" s="106"/>
      <c r="AK353" s="106"/>
      <c r="AL353" s="106"/>
      <c r="AM353" s="106"/>
      <c r="AN353" s="106"/>
      <c r="AO353" s="106"/>
      <c r="AP353" s="106"/>
      <c r="AQ353" s="106"/>
      <c r="AR353" s="106"/>
      <c r="AS353" s="106"/>
      <c r="AT353" s="106"/>
      <c r="AU353" s="106"/>
      <c r="AV353" s="106"/>
      <c r="AW353" s="190"/>
      <c r="AX353" s="190"/>
      <c r="AY353" s="190"/>
      <c r="AZ353" s="190"/>
      <c r="BA353" s="190"/>
      <c r="BB353" s="190"/>
      <c r="BC353" s="190"/>
      <c r="BD353" s="190"/>
    </row>
    <row r="354" spans="1:56" s="46" customFormat="1" x14ac:dyDescent="0.25">
      <c r="AB354" s="106"/>
      <c r="AC354" s="132"/>
      <c r="AD354" s="133"/>
      <c r="AE354" s="107"/>
      <c r="AF354" s="107"/>
      <c r="AG354" s="106"/>
      <c r="AH354" s="106"/>
      <c r="AI354" s="107"/>
      <c r="AJ354" s="106"/>
      <c r="AK354" s="106"/>
      <c r="AL354" s="106"/>
      <c r="AM354" s="106"/>
      <c r="AN354" s="106"/>
      <c r="AO354" s="106"/>
      <c r="AP354" s="106"/>
      <c r="AQ354" s="106"/>
      <c r="AR354" s="106"/>
      <c r="AS354" s="106"/>
      <c r="AT354" s="106"/>
      <c r="AU354" s="106"/>
      <c r="AV354" s="106"/>
      <c r="AW354" s="190"/>
      <c r="AX354" s="190"/>
      <c r="AY354" s="190"/>
      <c r="AZ354" s="190"/>
      <c r="BA354" s="190"/>
      <c r="BB354" s="190"/>
      <c r="BC354" s="190"/>
      <c r="BD354" s="190"/>
    </row>
    <row r="355" spans="1:56" s="46" customFormat="1" x14ac:dyDescent="0.25">
      <c r="AB355" s="106"/>
      <c r="AC355" s="132"/>
      <c r="AD355" s="133"/>
      <c r="AE355" s="107"/>
      <c r="AF355" s="107"/>
      <c r="AG355" s="106"/>
      <c r="AH355" s="106"/>
      <c r="AI355" s="107"/>
      <c r="AJ355" s="106"/>
      <c r="AK355" s="106"/>
      <c r="AL355" s="106"/>
      <c r="AM355" s="106"/>
      <c r="AN355" s="106"/>
      <c r="AO355" s="106"/>
      <c r="AP355" s="106"/>
      <c r="AQ355" s="106"/>
      <c r="AR355" s="106"/>
      <c r="AS355" s="106"/>
      <c r="AT355" s="106"/>
      <c r="AU355" s="106"/>
      <c r="AV355" s="106"/>
      <c r="AW355" s="190"/>
      <c r="AX355" s="190"/>
      <c r="AY355" s="190"/>
      <c r="AZ355" s="190"/>
      <c r="BA355" s="190"/>
      <c r="BB355" s="190"/>
      <c r="BC355" s="190"/>
      <c r="BD355" s="190"/>
    </row>
    <row r="356" spans="1:56" s="46" customFormat="1" x14ac:dyDescent="0.25">
      <c r="AB356" s="106"/>
      <c r="AC356" s="132"/>
      <c r="AD356" s="133"/>
      <c r="AE356" s="107"/>
      <c r="AF356" s="107"/>
      <c r="AG356" s="106"/>
      <c r="AH356" s="106"/>
      <c r="AI356" s="107"/>
      <c r="AJ356" s="106"/>
      <c r="AK356" s="106"/>
      <c r="AL356" s="106"/>
      <c r="AM356" s="106"/>
      <c r="AN356" s="106"/>
      <c r="AO356" s="106"/>
      <c r="AP356" s="106"/>
      <c r="AQ356" s="106"/>
      <c r="AR356" s="106"/>
      <c r="AS356" s="106"/>
      <c r="AT356" s="106"/>
      <c r="AU356" s="106"/>
      <c r="AV356" s="106"/>
      <c r="AW356" s="190"/>
      <c r="AX356" s="190"/>
      <c r="AY356" s="190"/>
      <c r="AZ356" s="190"/>
      <c r="BA356" s="190"/>
      <c r="BB356" s="190"/>
      <c r="BC356" s="190"/>
      <c r="BD356" s="190"/>
    </row>
    <row r="357" spans="1:56" s="46" customFormat="1" x14ac:dyDescent="0.25">
      <c r="AB357" s="106"/>
      <c r="AC357" s="132"/>
      <c r="AD357" s="133"/>
      <c r="AE357" s="107"/>
      <c r="AF357" s="107"/>
      <c r="AG357" s="106"/>
      <c r="AH357" s="106"/>
      <c r="AI357" s="107"/>
      <c r="AJ357" s="106"/>
      <c r="AK357" s="106"/>
      <c r="AL357" s="106"/>
      <c r="AM357" s="106"/>
      <c r="AN357" s="106"/>
      <c r="AO357" s="106"/>
      <c r="AP357" s="106"/>
      <c r="AQ357" s="106"/>
      <c r="AR357" s="106"/>
      <c r="AS357" s="106"/>
      <c r="AT357" s="106"/>
      <c r="AU357" s="106"/>
      <c r="AV357" s="106"/>
      <c r="AW357" s="190"/>
      <c r="AX357" s="190"/>
      <c r="AY357" s="190"/>
      <c r="AZ357" s="190"/>
      <c r="BA357" s="190"/>
      <c r="BB357" s="190"/>
      <c r="BC357" s="190"/>
      <c r="BD357" s="190"/>
    </row>
    <row r="358" spans="1:56" s="46" customFormat="1" x14ac:dyDescent="0.25">
      <c r="AB358" s="106"/>
      <c r="AC358" s="132"/>
      <c r="AD358" s="133"/>
      <c r="AE358" s="107"/>
      <c r="AF358" s="107"/>
      <c r="AG358" s="106"/>
      <c r="AH358" s="106"/>
      <c r="AI358" s="107"/>
      <c r="AJ358" s="106"/>
      <c r="AK358" s="106"/>
      <c r="AL358" s="106"/>
      <c r="AM358" s="106"/>
      <c r="AN358" s="106"/>
      <c r="AO358" s="106"/>
      <c r="AP358" s="106"/>
      <c r="AQ358" s="106"/>
      <c r="AR358" s="106"/>
      <c r="AS358" s="106"/>
      <c r="AT358" s="106"/>
      <c r="AU358" s="106"/>
      <c r="AV358" s="106"/>
      <c r="AW358" s="190"/>
      <c r="AX358" s="190"/>
      <c r="AY358" s="190"/>
      <c r="AZ358" s="190"/>
      <c r="BA358" s="190"/>
      <c r="BB358" s="190"/>
      <c r="BC358" s="190"/>
      <c r="BD358" s="190"/>
    </row>
    <row r="359" spans="1:56" s="46" customFormat="1" x14ac:dyDescent="0.25">
      <c r="AB359" s="106"/>
      <c r="AC359" s="132"/>
      <c r="AD359" s="133"/>
      <c r="AE359" s="107"/>
      <c r="AF359" s="107"/>
      <c r="AG359" s="106"/>
      <c r="AH359" s="106"/>
      <c r="AI359" s="107"/>
      <c r="AJ359" s="106"/>
      <c r="AK359" s="106"/>
      <c r="AL359" s="106"/>
      <c r="AM359" s="106"/>
      <c r="AN359" s="106"/>
      <c r="AO359" s="106"/>
      <c r="AP359" s="106"/>
      <c r="AQ359" s="106"/>
      <c r="AR359" s="106"/>
      <c r="AS359" s="106"/>
      <c r="AT359" s="106"/>
      <c r="AU359" s="106"/>
      <c r="AV359" s="106"/>
      <c r="AW359" s="190"/>
      <c r="AX359" s="190"/>
      <c r="AY359" s="190"/>
      <c r="AZ359" s="190"/>
      <c r="BA359" s="190"/>
      <c r="BB359" s="190"/>
      <c r="BC359" s="190"/>
      <c r="BD359" s="190"/>
    </row>
    <row r="360" spans="1:56" s="46" customFormat="1" x14ac:dyDescent="0.25">
      <c r="AB360" s="106"/>
      <c r="AC360" s="132"/>
      <c r="AD360" s="133"/>
      <c r="AE360" s="107"/>
      <c r="AF360" s="107"/>
      <c r="AG360" s="106"/>
      <c r="AH360" s="106"/>
      <c r="AI360" s="107"/>
      <c r="AJ360" s="106"/>
      <c r="AK360" s="106"/>
      <c r="AL360" s="106"/>
      <c r="AM360" s="106"/>
      <c r="AN360" s="106"/>
      <c r="AO360" s="106"/>
      <c r="AP360" s="106"/>
      <c r="AQ360" s="106"/>
      <c r="AR360" s="106"/>
      <c r="AS360" s="106"/>
      <c r="AT360" s="106"/>
      <c r="AU360" s="106"/>
      <c r="AV360" s="106"/>
      <c r="AW360" s="190"/>
      <c r="AX360" s="190"/>
      <c r="AY360" s="190"/>
      <c r="AZ360" s="190"/>
      <c r="BA360" s="190"/>
      <c r="BB360" s="190"/>
      <c r="BC360" s="190"/>
      <c r="BD360" s="190"/>
    </row>
    <row r="361" spans="1:56" s="46" customFormat="1" x14ac:dyDescent="0.25">
      <c r="AB361" s="106"/>
      <c r="AC361" s="132"/>
      <c r="AD361" s="133"/>
      <c r="AE361" s="107"/>
      <c r="AF361" s="107"/>
      <c r="AG361" s="106"/>
      <c r="AH361" s="106"/>
      <c r="AI361" s="107"/>
      <c r="AJ361" s="106"/>
      <c r="AK361" s="106"/>
      <c r="AL361" s="106"/>
      <c r="AM361" s="106"/>
      <c r="AN361" s="106"/>
      <c r="AO361" s="106"/>
      <c r="AP361" s="106"/>
      <c r="AQ361" s="106"/>
      <c r="AR361" s="106"/>
      <c r="AS361" s="106"/>
      <c r="AT361" s="106"/>
      <c r="AU361" s="106"/>
      <c r="AV361" s="106"/>
      <c r="AW361" s="190"/>
      <c r="AX361" s="190"/>
      <c r="AY361" s="190"/>
      <c r="AZ361" s="190"/>
      <c r="BA361" s="190"/>
      <c r="BB361" s="190"/>
      <c r="BC361" s="190"/>
      <c r="BD361" s="190"/>
    </row>
    <row r="362" spans="1:56" s="46" customFormat="1" x14ac:dyDescent="0.25">
      <c r="AB362" s="106"/>
      <c r="AC362" s="132"/>
      <c r="AD362" s="133"/>
      <c r="AE362" s="107"/>
      <c r="AF362" s="107"/>
      <c r="AG362" s="106"/>
      <c r="AH362" s="106"/>
      <c r="AI362" s="107"/>
      <c r="AJ362" s="106"/>
      <c r="AK362" s="106"/>
      <c r="AL362" s="106"/>
      <c r="AM362" s="106"/>
      <c r="AN362" s="106"/>
      <c r="AO362" s="106"/>
      <c r="AP362" s="106"/>
      <c r="AQ362" s="106"/>
      <c r="AR362" s="106"/>
      <c r="AS362" s="106"/>
      <c r="AT362" s="106"/>
      <c r="AU362" s="106"/>
      <c r="AV362" s="106"/>
      <c r="AW362" s="190"/>
      <c r="AX362" s="190"/>
      <c r="AY362" s="190"/>
      <c r="AZ362" s="190"/>
      <c r="BA362" s="190"/>
      <c r="BB362" s="190"/>
      <c r="BC362" s="190"/>
      <c r="BD362" s="190"/>
    </row>
    <row r="363" spans="1:56" s="46" customFormat="1" x14ac:dyDescent="0.25">
      <c r="AB363" s="106"/>
      <c r="AC363" s="132"/>
      <c r="AD363" s="133"/>
      <c r="AE363" s="107"/>
      <c r="AF363" s="107"/>
      <c r="AG363" s="106"/>
      <c r="AH363" s="106"/>
      <c r="AI363" s="107"/>
      <c r="AJ363" s="106"/>
      <c r="AK363" s="106"/>
      <c r="AL363" s="106"/>
      <c r="AM363" s="106"/>
      <c r="AN363" s="106"/>
      <c r="AO363" s="106"/>
      <c r="AP363" s="106"/>
      <c r="AQ363" s="106"/>
      <c r="AR363" s="106"/>
      <c r="AS363" s="106"/>
      <c r="AT363" s="106"/>
      <c r="AU363" s="106"/>
      <c r="AV363" s="106"/>
      <c r="AW363" s="190"/>
      <c r="AX363" s="190"/>
      <c r="AY363" s="190"/>
      <c r="AZ363" s="190"/>
      <c r="BA363" s="190"/>
      <c r="BB363" s="190"/>
      <c r="BC363" s="190"/>
      <c r="BD363" s="190"/>
    </row>
    <row r="364" spans="1:56" s="46" customFormat="1" x14ac:dyDescent="0.25">
      <c r="AB364" s="106"/>
      <c r="AC364" s="132"/>
      <c r="AD364" s="133"/>
      <c r="AE364" s="107"/>
      <c r="AF364" s="107"/>
      <c r="AG364" s="106"/>
      <c r="AH364" s="106"/>
      <c r="AI364" s="107"/>
      <c r="AJ364" s="106"/>
      <c r="AK364" s="106"/>
      <c r="AL364" s="106"/>
      <c r="AM364" s="106"/>
      <c r="AN364" s="106"/>
      <c r="AO364" s="106"/>
      <c r="AP364" s="106"/>
      <c r="AQ364" s="106"/>
      <c r="AR364" s="106"/>
      <c r="AS364" s="106"/>
      <c r="AT364" s="106"/>
      <c r="AU364" s="106"/>
      <c r="AV364" s="106"/>
      <c r="AW364" s="190"/>
      <c r="AX364" s="190"/>
      <c r="AY364" s="190"/>
      <c r="AZ364" s="190"/>
      <c r="BA364" s="190"/>
      <c r="BB364" s="190"/>
      <c r="BC364" s="190"/>
      <c r="BD364" s="190"/>
    </row>
    <row r="365" spans="1:56" s="46" customFormat="1" x14ac:dyDescent="0.25">
      <c r="AB365" s="106"/>
      <c r="AC365" s="132"/>
      <c r="AD365" s="133"/>
      <c r="AE365" s="107"/>
      <c r="AF365" s="107"/>
      <c r="AG365" s="106"/>
      <c r="AH365" s="106"/>
      <c r="AI365" s="107"/>
      <c r="AJ365" s="106"/>
      <c r="AK365" s="106"/>
      <c r="AL365" s="106"/>
      <c r="AM365" s="106"/>
      <c r="AN365" s="106"/>
      <c r="AO365" s="106"/>
      <c r="AP365" s="106"/>
      <c r="AQ365" s="106"/>
      <c r="AR365" s="106"/>
      <c r="AS365" s="106"/>
      <c r="AT365" s="106"/>
      <c r="AU365" s="106"/>
      <c r="AV365" s="106"/>
      <c r="AW365" s="190"/>
      <c r="AX365" s="190"/>
      <c r="AY365" s="190"/>
      <c r="AZ365" s="190"/>
      <c r="BA365" s="190"/>
      <c r="BB365" s="190"/>
      <c r="BC365" s="190"/>
      <c r="BD365" s="190"/>
    </row>
    <row r="366" spans="1:56" x14ac:dyDescent="0.25">
      <c r="A366" s="118" t="s">
        <v>126</v>
      </c>
      <c r="F366" s="120">
        <f>F7+F12</f>
        <v>8667.6923076923085</v>
      </c>
      <c r="J366" s="120">
        <f>J7+J12</f>
        <v>8820.6923076923085</v>
      </c>
      <c r="K366" s="120"/>
      <c r="L366" s="120">
        <f>L7+L12</f>
        <v>7820.6923076923076</v>
      </c>
      <c r="M366" s="120"/>
      <c r="N366" s="120">
        <f t="shared" ref="N366:Z366" si="74">N7+N12</f>
        <v>8513</v>
      </c>
      <c r="O366" s="120">
        <f t="shared" si="74"/>
        <v>8513</v>
      </c>
      <c r="P366" s="120">
        <f t="shared" si="74"/>
        <v>484.88292307692308</v>
      </c>
      <c r="Q366" s="120">
        <f t="shared" si="74"/>
        <v>127.90003846153847</v>
      </c>
      <c r="R366" s="120">
        <f t="shared" si="74"/>
        <v>935.72430769230778</v>
      </c>
      <c r="S366" s="120">
        <f t="shared" si="74"/>
        <v>1000</v>
      </c>
      <c r="T366" s="120">
        <f t="shared" si="74"/>
        <v>32</v>
      </c>
      <c r="U366" s="120">
        <f t="shared" si="74"/>
        <v>440</v>
      </c>
      <c r="V366" s="120">
        <f t="shared" si="74"/>
        <v>5800.1850384615382</v>
      </c>
      <c r="W366" s="120">
        <f t="shared" si="74"/>
        <v>484.88292307692308</v>
      </c>
      <c r="X366" s="120">
        <f t="shared" si="74"/>
        <v>127.90003846153847</v>
      </c>
      <c r="Y366" s="120">
        <f t="shared" si="74"/>
        <v>51.077999999999996</v>
      </c>
      <c r="Z366" s="120">
        <f t="shared" si="74"/>
        <v>459.702</v>
      </c>
      <c r="AB366" s="106"/>
      <c r="AC366" s="132"/>
      <c r="AD366" s="133"/>
      <c r="AE366" s="107"/>
      <c r="AF366" s="107"/>
      <c r="AG366" s="106"/>
      <c r="AH366" s="106"/>
      <c r="AI366" s="107"/>
      <c r="AJ366" s="106"/>
      <c r="AK366" s="106"/>
      <c r="AL366" s="106"/>
      <c r="AM366" s="106"/>
      <c r="AN366" s="106"/>
      <c r="AO366" s="106"/>
      <c r="AP366" s="106"/>
      <c r="AQ366" s="106"/>
      <c r="AR366" s="106"/>
      <c r="AS366" s="106"/>
      <c r="AT366" s="106"/>
      <c r="AU366" s="106"/>
      <c r="AV366" s="106"/>
    </row>
    <row r="367" spans="1:56" x14ac:dyDescent="0.25">
      <c r="A367" s="118" t="s">
        <v>127</v>
      </c>
      <c r="F367" s="120">
        <f>F17+F22+F27</f>
        <v>13001.538461538463</v>
      </c>
      <c r="J367" s="120">
        <f>J17+J22+J27</f>
        <v>13231.038461538463</v>
      </c>
      <c r="K367" s="120"/>
      <c r="L367" s="120">
        <f>L17+L22+L27</f>
        <v>11731.038461538461</v>
      </c>
      <c r="M367" s="120"/>
      <c r="N367" s="120">
        <f t="shared" ref="N367:Z367" si="75">N17+N22+N27</f>
        <v>2269.5</v>
      </c>
      <c r="O367" s="120">
        <f t="shared" si="75"/>
        <v>2269.5</v>
      </c>
      <c r="P367" s="120">
        <f t="shared" si="75"/>
        <v>727.32438461538459</v>
      </c>
      <c r="Q367" s="120">
        <f t="shared" si="75"/>
        <v>191.8500576923077</v>
      </c>
      <c r="R367" s="120">
        <f t="shared" si="75"/>
        <v>1403.5864615384617</v>
      </c>
      <c r="S367" s="120">
        <f t="shared" si="75"/>
        <v>1500</v>
      </c>
      <c r="T367" s="120">
        <f t="shared" si="75"/>
        <v>48</v>
      </c>
      <c r="U367" s="120">
        <f t="shared" si="75"/>
        <v>660</v>
      </c>
      <c r="V367" s="120">
        <f t="shared" si="75"/>
        <v>8700.2775576923068</v>
      </c>
      <c r="W367" s="120">
        <f t="shared" si="75"/>
        <v>727.32438461538459</v>
      </c>
      <c r="X367" s="120">
        <f t="shared" si="75"/>
        <v>191.8500576923077</v>
      </c>
      <c r="Y367" s="120">
        <f t="shared" si="75"/>
        <v>13.616999999999999</v>
      </c>
      <c r="Z367" s="120">
        <f t="shared" si="75"/>
        <v>122.553</v>
      </c>
      <c r="AA367" s="106"/>
      <c r="AB367" s="106"/>
      <c r="AC367" s="132"/>
      <c r="AD367" s="133"/>
      <c r="AE367" s="107"/>
      <c r="AF367" s="107"/>
      <c r="AG367" s="106"/>
      <c r="AH367" s="106"/>
      <c r="AI367" s="107"/>
      <c r="AJ367" s="106"/>
      <c r="AK367" s="106"/>
      <c r="AL367" s="106"/>
      <c r="AM367" s="106"/>
      <c r="AN367" s="106"/>
      <c r="AO367" s="106"/>
      <c r="AP367" s="106"/>
      <c r="AQ367" s="106"/>
      <c r="AR367" s="106"/>
      <c r="AS367" s="106"/>
      <c r="AT367" s="106"/>
      <c r="AU367" s="106"/>
      <c r="AV367" s="106"/>
    </row>
    <row r="368" spans="1:56" x14ac:dyDescent="0.25">
      <c r="A368" s="118" t="s">
        <v>125</v>
      </c>
      <c r="F368" s="120">
        <f>F7+F12+F17+F22+F27</f>
        <v>21669.230769230773</v>
      </c>
      <c r="J368" s="134">
        <f>J7+J12+J17+J22+J27</f>
        <v>22051.730769230773</v>
      </c>
      <c r="K368" s="134"/>
      <c r="L368" s="134">
        <f>L7+L12+L17+L22+L27</f>
        <v>19551.73076923077</v>
      </c>
      <c r="M368" s="134"/>
      <c r="N368" s="134">
        <f t="shared" ref="N368:Z368" si="76">N7+N12+N17+N22+N27</f>
        <v>10782.5</v>
      </c>
      <c r="O368" s="134">
        <f t="shared" si="76"/>
        <v>10782.5</v>
      </c>
      <c r="P368" s="134">
        <f t="shared" si="76"/>
        <v>1212.2073076923077</v>
      </c>
      <c r="Q368" s="134">
        <f t="shared" si="76"/>
        <v>319.75009615384619</v>
      </c>
      <c r="R368" s="134">
        <f t="shared" si="76"/>
        <v>2339.3107692307694</v>
      </c>
      <c r="S368" s="134">
        <f t="shared" si="76"/>
        <v>2500</v>
      </c>
      <c r="T368" s="134">
        <f t="shared" si="76"/>
        <v>80</v>
      </c>
      <c r="U368" s="134">
        <f t="shared" si="76"/>
        <v>1100</v>
      </c>
      <c r="V368" s="134">
        <f t="shared" si="76"/>
        <v>14500.462596153846</v>
      </c>
      <c r="W368" s="134">
        <f t="shared" si="76"/>
        <v>1212.2073076923077</v>
      </c>
      <c r="X368" s="134">
        <f t="shared" si="76"/>
        <v>319.75009615384619</v>
      </c>
      <c r="Y368" s="134">
        <f t="shared" si="76"/>
        <v>64.694999999999993</v>
      </c>
      <c r="Z368" s="134">
        <f t="shared" si="76"/>
        <v>582.255</v>
      </c>
      <c r="AA368" s="106"/>
      <c r="AB368" s="106"/>
      <c r="AC368" s="132"/>
      <c r="AD368" s="133"/>
      <c r="AE368" s="107"/>
      <c r="AF368" s="107"/>
      <c r="AG368" s="106"/>
      <c r="AH368" s="106"/>
      <c r="AI368" s="107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6"/>
      <c r="AT368" s="106"/>
      <c r="AU368" s="106"/>
      <c r="AV368" s="106"/>
    </row>
    <row r="369" spans="22:48" x14ac:dyDescent="0.25">
      <c r="AA369" s="106"/>
      <c r="AB369" s="106"/>
      <c r="AC369" s="132"/>
      <c r="AD369" s="133"/>
      <c r="AE369" s="107"/>
      <c r="AF369" s="107"/>
      <c r="AG369" s="106"/>
      <c r="AH369" s="106"/>
      <c r="AI369" s="107"/>
      <c r="AJ369" s="106"/>
      <c r="AK369" s="106"/>
      <c r="AL369" s="106"/>
      <c r="AM369" s="106"/>
      <c r="AN369" s="106"/>
      <c r="AO369" s="106"/>
      <c r="AP369" s="106"/>
      <c r="AQ369" s="106"/>
      <c r="AR369" s="106"/>
      <c r="AS369" s="106"/>
      <c r="AT369" s="106"/>
      <c r="AU369" s="106"/>
      <c r="AV369" s="106"/>
    </row>
    <row r="370" spans="22:48" x14ac:dyDescent="0.25">
      <c r="V370" s="75">
        <f>+J366-U366</f>
        <v>8380.6923076923085</v>
      </c>
      <c r="AA370" s="106"/>
      <c r="AB370" s="106"/>
      <c r="AC370" s="132"/>
      <c r="AD370" s="133"/>
      <c r="AE370" s="107"/>
      <c r="AF370" s="107"/>
      <c r="AG370" s="106"/>
      <c r="AH370" s="106"/>
      <c r="AI370" s="107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6"/>
      <c r="AT370" s="106"/>
      <c r="AU370" s="106"/>
      <c r="AV370" s="106"/>
    </row>
    <row r="371" spans="22:48" x14ac:dyDescent="0.25">
      <c r="V371" s="75">
        <f>+J367-U367</f>
        <v>12571.038461538463</v>
      </c>
      <c r="AA371" s="106"/>
      <c r="AB371" s="106"/>
      <c r="AC371" s="132"/>
      <c r="AD371" s="133"/>
      <c r="AE371" s="107"/>
      <c r="AF371" s="107"/>
      <c r="AG371" s="106"/>
      <c r="AH371" s="106"/>
      <c r="AI371" s="107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6"/>
      <c r="AT371" s="106"/>
      <c r="AU371" s="106"/>
      <c r="AV371" s="106"/>
    </row>
    <row r="372" spans="22:48" x14ac:dyDescent="0.25">
      <c r="V372" s="75">
        <f>+J368-U368</f>
        <v>20951.730769230773</v>
      </c>
      <c r="AA372" s="106"/>
      <c r="AB372" s="106"/>
      <c r="AC372" s="132"/>
      <c r="AD372" s="133"/>
      <c r="AE372" s="107"/>
      <c r="AF372" s="107"/>
      <c r="AG372" s="106"/>
      <c r="AH372" s="106"/>
      <c r="AI372" s="107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6"/>
      <c r="AV372" s="106"/>
    </row>
    <row r="373" spans="22:48" x14ac:dyDescent="0.25">
      <c r="AB373" s="106"/>
      <c r="AC373" s="132"/>
      <c r="AD373" s="133"/>
      <c r="AE373" s="107"/>
      <c r="AF373" s="107"/>
      <c r="AG373" s="106"/>
      <c r="AH373" s="106"/>
      <c r="AI373" s="107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6"/>
      <c r="AV373" s="106"/>
    </row>
    <row r="374" spans="22:48" x14ac:dyDescent="0.25">
      <c r="AB374" s="106"/>
      <c r="AC374" s="132"/>
      <c r="AD374" s="133"/>
      <c r="AE374" s="107"/>
      <c r="AF374" s="107"/>
      <c r="AG374" s="106"/>
      <c r="AH374" s="106"/>
      <c r="AI374" s="107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</row>
    <row r="375" spans="22:48" x14ac:dyDescent="0.25">
      <c r="AB375" s="106"/>
      <c r="AC375" s="132"/>
      <c r="AD375" s="133"/>
      <c r="AE375" s="107"/>
      <c r="AF375" s="107"/>
      <c r="AG375" s="106"/>
      <c r="AH375" s="106"/>
      <c r="AI375" s="107"/>
      <c r="AJ375" s="106"/>
      <c r="AK375" s="106"/>
      <c r="AL375" s="106"/>
      <c r="AM375" s="106"/>
      <c r="AN375" s="106"/>
      <c r="AO375" s="106"/>
      <c r="AP375" s="106"/>
      <c r="AQ375" s="106"/>
      <c r="AR375" s="106"/>
      <c r="AS375" s="106"/>
      <c r="AT375" s="106"/>
      <c r="AU375" s="106"/>
      <c r="AV375" s="106"/>
    </row>
    <row r="376" spans="22:48" x14ac:dyDescent="0.25">
      <c r="AB376" s="106"/>
      <c r="AC376" s="132"/>
      <c r="AD376" s="133"/>
      <c r="AE376" s="107"/>
      <c r="AF376" s="107"/>
      <c r="AG376" s="106"/>
      <c r="AH376" s="106"/>
      <c r="AI376" s="107"/>
      <c r="AJ376" s="106"/>
      <c r="AK376" s="106"/>
      <c r="AL376" s="106"/>
      <c r="AM376" s="106"/>
      <c r="AN376" s="106"/>
      <c r="AO376" s="106"/>
      <c r="AP376" s="106"/>
      <c r="AQ376" s="106"/>
      <c r="AR376" s="106"/>
      <c r="AS376" s="106"/>
      <c r="AT376" s="106"/>
      <c r="AU376" s="106"/>
      <c r="AV376" s="106"/>
    </row>
    <row r="377" spans="22:48" x14ac:dyDescent="0.25">
      <c r="AB377" s="106"/>
      <c r="AC377" s="132"/>
      <c r="AD377" s="133"/>
      <c r="AE377" s="107"/>
      <c r="AF377" s="107"/>
      <c r="AG377" s="106"/>
      <c r="AH377" s="106"/>
      <c r="AI377" s="107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</row>
    <row r="378" spans="22:48" x14ac:dyDescent="0.25">
      <c r="AB378" s="106"/>
      <c r="AC378" s="132"/>
      <c r="AD378" s="133"/>
      <c r="AE378" s="107"/>
      <c r="AF378" s="107"/>
      <c r="AG378" s="106"/>
      <c r="AH378" s="106"/>
      <c r="AI378" s="107"/>
      <c r="AJ378" s="106"/>
      <c r="AK378" s="106"/>
      <c r="AL378" s="106"/>
      <c r="AM378" s="106"/>
      <c r="AN378" s="106"/>
      <c r="AO378" s="106"/>
      <c r="AP378" s="106"/>
      <c r="AQ378" s="106"/>
      <c r="AR378" s="106"/>
      <c r="AS378" s="106"/>
      <c r="AT378" s="106"/>
      <c r="AU378" s="106"/>
      <c r="AV378" s="106"/>
    </row>
    <row r="379" spans="22:48" x14ac:dyDescent="0.25">
      <c r="AB379" s="106"/>
      <c r="AC379" s="132"/>
      <c r="AD379" s="133"/>
      <c r="AE379" s="107"/>
      <c r="AF379" s="107"/>
      <c r="AG379" s="106"/>
      <c r="AH379" s="106"/>
      <c r="AI379" s="107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6"/>
      <c r="AV379" s="106"/>
    </row>
    <row r="380" spans="22:48" x14ac:dyDescent="0.25">
      <c r="AB380" s="106"/>
      <c r="AC380" s="132"/>
      <c r="AD380" s="133"/>
      <c r="AE380" s="107"/>
      <c r="AF380" s="107"/>
      <c r="AG380" s="106"/>
      <c r="AH380" s="106"/>
      <c r="AI380" s="107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6"/>
      <c r="AV380" s="106"/>
    </row>
    <row r="381" spans="22:48" x14ac:dyDescent="0.25">
      <c r="AB381" s="106"/>
      <c r="AC381" s="132"/>
      <c r="AD381" s="133"/>
      <c r="AE381" s="107"/>
      <c r="AF381" s="107"/>
      <c r="AG381" s="106"/>
      <c r="AH381" s="106"/>
      <c r="AI381" s="107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6"/>
      <c r="AV381" s="106"/>
    </row>
    <row r="382" spans="22:48" x14ac:dyDescent="0.25">
      <c r="AB382" s="106"/>
      <c r="AC382" s="132"/>
      <c r="AD382" s="133"/>
      <c r="AE382" s="107"/>
      <c r="AF382" s="107"/>
      <c r="AG382" s="106"/>
      <c r="AH382" s="106"/>
      <c r="AI382" s="107"/>
      <c r="AJ382" s="106"/>
      <c r="AK382" s="106"/>
      <c r="AL382" s="106"/>
      <c r="AM382" s="106"/>
      <c r="AN382" s="106"/>
      <c r="AO382" s="106"/>
      <c r="AP382" s="106"/>
      <c r="AQ382" s="106"/>
      <c r="AR382" s="106"/>
      <c r="AS382" s="106"/>
      <c r="AT382" s="106"/>
      <c r="AU382" s="106"/>
      <c r="AV382" s="106"/>
    </row>
    <row r="383" spans="22:48" x14ac:dyDescent="0.25">
      <c r="AB383" s="106"/>
      <c r="AC383" s="132"/>
      <c r="AD383" s="133"/>
      <c r="AE383" s="107"/>
      <c r="AF383" s="107"/>
      <c r="AG383" s="106"/>
      <c r="AH383" s="106"/>
      <c r="AI383" s="107"/>
      <c r="AJ383" s="106"/>
      <c r="AK383" s="106"/>
      <c r="AL383" s="106"/>
      <c r="AM383" s="106"/>
      <c r="AN383" s="106"/>
      <c r="AO383" s="106"/>
      <c r="AP383" s="106"/>
      <c r="AQ383" s="106"/>
      <c r="AR383" s="106"/>
      <c r="AS383" s="106"/>
      <c r="AT383" s="106"/>
      <c r="AU383" s="106"/>
      <c r="AV383" s="106"/>
    </row>
    <row r="384" spans="22:48" x14ac:dyDescent="0.25">
      <c r="AB384" s="106"/>
      <c r="AC384" s="132"/>
      <c r="AD384" s="133"/>
      <c r="AE384" s="107"/>
      <c r="AF384" s="107"/>
      <c r="AG384" s="106"/>
      <c r="AH384" s="106"/>
      <c r="AI384" s="107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6"/>
      <c r="AV384" s="106"/>
    </row>
    <row r="385" spans="28:48" x14ac:dyDescent="0.25">
      <c r="AB385" s="106"/>
      <c r="AC385" s="132"/>
      <c r="AD385" s="133"/>
      <c r="AE385" s="107"/>
      <c r="AF385" s="107"/>
      <c r="AG385" s="106"/>
      <c r="AH385" s="106"/>
      <c r="AI385" s="107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6"/>
      <c r="AV385" s="106"/>
    </row>
    <row r="386" spans="28:48" x14ac:dyDescent="0.25">
      <c r="AB386" s="106"/>
      <c r="AC386" s="132"/>
      <c r="AD386" s="133"/>
      <c r="AE386" s="107"/>
      <c r="AF386" s="107"/>
      <c r="AG386" s="106"/>
      <c r="AH386" s="106"/>
      <c r="AI386" s="107"/>
      <c r="AJ386" s="106"/>
      <c r="AK386" s="106"/>
      <c r="AL386" s="106"/>
      <c r="AM386" s="106"/>
      <c r="AN386" s="106"/>
      <c r="AO386" s="106"/>
      <c r="AP386" s="106"/>
      <c r="AQ386" s="106"/>
      <c r="AR386" s="106"/>
      <c r="AS386" s="106"/>
      <c r="AT386" s="106"/>
      <c r="AU386" s="106"/>
      <c r="AV386" s="106"/>
    </row>
    <row r="387" spans="28:48" x14ac:dyDescent="0.25">
      <c r="AB387" s="106"/>
      <c r="AC387" s="132"/>
      <c r="AD387" s="133"/>
      <c r="AE387" s="107"/>
      <c r="AF387" s="107"/>
      <c r="AG387" s="106"/>
      <c r="AH387" s="106"/>
      <c r="AI387" s="107"/>
      <c r="AJ387" s="106"/>
      <c r="AK387" s="106"/>
      <c r="AL387" s="106"/>
      <c r="AM387" s="106"/>
      <c r="AN387" s="106"/>
      <c r="AO387" s="106"/>
      <c r="AP387" s="106"/>
      <c r="AQ387" s="106"/>
      <c r="AR387" s="106"/>
      <c r="AS387" s="106"/>
      <c r="AT387" s="106"/>
      <c r="AU387" s="106"/>
      <c r="AV387" s="106"/>
    </row>
    <row r="388" spans="28:48" x14ac:dyDescent="0.25">
      <c r="AB388" s="106"/>
      <c r="AC388" s="132"/>
      <c r="AD388" s="133"/>
      <c r="AE388" s="107"/>
      <c r="AF388" s="107"/>
      <c r="AG388" s="106"/>
      <c r="AH388" s="106"/>
      <c r="AI388" s="107"/>
      <c r="AJ388" s="106"/>
      <c r="AK388" s="106"/>
      <c r="AL388" s="106"/>
      <c r="AM388" s="106"/>
      <c r="AN388" s="106"/>
      <c r="AO388" s="106"/>
      <c r="AP388" s="106"/>
      <c r="AQ388" s="106"/>
      <c r="AR388" s="106"/>
      <c r="AS388" s="106"/>
      <c r="AT388" s="106"/>
      <c r="AU388" s="106"/>
      <c r="AV388" s="106"/>
    </row>
    <row r="389" spans="28:48" x14ac:dyDescent="0.25">
      <c r="AB389" s="106"/>
    </row>
  </sheetData>
  <sheetProtection algorithmName="SHA-512" hashValue="UZa5WJsIF+sCgLI4kTSB9K6KB/hs03DrHKiliJLFbacEzYd6TnfGD0sBYhtmYAjAZBwc90RYyk2FD7fC+w3FcQ==" saltValue="IrOZGKXZFwH0xLSRRkOk6Q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D81E-EC85-44B0-8210-CFDD8BF52C24}">
  <sheetPr>
    <tabColor rgb="FFCCFFFF"/>
  </sheetPr>
  <dimension ref="A1:BS85"/>
  <sheetViews>
    <sheetView topLeftCell="AY5" zoomScale="130" zoomScaleNormal="130" workbookViewId="0">
      <selection activeCell="AI5" sqref="AI5:AI25"/>
    </sheetView>
  </sheetViews>
  <sheetFormatPr defaultRowHeight="15" x14ac:dyDescent="0.25"/>
  <cols>
    <col min="1" max="1" width="5.5703125" style="139" customWidth="1"/>
    <col min="2" max="2" width="6" style="52" customWidth="1"/>
    <col min="3" max="3" width="28.5703125" style="34" customWidth="1"/>
    <col min="4" max="4" width="11.42578125" style="34" customWidth="1"/>
    <col min="5" max="5" width="12.28515625" style="34" bestFit="1" customWidth="1"/>
    <col min="6" max="6" width="2.140625" style="34" hidden="1" customWidth="1"/>
    <col min="7" max="7" width="6.7109375" style="51" hidden="1" customWidth="1"/>
    <col min="8" max="8" width="5.7109375" style="52" hidden="1" customWidth="1"/>
    <col min="9" max="9" width="30.42578125" style="34" hidden="1" customWidth="1"/>
    <col min="10" max="11" width="11.42578125" style="34" hidden="1" customWidth="1"/>
    <col min="12" max="12" width="2.140625" style="34" hidden="1" customWidth="1"/>
    <col min="13" max="13" width="6.85546875" style="51" hidden="1" customWidth="1"/>
    <col min="14" max="14" width="5.140625" style="52" hidden="1" customWidth="1"/>
    <col min="15" max="15" width="29" style="34" hidden="1" customWidth="1"/>
    <col min="16" max="17" width="11.42578125" style="34" hidden="1" customWidth="1"/>
    <col min="18" max="18" width="2.140625" style="49" hidden="1" customWidth="1"/>
    <col min="19" max="19" width="7" style="51" hidden="1" customWidth="1"/>
    <col min="20" max="20" width="5.5703125" style="52" hidden="1" customWidth="1"/>
    <col min="21" max="21" width="29" style="34" hidden="1" customWidth="1"/>
    <col min="22" max="23" width="11.42578125" style="34" hidden="1" customWidth="1"/>
    <col min="24" max="24" width="2" style="53" hidden="1" customWidth="1"/>
    <col min="25" max="25" width="7" style="51" hidden="1" customWidth="1"/>
    <col min="26" max="26" width="5.85546875" style="52" hidden="1" customWidth="1"/>
    <col min="27" max="27" width="29" style="34" hidden="1" customWidth="1"/>
    <col min="28" max="29" width="11.42578125" style="34" hidden="1" customWidth="1"/>
    <col min="30" max="30" width="2.140625" style="34" customWidth="1"/>
    <col min="31" max="31" width="5.42578125" style="182" bestFit="1" customWidth="1"/>
    <col min="32" max="32" width="21.28515625" style="46" customWidth="1"/>
    <col min="33" max="33" width="13.42578125" style="34" bestFit="1" customWidth="1"/>
    <col min="34" max="34" width="13.5703125" style="34" customWidth="1"/>
    <col min="35" max="35" width="13.42578125" style="34" bestFit="1" customWidth="1"/>
    <col min="36" max="36" width="2.28515625" style="34" customWidth="1"/>
    <col min="37" max="37" width="9.140625" style="46" customWidth="1"/>
    <col min="38" max="38" width="13" style="46" customWidth="1"/>
    <col min="39" max="39" width="11.42578125" style="46" customWidth="1"/>
    <col min="40" max="40" width="2.28515625" style="34" customWidth="1"/>
    <col min="41" max="41" width="9.140625" style="46" customWidth="1"/>
    <col min="42" max="42" width="13.28515625" style="46" customWidth="1"/>
    <col min="43" max="43" width="11.140625" style="34" bestFit="1" customWidth="1"/>
    <col min="44" max="44" width="2.28515625" style="34" customWidth="1"/>
    <col min="45" max="45" width="9.140625" style="46" customWidth="1"/>
    <col min="46" max="46" width="13.28515625" style="46" customWidth="1"/>
    <col min="47" max="47" width="11.28515625" style="46" customWidth="1"/>
    <col min="48" max="48" width="2.28515625" style="34" customWidth="1"/>
    <col min="49" max="49" width="9.140625" style="46" customWidth="1"/>
    <col min="50" max="50" width="13.28515625" style="46" customWidth="1"/>
    <col min="51" max="51" width="10.5703125" style="46" bestFit="1" customWidth="1"/>
    <col min="52" max="52" width="2.28515625" style="34" customWidth="1"/>
    <col min="53" max="53" width="9.140625" style="46" customWidth="1"/>
    <col min="54" max="54" width="13.28515625" style="46" customWidth="1"/>
    <col min="55" max="55" width="11.5703125" style="46" bestFit="1" customWidth="1"/>
    <col min="56" max="56" width="2.28515625" style="34" customWidth="1"/>
    <col min="57" max="57" width="9.140625" style="46" customWidth="1"/>
    <col min="58" max="58" width="13.28515625" style="46" customWidth="1"/>
    <col min="59" max="59" width="11.5703125" style="46" bestFit="1" customWidth="1"/>
    <col min="60" max="60" width="2.28515625" style="34" customWidth="1"/>
    <col min="61" max="61" width="9.140625" style="46" customWidth="1"/>
    <col min="62" max="62" width="13.28515625" style="46" customWidth="1"/>
    <col min="63" max="63" width="11.5703125" style="46" bestFit="1" customWidth="1"/>
    <col min="64" max="64" width="2.28515625" style="34" customWidth="1"/>
    <col min="65" max="65" width="9.140625" style="46" customWidth="1"/>
    <col min="66" max="66" width="12.140625" style="46" customWidth="1"/>
    <col min="67" max="67" width="12" style="46" customWidth="1"/>
    <col min="68" max="68" width="2.28515625" style="34" customWidth="1"/>
    <col min="69" max="69" width="9.140625" style="46"/>
    <col min="70" max="70" width="13.28515625" style="46" customWidth="1"/>
    <col min="71" max="71" width="11.5703125" style="46" bestFit="1" customWidth="1"/>
    <col min="72" max="16384" width="9.140625" style="46"/>
  </cols>
  <sheetData>
    <row r="1" spans="1:71" ht="24" thickBot="1" x14ac:dyDescent="0.4">
      <c r="G1" s="140"/>
      <c r="M1" s="140"/>
      <c r="S1" s="140"/>
      <c r="Y1" s="140"/>
      <c r="AE1" s="141"/>
      <c r="AK1" s="142" t="s">
        <v>21</v>
      </c>
      <c r="AL1" s="143"/>
      <c r="AM1" s="143"/>
      <c r="AN1" s="144"/>
      <c r="AO1" s="145">
        <f>+AM15+AM21+AM27+AQ7+AQ13+AQ19+AQ27+AU21+AY27+BC15+BC27+BG16+BG27+BK16+BK26+BO7+BO13+BO24+BS12+BS18+BS25</f>
        <v>-2.1827872842550278E-11</v>
      </c>
    </row>
    <row r="2" spans="1:71" ht="23.25" x14ac:dyDescent="0.35">
      <c r="A2" s="146"/>
      <c r="AE2" s="147"/>
      <c r="AF2" s="148"/>
      <c r="AG2" s="149" t="s">
        <v>5</v>
      </c>
      <c r="AH2" s="149" t="s">
        <v>2</v>
      </c>
      <c r="AI2" s="149" t="s">
        <v>5</v>
      </c>
      <c r="AK2" s="30" t="s">
        <v>13</v>
      </c>
      <c r="AL2" s="31"/>
      <c r="AM2" s="31"/>
      <c r="AN2" s="32"/>
      <c r="AO2" s="31"/>
      <c r="AP2" s="31"/>
      <c r="AQ2" s="32"/>
      <c r="AR2" s="32"/>
      <c r="AS2" s="31"/>
      <c r="AT2" s="31"/>
      <c r="AU2" s="31"/>
      <c r="AV2" s="32"/>
      <c r="AW2" s="31"/>
      <c r="AX2" s="31"/>
      <c r="AY2" s="31"/>
      <c r="AZ2" s="32"/>
      <c r="BA2" s="31"/>
      <c r="BB2" s="31"/>
      <c r="BC2" s="31"/>
      <c r="BD2" s="32"/>
      <c r="BE2" s="31"/>
      <c r="BF2" s="31"/>
      <c r="BG2" s="31"/>
      <c r="BH2" s="32"/>
      <c r="BI2" s="31"/>
      <c r="BJ2" s="31"/>
      <c r="BK2" s="31"/>
      <c r="BL2" s="32"/>
      <c r="BM2" s="31"/>
      <c r="BN2" s="31"/>
      <c r="BO2" s="31"/>
      <c r="BP2" s="32"/>
      <c r="BQ2" s="31"/>
      <c r="BR2" s="31"/>
      <c r="BS2" s="31"/>
    </row>
    <row r="3" spans="1:71" x14ac:dyDescent="0.25">
      <c r="AE3" s="147"/>
      <c r="AF3" s="148"/>
      <c r="AG3" s="149" t="s">
        <v>6</v>
      </c>
      <c r="AH3" s="149" t="s">
        <v>3</v>
      </c>
      <c r="AI3" s="149" t="s">
        <v>6</v>
      </c>
      <c r="AK3" s="33" t="str">
        <f>AF5</f>
        <v>Cash-Checking</v>
      </c>
      <c r="AL3" s="33"/>
      <c r="AM3" s="33">
        <f>AE5</f>
        <v>100</v>
      </c>
      <c r="AO3" s="33" t="str">
        <f>+AF8</f>
        <v xml:space="preserve">Equipment  </v>
      </c>
      <c r="AP3" s="33"/>
      <c r="AQ3" s="33">
        <f>+AE8</f>
        <v>150</v>
      </c>
      <c r="AS3" s="35" t="str">
        <f>+AF12</f>
        <v>FICA Taxes Payable - OASDI</v>
      </c>
      <c r="AT3" s="35"/>
      <c r="AU3" s="35">
        <f>+AE12</f>
        <v>215</v>
      </c>
      <c r="AW3" s="35" t="str">
        <f>+AF13</f>
        <v>FICA Taxes Payable - HI</v>
      </c>
      <c r="AX3" s="35"/>
      <c r="AY3" s="35">
        <f>+AE13</f>
        <v>220</v>
      </c>
      <c r="BA3" s="35" t="str">
        <f>+AF14</f>
        <v>FUTA Taxes Payable</v>
      </c>
      <c r="BB3" s="35"/>
      <c r="BC3" s="35">
        <f>+AE14</f>
        <v>223</v>
      </c>
      <c r="BE3" s="35" t="str">
        <f>+AF16</f>
        <v>Employees FIT Payable</v>
      </c>
      <c r="BF3" s="35"/>
      <c r="BG3" s="35">
        <f>+AE16</f>
        <v>225</v>
      </c>
      <c r="BI3" s="35" t="str">
        <f>+AF18</f>
        <v xml:space="preserve">Union Dues Payable </v>
      </c>
      <c r="BJ3" s="35"/>
      <c r="BK3" s="35">
        <f>+AE18</f>
        <v>245</v>
      </c>
      <c r="BM3" s="36" t="str">
        <f>+AF20</f>
        <v>Capital</v>
      </c>
      <c r="BN3" s="36"/>
      <c r="BO3" s="36">
        <f>+AE20</f>
        <v>300</v>
      </c>
      <c r="BQ3" s="37" t="str">
        <f>+AF23</f>
        <v>Payroll Taxes Expense</v>
      </c>
      <c r="BR3" s="37"/>
      <c r="BS3" s="37">
        <f>+AE23</f>
        <v>520</v>
      </c>
    </row>
    <row r="4" spans="1:71" ht="15.75" thickBot="1" x14ac:dyDescent="0.3">
      <c r="A4" s="150" t="s">
        <v>8</v>
      </c>
      <c r="B4" s="151" t="s">
        <v>11</v>
      </c>
      <c r="C4" s="152" t="s">
        <v>12</v>
      </c>
      <c r="D4" s="153" t="s">
        <v>9</v>
      </c>
      <c r="E4" s="153" t="s">
        <v>10</v>
      </c>
      <c r="F4" s="154"/>
      <c r="G4" s="155" t="s">
        <v>8</v>
      </c>
      <c r="H4" s="151" t="s">
        <v>11</v>
      </c>
      <c r="I4" s="152" t="s">
        <v>12</v>
      </c>
      <c r="J4" s="153" t="s">
        <v>9</v>
      </c>
      <c r="K4" s="153" t="s">
        <v>10</v>
      </c>
      <c r="L4" s="154"/>
      <c r="M4" s="155" t="s">
        <v>8</v>
      </c>
      <c r="N4" s="151" t="s">
        <v>11</v>
      </c>
      <c r="O4" s="152" t="s">
        <v>12</v>
      </c>
      <c r="P4" s="153" t="s">
        <v>9</v>
      </c>
      <c r="Q4" s="153" t="s">
        <v>10</v>
      </c>
      <c r="R4" s="156"/>
      <c r="S4" s="155" t="s">
        <v>8</v>
      </c>
      <c r="T4" s="151" t="s">
        <v>11</v>
      </c>
      <c r="U4" s="152" t="s">
        <v>12</v>
      </c>
      <c r="V4" s="153" t="s">
        <v>9</v>
      </c>
      <c r="W4" s="153" t="s">
        <v>10</v>
      </c>
      <c r="Y4" s="155" t="s">
        <v>8</v>
      </c>
      <c r="Z4" s="151" t="s">
        <v>11</v>
      </c>
      <c r="AA4" s="152" t="s">
        <v>12</v>
      </c>
      <c r="AB4" s="153" t="s">
        <v>9</v>
      </c>
      <c r="AC4" s="153" t="s">
        <v>10</v>
      </c>
      <c r="AD4" s="154"/>
      <c r="AE4" s="157" t="s">
        <v>0</v>
      </c>
      <c r="AF4" s="157" t="s">
        <v>1</v>
      </c>
      <c r="AG4" s="158" t="s">
        <v>70</v>
      </c>
      <c r="AH4" s="158" t="s">
        <v>4</v>
      </c>
      <c r="AI4" s="158" t="s">
        <v>71</v>
      </c>
      <c r="AK4" s="33" t="s">
        <v>14</v>
      </c>
      <c r="AL4" s="33" t="s">
        <v>15</v>
      </c>
      <c r="AM4" s="33" t="s">
        <v>16</v>
      </c>
      <c r="AO4" s="33" t="s">
        <v>14</v>
      </c>
      <c r="AP4" s="33" t="s">
        <v>15</v>
      </c>
      <c r="AQ4" s="33" t="s">
        <v>16</v>
      </c>
      <c r="AS4" s="35" t="s">
        <v>14</v>
      </c>
      <c r="AT4" s="35" t="s">
        <v>15</v>
      </c>
      <c r="AU4" s="35" t="s">
        <v>16</v>
      </c>
      <c r="AW4" s="35" t="s">
        <v>14</v>
      </c>
      <c r="AX4" s="35" t="s">
        <v>15</v>
      </c>
      <c r="AY4" s="35" t="s">
        <v>16</v>
      </c>
      <c r="BA4" s="35" t="s">
        <v>14</v>
      </c>
      <c r="BB4" s="35" t="s">
        <v>15</v>
      </c>
      <c r="BC4" s="35" t="s">
        <v>16</v>
      </c>
      <c r="BE4" s="35" t="s">
        <v>14</v>
      </c>
      <c r="BF4" s="35" t="s">
        <v>15</v>
      </c>
      <c r="BG4" s="35" t="s">
        <v>16</v>
      </c>
      <c r="BI4" s="35" t="s">
        <v>14</v>
      </c>
      <c r="BJ4" s="35" t="s">
        <v>15</v>
      </c>
      <c r="BK4" s="35" t="s">
        <v>16</v>
      </c>
      <c r="BM4" s="36" t="s">
        <v>14</v>
      </c>
      <c r="BN4" s="36" t="s">
        <v>15</v>
      </c>
      <c r="BO4" s="36" t="s">
        <v>16</v>
      </c>
      <c r="BQ4" s="37" t="s">
        <v>14</v>
      </c>
      <c r="BR4" s="37" t="s">
        <v>15</v>
      </c>
      <c r="BS4" s="37" t="s">
        <v>16</v>
      </c>
    </row>
    <row r="5" spans="1:71" ht="15.75" x14ac:dyDescent="0.25">
      <c r="A5" s="41">
        <v>43344</v>
      </c>
      <c r="B5" s="159">
        <v>502</v>
      </c>
      <c r="C5" s="43" t="s">
        <v>62</v>
      </c>
      <c r="D5" s="43"/>
      <c r="E5" s="43"/>
      <c r="G5" s="41"/>
      <c r="H5" s="160"/>
      <c r="I5" s="43"/>
      <c r="J5" s="43"/>
      <c r="K5" s="43"/>
      <c r="M5" s="41"/>
      <c r="N5" s="160"/>
      <c r="O5" s="161"/>
      <c r="P5" s="43"/>
      <c r="Q5" s="43"/>
      <c r="R5" s="50"/>
      <c r="S5" s="41"/>
      <c r="T5" s="160"/>
      <c r="U5" s="161"/>
      <c r="V5" s="43"/>
      <c r="W5" s="43"/>
      <c r="Y5" s="41"/>
      <c r="Z5" s="160"/>
      <c r="AA5" s="161"/>
      <c r="AB5" s="43"/>
      <c r="AC5" s="43"/>
      <c r="AE5" s="33">
        <v>100</v>
      </c>
      <c r="AF5" s="33" t="s">
        <v>22</v>
      </c>
      <c r="AG5" s="162">
        <v>426267.00678846147</v>
      </c>
      <c r="AH5" s="70">
        <f>+AI5-AG5</f>
        <v>0</v>
      </c>
      <c r="AI5" s="162">
        <f>+AM15</f>
        <v>426267.00678846147</v>
      </c>
      <c r="AK5" s="38" t="s">
        <v>17</v>
      </c>
      <c r="AL5" s="39"/>
      <c r="AM5" s="40">
        <f>+AG5</f>
        <v>426267.00678846147</v>
      </c>
      <c r="AO5" s="38" t="s">
        <v>17</v>
      </c>
      <c r="AP5" s="39"/>
      <c r="AQ5" s="40">
        <f>+AG8</f>
        <v>30000</v>
      </c>
      <c r="AS5" s="38" t="s">
        <v>17</v>
      </c>
      <c r="AT5" s="39"/>
      <c r="AU5" s="40">
        <f>+AG12</f>
        <v>-484.87815384614441</v>
      </c>
      <c r="AW5" s="38" t="s">
        <v>17</v>
      </c>
      <c r="AX5" s="39"/>
      <c r="AY5" s="40">
        <f>+AG13</f>
        <v>-127.90142307692167</v>
      </c>
      <c r="BA5" s="38" t="s">
        <v>17</v>
      </c>
      <c r="BB5" s="39"/>
      <c r="BC5" s="40">
        <f>+AG14</f>
        <v>868.63</v>
      </c>
      <c r="BE5" s="38" t="s">
        <v>17</v>
      </c>
      <c r="BF5" s="39"/>
      <c r="BG5" s="40">
        <f>+AG16</f>
        <v>-467.85969230769115</v>
      </c>
      <c r="BI5" s="38" t="s">
        <v>17</v>
      </c>
      <c r="BJ5" s="39"/>
      <c r="BK5" s="40">
        <f>+AG18</f>
        <v>-592</v>
      </c>
      <c r="BM5" s="38" t="s">
        <v>17</v>
      </c>
      <c r="BN5" s="39"/>
      <c r="BO5" s="40">
        <f>+AG20</f>
        <v>-130600</v>
      </c>
      <c r="BQ5" s="38" t="s">
        <v>17</v>
      </c>
      <c r="BR5" s="39"/>
      <c r="BS5" s="40">
        <f>+AG23</f>
        <v>18014.846403846146</v>
      </c>
    </row>
    <row r="6" spans="1:71" ht="15.75" x14ac:dyDescent="0.25">
      <c r="A6" s="41"/>
      <c r="B6" s="160">
        <v>215</v>
      </c>
      <c r="C6" s="163" t="s">
        <v>49</v>
      </c>
      <c r="D6" s="43"/>
      <c r="E6" s="43"/>
      <c r="G6" s="41"/>
      <c r="H6" s="160"/>
      <c r="I6" s="43"/>
      <c r="J6" s="43"/>
      <c r="K6" s="43"/>
      <c r="M6" s="41"/>
      <c r="N6" s="160"/>
      <c r="O6" s="161"/>
      <c r="P6" s="43"/>
      <c r="Q6" s="43"/>
      <c r="R6" s="50"/>
      <c r="S6" s="41"/>
      <c r="T6" s="160"/>
      <c r="U6" s="161"/>
      <c r="V6" s="43"/>
      <c r="W6" s="43"/>
      <c r="Y6" s="41"/>
      <c r="Z6" s="160"/>
      <c r="AA6" s="161"/>
      <c r="AB6" s="43"/>
      <c r="AC6" s="43"/>
      <c r="AE6" s="33">
        <v>110</v>
      </c>
      <c r="AF6" s="33" t="s">
        <v>19</v>
      </c>
      <c r="AG6" s="162">
        <v>20000</v>
      </c>
      <c r="AH6" s="70">
        <f t="shared" ref="AH6:AH25" si="0">+AI6-AG6</f>
        <v>0</v>
      </c>
      <c r="AI6" s="162">
        <f>+AM21</f>
        <v>20000</v>
      </c>
      <c r="AK6" s="41"/>
      <c r="AL6" s="42"/>
      <c r="AM6" s="40">
        <f>AM5+AL6</f>
        <v>426267.00678846147</v>
      </c>
      <c r="AO6" s="41"/>
      <c r="AP6" s="43"/>
      <c r="AQ6" s="40">
        <f>AQ5+AP6</f>
        <v>30000</v>
      </c>
      <c r="AS6" s="41"/>
      <c r="AT6" s="43"/>
      <c r="AU6" s="40">
        <f>AU5+AT6</f>
        <v>-484.87815384614441</v>
      </c>
      <c r="AW6" s="41"/>
      <c r="AX6" s="43"/>
      <c r="AY6" s="40">
        <f>AY5+AX6</f>
        <v>-127.90142307692167</v>
      </c>
      <c r="BA6" s="41"/>
      <c r="BB6" s="43"/>
      <c r="BC6" s="40">
        <f>BC5+BB6</f>
        <v>868.63</v>
      </c>
      <c r="BE6" s="41"/>
      <c r="BF6" s="43"/>
      <c r="BG6" s="40">
        <f>BG5+BF6</f>
        <v>-467.85969230769115</v>
      </c>
      <c r="BI6" s="41"/>
      <c r="BJ6" s="43"/>
      <c r="BK6" s="40">
        <f>BK5+BJ6</f>
        <v>-592</v>
      </c>
      <c r="BM6" s="41"/>
      <c r="BN6" s="43"/>
      <c r="BO6" s="40">
        <f>+BO5+BN6</f>
        <v>-130600</v>
      </c>
      <c r="BQ6" s="41"/>
      <c r="BR6" s="43"/>
      <c r="BS6" s="40">
        <f>BS5+BR6</f>
        <v>18014.846403846146</v>
      </c>
    </row>
    <row r="7" spans="1:71" ht="16.5" thickBot="1" x14ac:dyDescent="0.3">
      <c r="A7" s="41"/>
      <c r="B7" s="160">
        <v>220</v>
      </c>
      <c r="C7" s="163" t="s">
        <v>50</v>
      </c>
      <c r="D7" s="43"/>
      <c r="E7" s="43"/>
      <c r="G7" s="41"/>
      <c r="H7" s="160"/>
      <c r="I7" s="43"/>
      <c r="J7" s="43"/>
      <c r="K7" s="43"/>
      <c r="M7" s="41"/>
      <c r="N7" s="160"/>
      <c r="O7" s="161"/>
      <c r="P7" s="43"/>
      <c r="Q7" s="43"/>
      <c r="R7" s="50"/>
      <c r="S7" s="41"/>
      <c r="T7" s="160"/>
      <c r="U7" s="161"/>
      <c r="V7" s="43"/>
      <c r="W7" s="43"/>
      <c r="Y7" s="41"/>
      <c r="Z7" s="160"/>
      <c r="AA7" s="161"/>
      <c r="AB7" s="43"/>
      <c r="AC7" s="43"/>
      <c r="AE7" s="33">
        <v>130</v>
      </c>
      <c r="AF7" s="33" t="s">
        <v>56</v>
      </c>
      <c r="AG7" s="162">
        <v>600</v>
      </c>
      <c r="AH7" s="70">
        <f t="shared" si="0"/>
        <v>0</v>
      </c>
      <c r="AI7" s="162">
        <f>+AM27</f>
        <v>600</v>
      </c>
      <c r="AK7" s="41"/>
      <c r="AL7" s="42"/>
      <c r="AM7" s="40">
        <f t="shared" ref="AM7:AM14" si="1">AM6+AL7</f>
        <v>426267.00678846147</v>
      </c>
      <c r="AO7" s="38" t="s">
        <v>18</v>
      </c>
      <c r="AP7" s="44">
        <f>SUM(AP6:AP6)</f>
        <v>0</v>
      </c>
      <c r="AQ7" s="45">
        <f>+AQ5+SUM(AP6:AP6)</f>
        <v>30000</v>
      </c>
      <c r="AS7" s="41"/>
      <c r="AT7" s="43"/>
      <c r="AU7" s="40">
        <f t="shared" ref="AU7:AU20" si="2">AU6+AT7</f>
        <v>-484.87815384614441</v>
      </c>
      <c r="AW7" s="41"/>
      <c r="AX7" s="43"/>
      <c r="AY7" s="40">
        <f t="shared" ref="AY7:AY26" si="3">AY6+AX7</f>
        <v>-127.90142307692167</v>
      </c>
      <c r="BA7" s="41"/>
      <c r="BB7" s="43"/>
      <c r="BC7" s="40">
        <f t="shared" ref="BC7:BC14" si="4">BC6+BB7</f>
        <v>868.63</v>
      </c>
      <c r="BE7" s="41"/>
      <c r="BF7" s="43"/>
      <c r="BG7" s="40">
        <f t="shared" ref="BG7:BG15" si="5">BG6+BF7</f>
        <v>-467.85969230769115</v>
      </c>
      <c r="BI7" s="41"/>
      <c r="BJ7" s="43"/>
      <c r="BK7" s="40">
        <f t="shared" ref="BK7:BK15" si="6">BK6+BJ7</f>
        <v>-592</v>
      </c>
      <c r="BM7" s="38"/>
      <c r="BN7" s="44">
        <f>SUM(BN6:BN6)</f>
        <v>0</v>
      </c>
      <c r="BO7" s="45">
        <f>BO5+BN7</f>
        <v>-130600</v>
      </c>
      <c r="BQ7" s="41"/>
      <c r="BR7" s="43"/>
      <c r="BS7" s="40">
        <f t="shared" ref="BS7:BS11" si="7">BS6+BR7</f>
        <v>18014.846403846146</v>
      </c>
    </row>
    <row r="8" spans="1:71" ht="16.5" thickTop="1" x14ac:dyDescent="0.25">
      <c r="A8" s="41"/>
      <c r="B8" s="160">
        <v>225</v>
      </c>
      <c r="C8" s="163" t="s">
        <v>51</v>
      </c>
      <c r="D8" s="43"/>
      <c r="E8" s="43"/>
      <c r="G8" s="41"/>
      <c r="H8" s="160"/>
      <c r="I8" s="43"/>
      <c r="J8" s="43"/>
      <c r="K8" s="43"/>
      <c r="M8" s="41"/>
      <c r="N8" s="160"/>
      <c r="O8" s="161"/>
      <c r="P8" s="43"/>
      <c r="Q8" s="43"/>
      <c r="R8" s="50"/>
      <c r="S8" s="41"/>
      <c r="T8" s="160"/>
      <c r="U8" s="161"/>
      <c r="V8" s="43"/>
      <c r="W8" s="43"/>
      <c r="Y8" s="41"/>
      <c r="Z8" s="160"/>
      <c r="AA8" s="161"/>
      <c r="AB8" s="43"/>
      <c r="AC8" s="43"/>
      <c r="AD8" s="49"/>
      <c r="AE8" s="33">
        <v>150</v>
      </c>
      <c r="AF8" s="33" t="s">
        <v>54</v>
      </c>
      <c r="AG8" s="162">
        <v>30000</v>
      </c>
      <c r="AH8" s="70">
        <f t="shared" si="0"/>
        <v>0</v>
      </c>
      <c r="AI8" s="162">
        <f>+AQ7</f>
        <v>30000</v>
      </c>
      <c r="AK8" s="41"/>
      <c r="AL8" s="42"/>
      <c r="AM8" s="40">
        <f t="shared" si="1"/>
        <v>426267.00678846147</v>
      </c>
      <c r="AS8" s="41"/>
      <c r="AT8" s="43"/>
      <c r="AU8" s="40">
        <f t="shared" si="2"/>
        <v>-484.87815384614441</v>
      </c>
      <c r="AW8" s="41"/>
      <c r="AX8" s="43"/>
      <c r="AY8" s="40">
        <f t="shared" si="3"/>
        <v>-127.90142307692167</v>
      </c>
      <c r="BA8" s="41"/>
      <c r="BB8" s="43"/>
      <c r="BC8" s="40">
        <f t="shared" si="4"/>
        <v>868.63</v>
      </c>
      <c r="BE8" s="41"/>
      <c r="BF8" s="43"/>
      <c r="BG8" s="40">
        <f t="shared" si="5"/>
        <v>-467.85969230769115</v>
      </c>
      <c r="BI8" s="41"/>
      <c r="BJ8" s="43"/>
      <c r="BK8" s="40">
        <f t="shared" si="6"/>
        <v>-592</v>
      </c>
      <c r="BQ8" s="41"/>
      <c r="BR8" s="43"/>
      <c r="BS8" s="40">
        <f t="shared" si="7"/>
        <v>18014.846403846146</v>
      </c>
    </row>
    <row r="9" spans="1:71" ht="15.75" x14ac:dyDescent="0.25">
      <c r="A9" s="41"/>
      <c r="B9" s="160">
        <v>243</v>
      </c>
      <c r="C9" s="163" t="s">
        <v>67</v>
      </c>
      <c r="D9" s="43"/>
      <c r="E9" s="43"/>
      <c r="G9" s="41"/>
      <c r="H9" s="160"/>
      <c r="I9" s="43"/>
      <c r="J9" s="43"/>
      <c r="K9" s="43"/>
      <c r="M9" s="41"/>
      <c r="N9" s="160"/>
      <c r="O9" s="161"/>
      <c r="P9" s="43"/>
      <c r="Q9" s="43"/>
      <c r="R9" s="50"/>
      <c r="S9" s="41"/>
      <c r="T9" s="160"/>
      <c r="U9" s="161"/>
      <c r="V9" s="43"/>
      <c r="W9" s="43"/>
      <c r="Y9" s="41"/>
      <c r="Z9" s="160"/>
      <c r="AA9" s="161"/>
      <c r="AB9" s="43"/>
      <c r="AC9" s="43"/>
      <c r="AD9" s="49"/>
      <c r="AE9" s="33">
        <v>151</v>
      </c>
      <c r="AF9" s="33" t="s">
        <v>61</v>
      </c>
      <c r="AG9" s="162">
        <v>-12000</v>
      </c>
      <c r="AH9" s="70">
        <f t="shared" si="0"/>
        <v>0</v>
      </c>
      <c r="AI9" s="162">
        <f>+AQ13</f>
        <v>-12000</v>
      </c>
      <c r="AK9" s="41"/>
      <c r="AL9" s="42"/>
      <c r="AM9" s="40">
        <f t="shared" si="1"/>
        <v>426267.00678846147</v>
      </c>
      <c r="AO9" s="33" t="str">
        <f>+AF9</f>
        <v xml:space="preserve">Accumulated Depreciation </v>
      </c>
      <c r="AP9" s="33"/>
      <c r="AQ9" s="33">
        <f>+AE9</f>
        <v>151</v>
      </c>
      <c r="AS9" s="41"/>
      <c r="AT9" s="43"/>
      <c r="AU9" s="40">
        <f t="shared" si="2"/>
        <v>-484.87815384614441</v>
      </c>
      <c r="AW9" s="41"/>
      <c r="AX9" s="43"/>
      <c r="AY9" s="40">
        <f t="shared" si="3"/>
        <v>-127.90142307692167</v>
      </c>
      <c r="BA9" s="41"/>
      <c r="BB9" s="43"/>
      <c r="BC9" s="40">
        <f t="shared" si="4"/>
        <v>868.63</v>
      </c>
      <c r="BE9" s="41"/>
      <c r="BF9" s="43"/>
      <c r="BG9" s="40">
        <f t="shared" si="5"/>
        <v>-467.85969230769115</v>
      </c>
      <c r="BI9" s="41"/>
      <c r="BJ9" s="43"/>
      <c r="BK9" s="40">
        <f t="shared" si="6"/>
        <v>-592</v>
      </c>
      <c r="BM9" s="37" t="str">
        <f>+AF21</f>
        <v>Income</v>
      </c>
      <c r="BN9" s="37"/>
      <c r="BO9" s="37">
        <f>+AE21</f>
        <v>400</v>
      </c>
      <c r="BQ9" s="41"/>
      <c r="BR9" s="43"/>
      <c r="BS9" s="40">
        <f t="shared" si="7"/>
        <v>18014.846403846146</v>
      </c>
    </row>
    <row r="10" spans="1:71" ht="15.75" x14ac:dyDescent="0.25">
      <c r="A10" s="41"/>
      <c r="B10" s="160">
        <v>245</v>
      </c>
      <c r="C10" s="163" t="s">
        <v>52</v>
      </c>
      <c r="D10" s="43"/>
      <c r="E10" s="43"/>
      <c r="F10" s="49"/>
      <c r="G10" s="41"/>
      <c r="H10" s="160"/>
      <c r="I10" s="43"/>
      <c r="J10" s="43"/>
      <c r="K10" s="43"/>
      <c r="L10" s="49"/>
      <c r="M10" s="41"/>
      <c r="N10" s="160"/>
      <c r="O10" s="161"/>
      <c r="P10" s="43"/>
      <c r="Q10" s="43"/>
      <c r="R10" s="50"/>
      <c r="S10" s="41"/>
      <c r="T10" s="160"/>
      <c r="U10" s="161"/>
      <c r="V10" s="43"/>
      <c r="W10" s="43"/>
      <c r="Y10" s="41"/>
      <c r="Z10" s="160"/>
      <c r="AA10" s="161"/>
      <c r="AB10" s="43"/>
      <c r="AC10" s="43"/>
      <c r="AE10" s="35">
        <v>210</v>
      </c>
      <c r="AF10" s="35" t="s">
        <v>23</v>
      </c>
      <c r="AG10" s="164">
        <v>-8000</v>
      </c>
      <c r="AH10" s="70">
        <f t="shared" si="0"/>
        <v>0</v>
      </c>
      <c r="AI10" s="164">
        <f>+AQ19</f>
        <v>-8000</v>
      </c>
      <c r="AK10" s="41"/>
      <c r="AL10" s="42"/>
      <c r="AM10" s="40">
        <f t="shared" si="1"/>
        <v>426267.00678846147</v>
      </c>
      <c r="AO10" s="33" t="s">
        <v>14</v>
      </c>
      <c r="AP10" s="33" t="s">
        <v>15</v>
      </c>
      <c r="AQ10" s="33" t="s">
        <v>16</v>
      </c>
      <c r="AS10" s="41"/>
      <c r="AT10" s="43"/>
      <c r="AU10" s="40">
        <f t="shared" si="2"/>
        <v>-484.87815384614441</v>
      </c>
      <c r="AW10" s="41"/>
      <c r="AX10" s="43"/>
      <c r="AY10" s="40">
        <f t="shared" si="3"/>
        <v>-127.90142307692167</v>
      </c>
      <c r="BA10" s="41"/>
      <c r="BB10" s="43"/>
      <c r="BC10" s="40">
        <f t="shared" si="4"/>
        <v>868.63</v>
      </c>
      <c r="BE10" s="41"/>
      <c r="BF10" s="43"/>
      <c r="BG10" s="40">
        <f t="shared" si="5"/>
        <v>-467.85969230769115</v>
      </c>
      <c r="BI10" s="41"/>
      <c r="BJ10" s="43"/>
      <c r="BK10" s="40">
        <f t="shared" si="6"/>
        <v>-592</v>
      </c>
      <c r="BM10" s="37" t="s">
        <v>14</v>
      </c>
      <c r="BN10" s="37" t="s">
        <v>15</v>
      </c>
      <c r="BO10" s="37" t="s">
        <v>16</v>
      </c>
      <c r="BQ10" s="41"/>
      <c r="BR10" s="43"/>
      <c r="BS10" s="40">
        <f t="shared" si="7"/>
        <v>18014.846403846146</v>
      </c>
    </row>
    <row r="11" spans="1:71" ht="15.75" x14ac:dyDescent="0.25">
      <c r="A11" s="41"/>
      <c r="B11" s="160">
        <v>247</v>
      </c>
      <c r="C11" s="163" t="s">
        <v>69</v>
      </c>
      <c r="D11" s="43"/>
      <c r="E11" s="43"/>
      <c r="F11" s="49"/>
      <c r="G11" s="41"/>
      <c r="H11" s="160"/>
      <c r="I11" s="43"/>
      <c r="J11" s="43"/>
      <c r="K11" s="43"/>
      <c r="L11" s="49"/>
      <c r="M11" s="41"/>
      <c r="N11" s="160"/>
      <c r="O11" s="161"/>
      <c r="P11" s="43"/>
      <c r="Q11" s="43"/>
      <c r="R11" s="50"/>
      <c r="S11" s="41"/>
      <c r="T11" s="160"/>
      <c r="U11" s="161"/>
      <c r="V11" s="43"/>
      <c r="W11" s="43"/>
      <c r="Y11" s="41"/>
      <c r="Z11" s="160"/>
      <c r="AA11" s="161"/>
      <c r="AB11" s="43"/>
      <c r="AC11" s="43"/>
      <c r="AE11" s="35">
        <v>213</v>
      </c>
      <c r="AF11" s="35" t="s">
        <v>72</v>
      </c>
      <c r="AG11" s="164">
        <v>0</v>
      </c>
      <c r="AH11" s="70">
        <f t="shared" si="0"/>
        <v>0</v>
      </c>
      <c r="AI11" s="164">
        <f>+AQ27</f>
        <v>0</v>
      </c>
      <c r="AK11" s="41"/>
      <c r="AL11" s="42"/>
      <c r="AM11" s="40">
        <f t="shared" si="1"/>
        <v>426267.00678846147</v>
      </c>
      <c r="AO11" s="38" t="s">
        <v>17</v>
      </c>
      <c r="AP11" s="39"/>
      <c r="AQ11" s="40">
        <f>+AG9</f>
        <v>-12000</v>
      </c>
      <c r="AS11" s="41"/>
      <c r="AT11" s="43"/>
      <c r="AU11" s="40">
        <f t="shared" si="2"/>
        <v>-484.87815384614441</v>
      </c>
      <c r="AW11" s="41"/>
      <c r="AX11" s="43"/>
      <c r="AY11" s="40">
        <f t="shared" si="3"/>
        <v>-127.90142307692167</v>
      </c>
      <c r="BA11" s="41"/>
      <c r="BB11" s="43"/>
      <c r="BC11" s="40">
        <f t="shared" si="4"/>
        <v>868.63</v>
      </c>
      <c r="BE11" s="41"/>
      <c r="BF11" s="43"/>
      <c r="BG11" s="40">
        <f t="shared" si="5"/>
        <v>-467.85969230769115</v>
      </c>
      <c r="BI11" s="41"/>
      <c r="BJ11" s="43"/>
      <c r="BK11" s="40">
        <f t="shared" si="6"/>
        <v>-592</v>
      </c>
      <c r="BM11" s="38" t="s">
        <v>17</v>
      </c>
      <c r="BN11" s="39"/>
      <c r="BO11" s="40">
        <f>+AG21</f>
        <v>-500000</v>
      </c>
      <c r="BQ11" s="41"/>
      <c r="BR11" s="43"/>
      <c r="BS11" s="40">
        <f t="shared" si="7"/>
        <v>18014.846403846146</v>
      </c>
    </row>
    <row r="12" spans="1:71" ht="16.5" thickBot="1" x14ac:dyDescent="0.3">
      <c r="A12" s="41"/>
      <c r="B12" s="160">
        <v>100</v>
      </c>
      <c r="C12" s="163" t="s">
        <v>22</v>
      </c>
      <c r="D12" s="43"/>
      <c r="E12" s="43"/>
      <c r="F12" s="49"/>
      <c r="G12" s="41"/>
      <c r="H12" s="160"/>
      <c r="I12" s="43"/>
      <c r="J12" s="43"/>
      <c r="K12" s="43"/>
      <c r="L12" s="49"/>
      <c r="M12" s="41"/>
      <c r="N12" s="160"/>
      <c r="O12" s="161"/>
      <c r="P12" s="43"/>
      <c r="Q12" s="43"/>
      <c r="R12" s="50"/>
      <c r="S12" s="41"/>
      <c r="T12" s="160"/>
      <c r="U12" s="161"/>
      <c r="V12" s="43"/>
      <c r="W12" s="43"/>
      <c r="Y12" s="41"/>
      <c r="Z12" s="160"/>
      <c r="AA12" s="161"/>
      <c r="AB12" s="43"/>
      <c r="AC12" s="43"/>
      <c r="AE12" s="35">
        <v>215</v>
      </c>
      <c r="AF12" s="35" t="s">
        <v>49</v>
      </c>
      <c r="AG12" s="164">
        <v>-484.87815384614441</v>
      </c>
      <c r="AH12" s="70">
        <f t="shared" si="0"/>
        <v>0</v>
      </c>
      <c r="AI12" s="164">
        <f>+AU21</f>
        <v>-484.87815384614441</v>
      </c>
      <c r="AK12" s="41"/>
      <c r="AL12" s="42"/>
      <c r="AM12" s="40">
        <f t="shared" si="1"/>
        <v>426267.00678846147</v>
      </c>
      <c r="AO12" s="41"/>
      <c r="AP12" s="43"/>
      <c r="AQ12" s="40">
        <f>AQ11+AP12</f>
        <v>-12000</v>
      </c>
      <c r="AS12" s="41"/>
      <c r="AT12" s="43"/>
      <c r="AU12" s="40">
        <f t="shared" si="2"/>
        <v>-484.87815384614441</v>
      </c>
      <c r="AW12" s="41"/>
      <c r="AX12" s="43"/>
      <c r="AY12" s="40">
        <f t="shared" si="3"/>
        <v>-127.90142307692167</v>
      </c>
      <c r="BA12" s="41"/>
      <c r="BB12" s="43"/>
      <c r="BC12" s="40">
        <f t="shared" si="4"/>
        <v>868.63</v>
      </c>
      <c r="BE12" s="41"/>
      <c r="BF12" s="43"/>
      <c r="BG12" s="40">
        <f t="shared" si="5"/>
        <v>-467.85969230769115</v>
      </c>
      <c r="BI12" s="41"/>
      <c r="BJ12" s="43"/>
      <c r="BK12" s="40">
        <f t="shared" si="6"/>
        <v>-592</v>
      </c>
      <c r="BM12" s="41"/>
      <c r="BN12" s="43"/>
      <c r="BO12" s="40">
        <f>+AG22</f>
        <v>163182.80769230775</v>
      </c>
      <c r="BQ12" s="38"/>
      <c r="BR12" s="44">
        <f>SUM(BR6:BR11)</f>
        <v>0</v>
      </c>
      <c r="BS12" s="45">
        <f>BS5+BR12</f>
        <v>18014.846403846146</v>
      </c>
    </row>
    <row r="13" spans="1:71" ht="17.25" thickTop="1" thickBot="1" x14ac:dyDescent="0.3">
      <c r="A13" s="41"/>
      <c r="B13" s="160"/>
      <c r="C13" s="43"/>
      <c r="D13" s="43"/>
      <c r="E13" s="43"/>
      <c r="G13" s="41"/>
      <c r="H13" s="160"/>
      <c r="I13" s="43"/>
      <c r="J13" s="43"/>
      <c r="K13" s="43"/>
      <c r="M13" s="41"/>
      <c r="N13" s="160"/>
      <c r="O13" s="161"/>
      <c r="P13" s="43"/>
      <c r="Q13" s="43"/>
      <c r="R13" s="50"/>
      <c r="S13" s="41"/>
      <c r="T13" s="160"/>
      <c r="U13" s="161"/>
      <c r="V13" s="43"/>
      <c r="W13" s="43"/>
      <c r="Y13" s="41"/>
      <c r="Z13" s="160"/>
      <c r="AA13" s="161"/>
      <c r="AB13" s="43"/>
      <c r="AC13" s="43"/>
      <c r="AE13" s="35">
        <v>220</v>
      </c>
      <c r="AF13" s="35" t="s">
        <v>50</v>
      </c>
      <c r="AG13" s="164">
        <v>-127.90142307692167</v>
      </c>
      <c r="AH13" s="70">
        <f t="shared" si="0"/>
        <v>0</v>
      </c>
      <c r="AI13" s="164">
        <f>+AY27</f>
        <v>-127.90142307692167</v>
      </c>
      <c r="AK13" s="41"/>
      <c r="AL13" s="42"/>
      <c r="AM13" s="40">
        <f t="shared" si="1"/>
        <v>426267.00678846147</v>
      </c>
      <c r="AO13" s="38" t="s">
        <v>18</v>
      </c>
      <c r="AP13" s="44">
        <f>SUM(AP12:AP12)</f>
        <v>0</v>
      </c>
      <c r="AQ13" s="45">
        <f>+AQ11+SUM(AP12:AP12)</f>
        <v>-12000</v>
      </c>
      <c r="AS13" s="41"/>
      <c r="AT13" s="43"/>
      <c r="AU13" s="40">
        <f t="shared" si="2"/>
        <v>-484.87815384614441</v>
      </c>
      <c r="AW13" s="41"/>
      <c r="AX13" s="43"/>
      <c r="AY13" s="40">
        <f t="shared" si="3"/>
        <v>-127.90142307692167</v>
      </c>
      <c r="BA13" s="41"/>
      <c r="BB13" s="43"/>
      <c r="BC13" s="40">
        <f t="shared" si="4"/>
        <v>868.63</v>
      </c>
      <c r="BE13" s="41"/>
      <c r="BF13" s="43"/>
      <c r="BG13" s="40">
        <f t="shared" si="5"/>
        <v>-467.85969230769115</v>
      </c>
      <c r="BI13" s="41"/>
      <c r="BJ13" s="43"/>
      <c r="BK13" s="40">
        <f t="shared" si="6"/>
        <v>-592</v>
      </c>
      <c r="BM13" s="38"/>
      <c r="BN13" s="44">
        <f>SUM(BN12:BN12)</f>
        <v>0</v>
      </c>
      <c r="BO13" s="45">
        <f>BO11+BN13</f>
        <v>-500000</v>
      </c>
      <c r="BS13" s="34"/>
    </row>
    <row r="14" spans="1:71" ht="16.5" thickTop="1" x14ac:dyDescent="0.25">
      <c r="A14" s="41">
        <v>43344</v>
      </c>
      <c r="B14" s="160">
        <v>520</v>
      </c>
      <c r="C14" s="43" t="s">
        <v>63</v>
      </c>
      <c r="D14" s="43"/>
      <c r="E14" s="43"/>
      <c r="G14" s="41"/>
      <c r="H14" s="160"/>
      <c r="I14" s="43"/>
      <c r="J14" s="43"/>
      <c r="K14" s="43"/>
      <c r="M14" s="41"/>
      <c r="N14" s="160"/>
      <c r="O14" s="161"/>
      <c r="P14" s="43"/>
      <c r="Q14" s="43"/>
      <c r="R14" s="50"/>
      <c r="S14" s="41"/>
      <c r="T14" s="160"/>
      <c r="U14" s="161"/>
      <c r="V14" s="43"/>
      <c r="W14" s="43"/>
      <c r="Y14" s="41"/>
      <c r="Z14" s="160"/>
      <c r="AA14" s="161"/>
      <c r="AB14" s="43"/>
      <c r="AC14" s="43"/>
      <c r="AE14" s="35">
        <v>223</v>
      </c>
      <c r="AF14" s="35" t="s">
        <v>57</v>
      </c>
      <c r="AG14" s="164">
        <v>868.63</v>
      </c>
      <c r="AH14" s="70">
        <f t="shared" si="0"/>
        <v>0</v>
      </c>
      <c r="AI14" s="164">
        <f>+BC15</f>
        <v>868.63</v>
      </c>
      <c r="AK14" s="41"/>
      <c r="AL14" s="42"/>
      <c r="AM14" s="40">
        <f t="shared" si="1"/>
        <v>426267.00678846147</v>
      </c>
      <c r="AS14" s="41"/>
      <c r="AT14" s="43"/>
      <c r="AU14" s="40">
        <f t="shared" si="2"/>
        <v>-484.87815384614441</v>
      </c>
      <c r="AW14" s="41"/>
      <c r="AX14" s="43"/>
      <c r="AY14" s="40">
        <f t="shared" si="3"/>
        <v>-127.90142307692167</v>
      </c>
      <c r="BA14" s="41"/>
      <c r="BB14" s="43"/>
      <c r="BC14" s="40">
        <f t="shared" si="4"/>
        <v>868.63</v>
      </c>
      <c r="BE14" s="41"/>
      <c r="BF14" s="43"/>
      <c r="BG14" s="40">
        <f t="shared" si="5"/>
        <v>-467.85969230769115</v>
      </c>
      <c r="BI14" s="41"/>
      <c r="BJ14" s="43"/>
      <c r="BK14" s="40">
        <f t="shared" si="6"/>
        <v>-592</v>
      </c>
      <c r="BO14" s="34"/>
      <c r="BQ14" s="37" t="str">
        <f>+AF24</f>
        <v>Office Supplies Expense</v>
      </c>
      <c r="BR14" s="37"/>
      <c r="BS14" s="37">
        <f>+AE24</f>
        <v>540</v>
      </c>
    </row>
    <row r="15" spans="1:71" ht="16.5" thickBot="1" x14ac:dyDescent="0.3">
      <c r="A15" s="41"/>
      <c r="B15" s="160">
        <v>215</v>
      </c>
      <c r="C15" s="43" t="s">
        <v>49</v>
      </c>
      <c r="D15" s="43"/>
      <c r="E15" s="43"/>
      <c r="G15" s="41"/>
      <c r="H15" s="160"/>
      <c r="I15" s="43"/>
      <c r="J15" s="43"/>
      <c r="K15" s="43"/>
      <c r="M15" s="41"/>
      <c r="N15" s="160"/>
      <c r="O15" s="161"/>
      <c r="P15" s="43"/>
      <c r="Q15" s="43"/>
      <c r="R15" s="50"/>
      <c r="S15" s="41"/>
      <c r="T15" s="160"/>
      <c r="U15" s="161"/>
      <c r="V15" s="43"/>
      <c r="W15" s="43"/>
      <c r="Y15" s="41"/>
      <c r="Z15" s="160"/>
      <c r="AA15" s="161"/>
      <c r="AB15" s="43"/>
      <c r="AC15" s="43"/>
      <c r="AE15" s="35">
        <v>224</v>
      </c>
      <c r="AF15" s="35" t="s">
        <v>58</v>
      </c>
      <c r="AG15" s="164">
        <v>1979.3483846153849</v>
      </c>
      <c r="AH15" s="70">
        <f t="shared" si="0"/>
        <v>0</v>
      </c>
      <c r="AI15" s="164">
        <f>+BC27</f>
        <v>1979.3483846153849</v>
      </c>
      <c r="AK15" s="38" t="s">
        <v>18</v>
      </c>
      <c r="AL15" s="44">
        <f>SUM(AL6:AL14)</f>
        <v>0</v>
      </c>
      <c r="AM15" s="45">
        <f>AM5+AL15</f>
        <v>426267.00678846147</v>
      </c>
      <c r="AO15" s="35" t="str">
        <f>+AF10</f>
        <v xml:space="preserve">Accounts Payable </v>
      </c>
      <c r="AP15" s="35"/>
      <c r="AQ15" s="35">
        <f>+AE10</f>
        <v>210</v>
      </c>
      <c r="AS15" s="41"/>
      <c r="AT15" s="43"/>
      <c r="AU15" s="40">
        <f t="shared" si="2"/>
        <v>-484.87815384614441</v>
      </c>
      <c r="AW15" s="41"/>
      <c r="AX15" s="43"/>
      <c r="AY15" s="40">
        <f t="shared" si="3"/>
        <v>-127.90142307692167</v>
      </c>
      <c r="BA15" s="38"/>
      <c r="BB15" s="44">
        <f>SUM(BB6:BB14)</f>
        <v>0</v>
      </c>
      <c r="BC15" s="45">
        <f>BC5+BB15</f>
        <v>868.63</v>
      </c>
      <c r="BE15" s="41"/>
      <c r="BF15" s="43"/>
      <c r="BG15" s="40">
        <f t="shared" si="5"/>
        <v>-467.85969230769115</v>
      </c>
      <c r="BI15" s="41"/>
      <c r="BJ15" s="43"/>
      <c r="BK15" s="40">
        <f t="shared" si="6"/>
        <v>-592</v>
      </c>
      <c r="BM15" s="37" t="str">
        <f>+AF22</f>
        <v>Salaries &amp; Wages Expense</v>
      </c>
      <c r="BN15" s="37"/>
      <c r="BO15" s="37">
        <f>+AE22</f>
        <v>502</v>
      </c>
      <c r="BQ15" s="37" t="s">
        <v>14</v>
      </c>
      <c r="BR15" s="37" t="s">
        <v>15</v>
      </c>
      <c r="BS15" s="37" t="s">
        <v>16</v>
      </c>
    </row>
    <row r="16" spans="1:71" ht="17.25" thickTop="1" thickBot="1" x14ac:dyDescent="0.3">
      <c r="A16" s="41"/>
      <c r="B16" s="160">
        <v>220</v>
      </c>
      <c r="C16" s="43" t="s">
        <v>50</v>
      </c>
      <c r="D16" s="43"/>
      <c r="E16" s="43"/>
      <c r="G16" s="41"/>
      <c r="H16" s="160"/>
      <c r="I16" s="43"/>
      <c r="J16" s="43"/>
      <c r="K16" s="43"/>
      <c r="M16" s="41"/>
      <c r="N16" s="160"/>
      <c r="O16" s="161"/>
      <c r="P16" s="43"/>
      <c r="Q16" s="43"/>
      <c r="R16" s="50"/>
      <c r="S16" s="41"/>
      <c r="T16" s="160"/>
      <c r="U16" s="161"/>
      <c r="V16" s="43"/>
      <c r="W16" s="43"/>
      <c r="Y16" s="41"/>
      <c r="Z16" s="160"/>
      <c r="AA16" s="161"/>
      <c r="AB16" s="43"/>
      <c r="AC16" s="43"/>
      <c r="AE16" s="35">
        <v>225</v>
      </c>
      <c r="AF16" s="35" t="s">
        <v>51</v>
      </c>
      <c r="AG16" s="164">
        <v>-467.85969230769115</v>
      </c>
      <c r="AH16" s="70">
        <f t="shared" si="0"/>
        <v>0</v>
      </c>
      <c r="AI16" s="164">
        <f>+BG16</f>
        <v>-467.85969230769115</v>
      </c>
      <c r="AM16" s="34"/>
      <c r="AO16" s="35" t="s">
        <v>14</v>
      </c>
      <c r="AP16" s="35" t="s">
        <v>15</v>
      </c>
      <c r="AQ16" s="35" t="s">
        <v>16</v>
      </c>
      <c r="AS16" s="41"/>
      <c r="AT16" s="43"/>
      <c r="AU16" s="40">
        <f t="shared" si="2"/>
        <v>-484.87815384614441</v>
      </c>
      <c r="AW16" s="41"/>
      <c r="AX16" s="43"/>
      <c r="AY16" s="40">
        <f t="shared" si="3"/>
        <v>-127.90142307692167</v>
      </c>
      <c r="BE16" s="38"/>
      <c r="BF16" s="44">
        <f>SUM(BF6:BF15)</f>
        <v>0</v>
      </c>
      <c r="BG16" s="45">
        <f>BG5+BF16</f>
        <v>-467.85969230769115</v>
      </c>
      <c r="BI16" s="38"/>
      <c r="BJ16" s="44">
        <f>SUM(BJ6:BJ15)</f>
        <v>0</v>
      </c>
      <c r="BK16" s="45">
        <f>BK5+BJ16</f>
        <v>-592</v>
      </c>
      <c r="BM16" s="37" t="s">
        <v>14</v>
      </c>
      <c r="BN16" s="37" t="s">
        <v>15</v>
      </c>
      <c r="BO16" s="37" t="s">
        <v>16</v>
      </c>
      <c r="BQ16" s="38" t="s">
        <v>17</v>
      </c>
      <c r="BR16" s="39"/>
      <c r="BS16" s="40">
        <f>+AG24</f>
        <v>0</v>
      </c>
    </row>
    <row r="17" spans="1:71" ht="16.5" thickTop="1" x14ac:dyDescent="0.25">
      <c r="A17" s="41"/>
      <c r="B17" s="160">
        <v>223</v>
      </c>
      <c r="C17" s="43" t="s">
        <v>57</v>
      </c>
      <c r="D17" s="43"/>
      <c r="E17" s="43"/>
      <c r="G17" s="41"/>
      <c r="H17" s="160"/>
      <c r="I17" s="43"/>
      <c r="J17" s="43"/>
      <c r="K17" s="43"/>
      <c r="M17" s="41"/>
      <c r="N17" s="160"/>
      <c r="O17" s="161"/>
      <c r="P17" s="43"/>
      <c r="Q17" s="43"/>
      <c r="R17" s="50"/>
      <c r="S17" s="41"/>
      <c r="T17" s="160"/>
      <c r="U17" s="161"/>
      <c r="V17" s="43"/>
      <c r="W17" s="43"/>
      <c r="Y17" s="41"/>
      <c r="Z17" s="160"/>
      <c r="AA17" s="161"/>
      <c r="AB17" s="43"/>
      <c r="AC17" s="43"/>
      <c r="AE17" s="35">
        <v>243</v>
      </c>
      <c r="AF17" s="35" t="s">
        <v>67</v>
      </c>
      <c r="AG17" s="164">
        <v>-500</v>
      </c>
      <c r="AH17" s="70">
        <f t="shared" si="0"/>
        <v>0</v>
      </c>
      <c r="AI17" s="164">
        <f>+BG27</f>
        <v>-500</v>
      </c>
      <c r="AK17" s="33" t="str">
        <f>AF6</f>
        <v>Accounts Receivable</v>
      </c>
      <c r="AL17" s="33"/>
      <c r="AM17" s="33">
        <f>+AE6</f>
        <v>110</v>
      </c>
      <c r="AO17" s="38" t="s">
        <v>17</v>
      </c>
      <c r="AP17" s="39"/>
      <c r="AQ17" s="40">
        <f>+AG10</f>
        <v>-8000</v>
      </c>
      <c r="AS17" s="41"/>
      <c r="AT17" s="43"/>
      <c r="AU17" s="40">
        <f t="shared" si="2"/>
        <v>-484.87815384614441</v>
      </c>
      <c r="AW17" s="41"/>
      <c r="AX17" s="43"/>
      <c r="AY17" s="40">
        <f t="shared" si="3"/>
        <v>-127.90142307692167</v>
      </c>
      <c r="BA17" s="35" t="str">
        <f>+AF15</f>
        <v>SUTA Taxes Payable</v>
      </c>
      <c r="BB17" s="35"/>
      <c r="BC17" s="35">
        <f>+AE15</f>
        <v>224</v>
      </c>
      <c r="BK17" s="34"/>
      <c r="BM17" s="38" t="s">
        <v>17</v>
      </c>
      <c r="BN17" s="39"/>
      <c r="BO17" s="40">
        <f>+AG22</f>
        <v>163182.80769230775</v>
      </c>
      <c r="BQ17" s="41"/>
      <c r="BR17" s="43"/>
      <c r="BS17" s="40">
        <v>0</v>
      </c>
    </row>
    <row r="18" spans="1:71" ht="16.5" thickBot="1" x14ac:dyDescent="0.3">
      <c r="A18" s="41"/>
      <c r="B18" s="160">
        <v>224</v>
      </c>
      <c r="C18" s="43" t="s">
        <v>58</v>
      </c>
      <c r="D18" s="43"/>
      <c r="E18" s="43"/>
      <c r="G18" s="41"/>
      <c r="H18" s="160"/>
      <c r="I18" s="43"/>
      <c r="J18" s="43"/>
      <c r="K18" s="43"/>
      <c r="M18" s="41"/>
      <c r="N18" s="160"/>
      <c r="O18" s="161"/>
      <c r="P18" s="43"/>
      <c r="Q18" s="43"/>
      <c r="R18" s="50"/>
      <c r="S18" s="41"/>
      <c r="T18" s="160"/>
      <c r="U18" s="161"/>
      <c r="V18" s="43"/>
      <c r="W18" s="43"/>
      <c r="Y18" s="41"/>
      <c r="Z18" s="160"/>
      <c r="AA18" s="161"/>
      <c r="AB18" s="43"/>
      <c r="AC18" s="43"/>
      <c r="AE18" s="35">
        <v>245</v>
      </c>
      <c r="AF18" s="35" t="s">
        <v>52</v>
      </c>
      <c r="AG18" s="164">
        <v>-592</v>
      </c>
      <c r="AH18" s="70">
        <f t="shared" si="0"/>
        <v>0</v>
      </c>
      <c r="AI18" s="164">
        <f>+BK16</f>
        <v>-592</v>
      </c>
      <c r="AK18" s="33" t="s">
        <v>14</v>
      </c>
      <c r="AL18" s="33" t="s">
        <v>15</v>
      </c>
      <c r="AM18" s="33" t="s">
        <v>16</v>
      </c>
      <c r="AO18" s="41"/>
      <c r="AP18" s="43"/>
      <c r="AQ18" s="40">
        <f>AQ17+AP18</f>
        <v>-8000</v>
      </c>
      <c r="AS18" s="41"/>
      <c r="AT18" s="43"/>
      <c r="AU18" s="40">
        <f t="shared" si="2"/>
        <v>-484.87815384614441</v>
      </c>
      <c r="AW18" s="41"/>
      <c r="AX18" s="43"/>
      <c r="AY18" s="40">
        <f t="shared" si="3"/>
        <v>-127.90142307692167</v>
      </c>
      <c r="BA18" s="35" t="s">
        <v>14</v>
      </c>
      <c r="BB18" s="35" t="s">
        <v>15</v>
      </c>
      <c r="BC18" s="35" t="s">
        <v>16</v>
      </c>
      <c r="BE18" s="35" t="str">
        <f>+AF17</f>
        <v>Group Insurance Payable</v>
      </c>
      <c r="BF18" s="35"/>
      <c r="BG18" s="35">
        <f>+AE17</f>
        <v>243</v>
      </c>
      <c r="BI18" s="35" t="str">
        <f>AF19</f>
        <v>Retirement Plan Contributions</v>
      </c>
      <c r="BJ18" s="35"/>
      <c r="BK18" s="35">
        <f>+AE19</f>
        <v>247</v>
      </c>
      <c r="BM18" s="41"/>
      <c r="BN18" s="43"/>
      <c r="BO18" s="40">
        <f>BO17+BN18</f>
        <v>163182.80769230775</v>
      </c>
      <c r="BQ18" s="38"/>
      <c r="BR18" s="44">
        <f>SUM(BR17:BR17)</f>
        <v>0</v>
      </c>
      <c r="BS18" s="45">
        <f>BS16+BR18</f>
        <v>0</v>
      </c>
    </row>
    <row r="19" spans="1:71" ht="17.25" thickTop="1" thickBot="1" x14ac:dyDescent="0.3">
      <c r="A19" s="41"/>
      <c r="B19" s="160"/>
      <c r="C19" s="43"/>
      <c r="D19" s="43"/>
      <c r="E19" s="43"/>
      <c r="G19" s="41"/>
      <c r="H19" s="160"/>
      <c r="I19" s="43"/>
      <c r="J19" s="43"/>
      <c r="K19" s="43"/>
      <c r="M19" s="41"/>
      <c r="N19" s="160"/>
      <c r="O19" s="161"/>
      <c r="P19" s="43"/>
      <c r="Q19" s="43"/>
      <c r="R19" s="50"/>
      <c r="S19" s="41"/>
      <c r="T19" s="160"/>
      <c r="U19" s="160"/>
      <c r="V19" s="43"/>
      <c r="W19" s="43"/>
      <c r="Y19" s="41"/>
      <c r="Z19" s="160"/>
      <c r="AA19" s="165"/>
      <c r="AB19" s="43"/>
      <c r="AC19" s="43"/>
      <c r="AE19" s="35">
        <v>247</v>
      </c>
      <c r="AF19" s="35" t="s">
        <v>69</v>
      </c>
      <c r="AG19" s="164">
        <v>-8140</v>
      </c>
      <c r="AH19" s="70">
        <f t="shared" si="0"/>
        <v>0</v>
      </c>
      <c r="AI19" s="164">
        <f>+BK26</f>
        <v>-8140</v>
      </c>
      <c r="AK19" s="38" t="s">
        <v>17</v>
      </c>
      <c r="AL19" s="39"/>
      <c r="AM19" s="40">
        <f>+AG6</f>
        <v>20000</v>
      </c>
      <c r="AO19" s="38" t="s">
        <v>18</v>
      </c>
      <c r="AP19" s="44">
        <f>SUM(AP18:AP18)</f>
        <v>0</v>
      </c>
      <c r="AQ19" s="45">
        <f>+AQ17+SUM(AP18:AP18)</f>
        <v>-8000</v>
      </c>
      <c r="AS19" s="41"/>
      <c r="AT19" s="43"/>
      <c r="AU19" s="40">
        <f t="shared" si="2"/>
        <v>-484.87815384614441</v>
      </c>
      <c r="AW19" s="41"/>
      <c r="AX19" s="43"/>
      <c r="AY19" s="40">
        <f t="shared" si="3"/>
        <v>-127.90142307692167</v>
      </c>
      <c r="BA19" s="38" t="s">
        <v>17</v>
      </c>
      <c r="BB19" s="39"/>
      <c r="BC19" s="40">
        <f>+AG15</f>
        <v>1979.3483846153849</v>
      </c>
      <c r="BE19" s="35" t="s">
        <v>14</v>
      </c>
      <c r="BF19" s="35" t="s">
        <v>15</v>
      </c>
      <c r="BG19" s="35" t="s">
        <v>16</v>
      </c>
      <c r="BI19" s="35" t="s">
        <v>14</v>
      </c>
      <c r="BJ19" s="35" t="s">
        <v>15</v>
      </c>
      <c r="BK19" s="35" t="s">
        <v>16</v>
      </c>
      <c r="BM19" s="41"/>
      <c r="BN19" s="43"/>
      <c r="BO19" s="40">
        <f t="shared" ref="BO19:BO23" si="8">BO18+BN19</f>
        <v>163182.80769230775</v>
      </c>
    </row>
    <row r="20" spans="1:71" ht="16.5" thickTop="1" x14ac:dyDescent="0.25">
      <c r="A20" s="41">
        <v>43358</v>
      </c>
      <c r="B20" s="160">
        <v>215</v>
      </c>
      <c r="C20" s="43" t="s">
        <v>49</v>
      </c>
      <c r="D20" s="43"/>
      <c r="E20" s="43"/>
      <c r="G20" s="41"/>
      <c r="H20" s="160"/>
      <c r="I20" s="43"/>
      <c r="J20" s="43"/>
      <c r="K20" s="43"/>
      <c r="M20" s="41"/>
      <c r="N20" s="160"/>
      <c r="O20" s="43"/>
      <c r="P20" s="43"/>
      <c r="Q20" s="43"/>
      <c r="R20" s="50"/>
      <c r="S20" s="41"/>
      <c r="T20" s="160"/>
      <c r="U20" s="160"/>
      <c r="V20" s="43"/>
      <c r="W20" s="43"/>
      <c r="Y20" s="166"/>
      <c r="Z20" s="167"/>
      <c r="AA20" s="168"/>
      <c r="AB20" s="168"/>
      <c r="AC20" s="168"/>
      <c r="AE20" s="169">
        <v>300</v>
      </c>
      <c r="AF20" s="36" t="s">
        <v>68</v>
      </c>
      <c r="AG20" s="170">
        <v>-130600</v>
      </c>
      <c r="AH20" s="70">
        <f t="shared" si="0"/>
        <v>0</v>
      </c>
      <c r="AI20" s="170">
        <f>+BO7</f>
        <v>-130600</v>
      </c>
      <c r="AK20" s="41"/>
      <c r="AL20" s="43"/>
      <c r="AM20" s="40">
        <f>+AM19+SUM(AL20)</f>
        <v>20000</v>
      </c>
      <c r="AS20" s="41"/>
      <c r="AT20" s="43"/>
      <c r="AU20" s="40">
        <f t="shared" si="2"/>
        <v>-484.87815384614441</v>
      </c>
      <c r="AW20" s="41"/>
      <c r="AX20" s="43"/>
      <c r="AY20" s="40">
        <f t="shared" si="3"/>
        <v>-127.90142307692167</v>
      </c>
      <c r="BA20" s="41"/>
      <c r="BB20" s="43"/>
      <c r="BC20" s="40">
        <f>BC19+BB20</f>
        <v>1979.3483846153849</v>
      </c>
      <c r="BE20" s="38" t="s">
        <v>17</v>
      </c>
      <c r="BF20" s="39"/>
      <c r="BG20" s="40">
        <f>+AG17</f>
        <v>-500</v>
      </c>
      <c r="BI20" s="38" t="s">
        <v>17</v>
      </c>
      <c r="BJ20" s="39"/>
      <c r="BK20" s="40">
        <f>+AG19</f>
        <v>-8140</v>
      </c>
      <c r="BM20" s="41"/>
      <c r="BN20" s="43"/>
      <c r="BO20" s="40">
        <f t="shared" si="8"/>
        <v>163182.80769230775</v>
      </c>
      <c r="BQ20" s="37" t="str">
        <f>+AF25</f>
        <v xml:space="preserve">Depreciation Expense </v>
      </c>
      <c r="BR20" s="37"/>
      <c r="BS20" s="37">
        <f>+AE25</f>
        <v>590</v>
      </c>
    </row>
    <row r="21" spans="1:71" ht="16.5" thickBot="1" x14ac:dyDescent="0.3">
      <c r="A21" s="41"/>
      <c r="B21" s="160">
        <v>220</v>
      </c>
      <c r="C21" s="43" t="s">
        <v>50</v>
      </c>
      <c r="D21" s="43"/>
      <c r="E21" s="43"/>
      <c r="G21" s="41"/>
      <c r="H21" s="160"/>
      <c r="I21" s="43"/>
      <c r="J21" s="43"/>
      <c r="K21" s="43"/>
      <c r="M21" s="41"/>
      <c r="N21" s="160"/>
      <c r="O21" s="43"/>
      <c r="P21" s="43"/>
      <c r="Q21" s="43"/>
      <c r="R21" s="50"/>
      <c r="S21" s="41"/>
      <c r="T21" s="160"/>
      <c r="U21" s="160"/>
      <c r="V21" s="43"/>
      <c r="W21" s="43"/>
      <c r="Y21" s="166"/>
      <c r="Z21" s="167"/>
      <c r="AA21" s="168"/>
      <c r="AB21" s="168"/>
      <c r="AC21" s="168"/>
      <c r="AE21" s="171">
        <v>400</v>
      </c>
      <c r="AF21" s="37" t="s">
        <v>53</v>
      </c>
      <c r="AG21" s="172">
        <v>-500000</v>
      </c>
      <c r="AH21" s="70">
        <f t="shared" si="0"/>
        <v>0</v>
      </c>
      <c r="AI21" s="172">
        <f>+BO13</f>
        <v>-500000</v>
      </c>
      <c r="AK21" s="38" t="s">
        <v>18</v>
      </c>
      <c r="AL21" s="44">
        <f>SUM(AL20:AL20)</f>
        <v>0</v>
      </c>
      <c r="AM21" s="45">
        <f>AM19+AL21</f>
        <v>20000</v>
      </c>
      <c r="AO21" s="35" t="str">
        <f>+AF11</f>
        <v>Payroll Payable</v>
      </c>
      <c r="AP21" s="35"/>
      <c r="AQ21" s="35">
        <f>+AE11</f>
        <v>213</v>
      </c>
      <c r="AS21" s="38" t="s">
        <v>18</v>
      </c>
      <c r="AT21" s="44">
        <f>SUM(AT6:AT20)</f>
        <v>0</v>
      </c>
      <c r="AU21" s="45">
        <f>+AU5+SUM(AT6:AT20)</f>
        <v>-484.87815384614441</v>
      </c>
      <c r="AW21" s="41"/>
      <c r="AX21" s="43"/>
      <c r="AY21" s="40">
        <f t="shared" si="3"/>
        <v>-127.90142307692167</v>
      </c>
      <c r="BA21" s="41"/>
      <c r="BB21" s="43"/>
      <c r="BC21" s="40">
        <f t="shared" ref="BC21:BC26" si="9">BC20+BB21</f>
        <v>1979.3483846153849</v>
      </c>
      <c r="BE21" s="41"/>
      <c r="BF21" s="43"/>
      <c r="BG21" s="40">
        <f t="shared" ref="BG21:BG26" si="10">BG20+BF21</f>
        <v>-500</v>
      </c>
      <c r="BI21" s="41"/>
      <c r="BJ21" s="43"/>
      <c r="BK21" s="40">
        <f>BK20+BJ21</f>
        <v>-8140</v>
      </c>
      <c r="BM21" s="41"/>
      <c r="BN21" s="43"/>
      <c r="BO21" s="40">
        <f t="shared" si="8"/>
        <v>163182.80769230775</v>
      </c>
      <c r="BQ21" s="37" t="s">
        <v>14</v>
      </c>
      <c r="BR21" s="37" t="s">
        <v>15</v>
      </c>
      <c r="BS21" s="37" t="s">
        <v>16</v>
      </c>
    </row>
    <row r="22" spans="1:71" ht="16.5" thickTop="1" x14ac:dyDescent="0.25">
      <c r="A22" s="41"/>
      <c r="B22" s="160">
        <v>223</v>
      </c>
      <c r="C22" s="43" t="s">
        <v>57</v>
      </c>
      <c r="D22" s="43"/>
      <c r="E22" s="43"/>
      <c r="G22" s="41"/>
      <c r="H22" s="160"/>
      <c r="I22" s="43"/>
      <c r="J22" s="43"/>
      <c r="K22" s="43"/>
      <c r="M22" s="41"/>
      <c r="N22" s="160"/>
      <c r="O22" s="43"/>
      <c r="P22" s="43"/>
      <c r="Q22" s="43"/>
      <c r="R22" s="50"/>
      <c r="S22" s="41"/>
      <c r="T22" s="160"/>
      <c r="U22" s="160"/>
      <c r="V22" s="43"/>
      <c r="W22" s="43"/>
      <c r="Y22" s="166"/>
      <c r="Z22" s="167"/>
      <c r="AA22" s="168"/>
      <c r="AB22" s="168"/>
      <c r="AC22" s="168"/>
      <c r="AE22" s="171">
        <v>502</v>
      </c>
      <c r="AF22" s="37" t="s">
        <v>62</v>
      </c>
      <c r="AG22" s="172">
        <v>163182.80769230775</v>
      </c>
      <c r="AH22" s="70">
        <f t="shared" si="0"/>
        <v>0</v>
      </c>
      <c r="AI22" s="172">
        <f>+BO24</f>
        <v>163182.80769230775</v>
      </c>
      <c r="AM22" s="34"/>
      <c r="AO22" s="35" t="s">
        <v>14</v>
      </c>
      <c r="AP22" s="35" t="s">
        <v>15</v>
      </c>
      <c r="AQ22" s="35" t="s">
        <v>16</v>
      </c>
      <c r="AU22" s="34"/>
      <c r="AW22" s="41"/>
      <c r="AX22" s="43"/>
      <c r="AY22" s="40">
        <f t="shared" si="3"/>
        <v>-127.90142307692167</v>
      </c>
      <c r="BA22" s="41"/>
      <c r="BB22" s="43"/>
      <c r="BC22" s="40">
        <f t="shared" si="9"/>
        <v>1979.3483846153849</v>
      </c>
      <c r="BE22" s="41"/>
      <c r="BF22" s="43"/>
      <c r="BG22" s="40">
        <f t="shared" si="10"/>
        <v>-500</v>
      </c>
      <c r="BI22" s="41"/>
      <c r="BJ22" s="43"/>
      <c r="BK22" s="40">
        <f t="shared" ref="BK22:BK25" si="11">BK21+BJ22</f>
        <v>-8140</v>
      </c>
      <c r="BM22" s="41"/>
      <c r="BN22" s="43"/>
      <c r="BO22" s="40">
        <f t="shared" si="8"/>
        <v>163182.80769230775</v>
      </c>
      <c r="BQ22" s="38" t="s">
        <v>17</v>
      </c>
      <c r="BR22" s="39"/>
      <c r="BS22" s="40">
        <f>+AG25</f>
        <v>0</v>
      </c>
    </row>
    <row r="23" spans="1:71" ht="15.75" x14ac:dyDescent="0.25">
      <c r="A23" s="41"/>
      <c r="B23" s="160">
        <v>224</v>
      </c>
      <c r="C23" s="43" t="s">
        <v>58</v>
      </c>
      <c r="D23" s="43"/>
      <c r="E23" s="43"/>
      <c r="G23" s="41"/>
      <c r="H23" s="160"/>
      <c r="I23" s="43"/>
      <c r="J23" s="43"/>
      <c r="K23" s="43"/>
      <c r="M23" s="41"/>
      <c r="N23" s="160"/>
      <c r="O23" s="43"/>
      <c r="P23" s="43"/>
      <c r="Q23" s="43"/>
      <c r="R23" s="50"/>
      <c r="S23" s="41"/>
      <c r="T23" s="160"/>
      <c r="U23" s="160"/>
      <c r="V23" s="43"/>
      <c r="W23" s="43"/>
      <c r="Y23" s="166"/>
      <c r="Z23" s="167"/>
      <c r="AA23" s="168"/>
      <c r="AB23" s="168"/>
      <c r="AC23" s="168"/>
      <c r="AE23" s="171">
        <v>520</v>
      </c>
      <c r="AF23" s="37" t="s">
        <v>63</v>
      </c>
      <c r="AG23" s="172">
        <v>18014.846403846146</v>
      </c>
      <c r="AH23" s="70">
        <f t="shared" si="0"/>
        <v>0</v>
      </c>
      <c r="AI23" s="172">
        <f>+BS12</f>
        <v>18014.846403846146</v>
      </c>
      <c r="AK23" s="33" t="str">
        <f>AF7</f>
        <v>Office Supplies</v>
      </c>
      <c r="AL23" s="33"/>
      <c r="AM23" s="33">
        <f>+AE7</f>
        <v>130</v>
      </c>
      <c r="AO23" s="38" t="s">
        <v>17</v>
      </c>
      <c r="AP23" s="39"/>
      <c r="AQ23" s="40">
        <f>+AG11</f>
        <v>0</v>
      </c>
      <c r="AW23" s="41"/>
      <c r="AX23" s="43"/>
      <c r="AY23" s="40">
        <f t="shared" si="3"/>
        <v>-127.90142307692167</v>
      </c>
      <c r="BA23" s="41"/>
      <c r="BB23" s="43"/>
      <c r="BC23" s="40">
        <f t="shared" si="9"/>
        <v>1979.3483846153849</v>
      </c>
      <c r="BE23" s="41"/>
      <c r="BF23" s="43"/>
      <c r="BG23" s="40">
        <f t="shared" si="10"/>
        <v>-500</v>
      </c>
      <c r="BI23" s="41"/>
      <c r="BJ23" s="43"/>
      <c r="BK23" s="40">
        <f t="shared" si="11"/>
        <v>-8140</v>
      </c>
      <c r="BM23" s="41"/>
      <c r="BN23" s="43"/>
      <c r="BO23" s="40">
        <f t="shared" si="8"/>
        <v>163182.80769230775</v>
      </c>
      <c r="BQ23" s="41"/>
      <c r="BR23" s="43"/>
      <c r="BS23" s="40">
        <f>BS22+BR23</f>
        <v>0</v>
      </c>
    </row>
    <row r="24" spans="1:71" ht="16.5" thickBot="1" x14ac:dyDescent="0.3">
      <c r="A24" s="41"/>
      <c r="B24" s="160">
        <v>225</v>
      </c>
      <c r="C24" s="43" t="s">
        <v>51</v>
      </c>
      <c r="D24" s="43"/>
      <c r="E24" s="43"/>
      <c r="G24" s="41"/>
      <c r="H24" s="160"/>
      <c r="I24" s="43"/>
      <c r="J24" s="43"/>
      <c r="K24" s="43"/>
      <c r="M24" s="41"/>
      <c r="N24" s="160"/>
      <c r="O24" s="43"/>
      <c r="P24" s="43"/>
      <c r="Q24" s="43"/>
      <c r="R24" s="50"/>
      <c r="S24" s="41"/>
      <c r="T24" s="160"/>
      <c r="U24" s="43"/>
      <c r="V24" s="43"/>
      <c r="W24" s="43"/>
      <c r="Y24" s="166"/>
      <c r="Z24" s="167"/>
      <c r="AA24" s="168"/>
      <c r="AB24" s="168"/>
      <c r="AC24" s="168"/>
      <c r="AE24" s="171">
        <v>540</v>
      </c>
      <c r="AF24" s="37" t="s">
        <v>20</v>
      </c>
      <c r="AG24" s="172">
        <v>0</v>
      </c>
      <c r="AH24" s="70">
        <f t="shared" si="0"/>
        <v>0</v>
      </c>
      <c r="AI24" s="172">
        <f>+BS18</f>
        <v>0</v>
      </c>
      <c r="AK24" s="33" t="s">
        <v>14</v>
      </c>
      <c r="AL24" s="33" t="s">
        <v>15</v>
      </c>
      <c r="AM24" s="33" t="s">
        <v>16</v>
      </c>
      <c r="AO24" s="41"/>
      <c r="AP24" s="43"/>
      <c r="AQ24" s="40">
        <f>AQ23+AP24</f>
        <v>0</v>
      </c>
      <c r="AW24" s="41"/>
      <c r="AX24" s="43"/>
      <c r="AY24" s="40">
        <f t="shared" si="3"/>
        <v>-127.90142307692167</v>
      </c>
      <c r="BA24" s="41"/>
      <c r="BB24" s="43"/>
      <c r="BC24" s="40">
        <f t="shared" si="9"/>
        <v>1979.3483846153849</v>
      </c>
      <c r="BE24" s="41"/>
      <c r="BF24" s="43"/>
      <c r="BG24" s="40">
        <f t="shared" si="10"/>
        <v>-500</v>
      </c>
      <c r="BI24" s="41"/>
      <c r="BJ24" s="43"/>
      <c r="BK24" s="40">
        <f t="shared" si="11"/>
        <v>-8140</v>
      </c>
      <c r="BM24" s="38"/>
      <c r="BN24" s="44">
        <f>SUM(BN18:BN23)</f>
        <v>0</v>
      </c>
      <c r="BO24" s="45">
        <f>BO17+BN24</f>
        <v>163182.80769230775</v>
      </c>
      <c r="BQ24" s="41"/>
      <c r="BR24" s="43"/>
      <c r="BS24" s="40">
        <f>BS23+BR24</f>
        <v>0</v>
      </c>
    </row>
    <row r="25" spans="1:71" ht="17.25" thickTop="1" thickBot="1" x14ac:dyDescent="0.3">
      <c r="A25" s="41"/>
      <c r="B25" s="160">
        <v>100</v>
      </c>
      <c r="C25" s="43" t="s">
        <v>22</v>
      </c>
      <c r="D25" s="173"/>
      <c r="E25" s="43"/>
      <c r="G25" s="41"/>
      <c r="H25" s="160"/>
      <c r="I25" s="43"/>
      <c r="J25" s="43"/>
      <c r="K25" s="43"/>
      <c r="M25" s="41"/>
      <c r="N25" s="160"/>
      <c r="O25" s="43"/>
      <c r="P25" s="173"/>
      <c r="Q25" s="43"/>
      <c r="R25" s="50"/>
      <c r="S25" s="41"/>
      <c r="T25" s="160"/>
      <c r="U25" s="43"/>
      <c r="V25" s="173"/>
      <c r="W25" s="43"/>
      <c r="Y25" s="166"/>
      <c r="Z25" s="167"/>
      <c r="AA25" s="168"/>
      <c r="AB25" s="174"/>
      <c r="AC25" s="168"/>
      <c r="AE25" s="171">
        <v>590</v>
      </c>
      <c r="AF25" s="37" t="s">
        <v>55</v>
      </c>
      <c r="AG25" s="172">
        <v>0</v>
      </c>
      <c r="AH25" s="70">
        <f t="shared" si="0"/>
        <v>0</v>
      </c>
      <c r="AI25" s="172">
        <f>+BS25</f>
        <v>0</v>
      </c>
      <c r="AK25" s="38" t="s">
        <v>17</v>
      </c>
      <c r="AL25" s="39"/>
      <c r="AM25" s="40">
        <f>+AG7</f>
        <v>600</v>
      </c>
      <c r="AO25" s="41"/>
      <c r="AP25" s="43"/>
      <c r="AQ25" s="40">
        <f>AQ24+AP25</f>
        <v>0</v>
      </c>
      <c r="AW25" s="41"/>
      <c r="AX25" s="43"/>
      <c r="AY25" s="40">
        <f t="shared" si="3"/>
        <v>-127.90142307692167</v>
      </c>
      <c r="BA25" s="41"/>
      <c r="BB25" s="43"/>
      <c r="BC25" s="40">
        <f t="shared" si="9"/>
        <v>1979.3483846153849</v>
      </c>
      <c r="BE25" s="41"/>
      <c r="BF25" s="43"/>
      <c r="BG25" s="40">
        <f t="shared" si="10"/>
        <v>-500</v>
      </c>
      <c r="BI25" s="41"/>
      <c r="BJ25" s="43"/>
      <c r="BK25" s="40">
        <f t="shared" si="11"/>
        <v>-8140</v>
      </c>
      <c r="BQ25" s="38"/>
      <c r="BR25" s="44">
        <f>SUM(BR23:BR24)</f>
        <v>0</v>
      </c>
      <c r="BS25" s="45">
        <f>BS22+BR25</f>
        <v>0</v>
      </c>
    </row>
    <row r="26" spans="1:71" ht="16.5" thickTop="1" thickBot="1" x14ac:dyDescent="0.3">
      <c r="A26" s="41"/>
      <c r="B26" s="160"/>
      <c r="C26" s="43"/>
      <c r="D26" s="43"/>
      <c r="E26" s="43"/>
      <c r="G26" s="41"/>
      <c r="H26" s="160"/>
      <c r="I26" s="43"/>
      <c r="J26" s="43"/>
      <c r="K26" s="43"/>
      <c r="M26" s="41"/>
      <c r="N26" s="160"/>
      <c r="O26" s="161"/>
      <c r="P26" s="43"/>
      <c r="Q26" s="43"/>
      <c r="R26" s="50"/>
      <c r="S26" s="41"/>
      <c r="T26" s="160"/>
      <c r="U26" s="165"/>
      <c r="V26" s="43"/>
      <c r="W26" s="43"/>
      <c r="Y26" s="41"/>
      <c r="Z26" s="160"/>
      <c r="AA26" s="165"/>
      <c r="AB26" s="43"/>
      <c r="AC26" s="43"/>
      <c r="AE26" s="175"/>
      <c r="AF26" s="176"/>
      <c r="AG26" s="177">
        <f>SUM(AG5:AG25)</f>
        <v>-2.1827872842550278E-11</v>
      </c>
      <c r="AH26" s="177">
        <f>SUM(AH5:AH25)</f>
        <v>0</v>
      </c>
      <c r="AI26" s="177">
        <f>SUM(AI5:AI25)</f>
        <v>-2.1827872842550278E-11</v>
      </c>
      <c r="AK26" s="41"/>
      <c r="AL26" s="43"/>
      <c r="AM26" s="40">
        <f>+AM25+SUM(AL26)</f>
        <v>600</v>
      </c>
      <c r="AO26" s="41"/>
      <c r="AP26" s="43"/>
      <c r="AQ26" s="40">
        <f>AQ25+AP26</f>
        <v>0</v>
      </c>
      <c r="AW26" s="41"/>
      <c r="AX26" s="43"/>
      <c r="AY26" s="40">
        <f t="shared" si="3"/>
        <v>-127.90142307692167</v>
      </c>
      <c r="BA26" s="41"/>
      <c r="BB26" s="43"/>
      <c r="BC26" s="40">
        <f t="shared" si="9"/>
        <v>1979.3483846153849</v>
      </c>
      <c r="BE26" s="41"/>
      <c r="BF26" s="43"/>
      <c r="BG26" s="40">
        <f t="shared" si="10"/>
        <v>-500</v>
      </c>
      <c r="BI26" s="38"/>
      <c r="BJ26" s="44">
        <f>SUM(BJ21:BJ25)</f>
        <v>0</v>
      </c>
      <c r="BK26" s="45">
        <f>BK20+BJ26</f>
        <v>-8140</v>
      </c>
    </row>
    <row r="27" spans="1:71" ht="16.5" thickTop="1" thickBot="1" x14ac:dyDescent="0.3">
      <c r="A27" s="41"/>
      <c r="B27" s="160"/>
      <c r="C27" s="43"/>
      <c r="D27" s="43"/>
      <c r="E27" s="43"/>
      <c r="G27" s="41"/>
      <c r="H27" s="160"/>
      <c r="I27" s="43"/>
      <c r="J27" s="43"/>
      <c r="K27" s="43"/>
      <c r="M27" s="41"/>
      <c r="N27" s="160"/>
      <c r="O27" s="161"/>
      <c r="P27" s="43"/>
      <c r="Q27" s="43"/>
      <c r="R27" s="50"/>
      <c r="S27" s="41"/>
      <c r="T27" s="160"/>
      <c r="U27" s="165"/>
      <c r="V27" s="43"/>
      <c r="W27" s="43"/>
      <c r="Y27" s="41"/>
      <c r="Z27" s="160"/>
      <c r="AA27" s="165"/>
      <c r="AB27" s="43"/>
      <c r="AC27" s="43"/>
      <c r="AE27" s="175"/>
      <c r="AF27" s="178" t="s">
        <v>7</v>
      </c>
      <c r="AG27" s="179">
        <f>SUM(AG21:AG25)</f>
        <v>-318802.34590384609</v>
      </c>
      <c r="AH27" s="179">
        <f>SUM(AH21:AH25)</f>
        <v>0</v>
      </c>
      <c r="AI27" s="179">
        <f>SUM(AI21:AI25)</f>
        <v>-318802.34590384609</v>
      </c>
      <c r="AK27" s="38" t="s">
        <v>18</v>
      </c>
      <c r="AL27" s="44">
        <f>SUM(AL26:AL26)</f>
        <v>0</v>
      </c>
      <c r="AM27" s="45">
        <f>AM25+AL27</f>
        <v>600</v>
      </c>
      <c r="AO27" s="38" t="s">
        <v>18</v>
      </c>
      <c r="AP27" s="44">
        <f>SUM(AP24:AP26)</f>
        <v>0</v>
      </c>
      <c r="AQ27" s="45">
        <f>+AQ23+SUM(AP24:AP26)</f>
        <v>0</v>
      </c>
      <c r="AW27" s="38" t="s">
        <v>18</v>
      </c>
      <c r="AX27" s="44">
        <f>SUM(AX6:AX26)</f>
        <v>0</v>
      </c>
      <c r="AY27" s="45">
        <f>AY5+AX27</f>
        <v>-127.90142307692167</v>
      </c>
      <c r="BA27" s="38"/>
      <c r="BB27" s="44">
        <f>SUM(BB20:BB26)</f>
        <v>0</v>
      </c>
      <c r="BC27" s="45">
        <f>BC19+BB27</f>
        <v>1979.3483846153849</v>
      </c>
      <c r="BE27" s="38"/>
      <c r="BF27" s="44">
        <f>SUM(BF21:BF26)</f>
        <v>0</v>
      </c>
      <c r="BG27" s="45">
        <f>BG20+BF27</f>
        <v>-500</v>
      </c>
    </row>
    <row r="28" spans="1:71" ht="15.75" thickTop="1" x14ac:dyDescent="0.25">
      <c r="A28" s="41"/>
      <c r="B28" s="160"/>
      <c r="C28" s="43"/>
      <c r="D28" s="43"/>
      <c r="E28" s="43"/>
      <c r="G28" s="41"/>
      <c r="H28" s="160"/>
      <c r="I28" s="43"/>
      <c r="J28" s="43"/>
      <c r="K28" s="43"/>
      <c r="M28" s="41"/>
      <c r="N28" s="160"/>
      <c r="O28" s="161"/>
      <c r="P28" s="43"/>
      <c r="Q28" s="43"/>
      <c r="R28" s="50"/>
      <c r="S28" s="41"/>
      <c r="T28" s="160"/>
      <c r="U28" s="165"/>
      <c r="V28" s="43"/>
      <c r="W28" s="43"/>
      <c r="Y28" s="41"/>
      <c r="Z28" s="160"/>
      <c r="AA28" s="165"/>
      <c r="AB28" s="43"/>
      <c r="AC28" s="43"/>
      <c r="AD28" s="52"/>
      <c r="AE28" s="34"/>
      <c r="AF28" s="34"/>
      <c r="AI28" s="180"/>
      <c r="AJ28" s="52"/>
      <c r="AK28" s="34"/>
      <c r="AL28" s="34"/>
      <c r="AM28" s="34"/>
      <c r="AO28" s="47"/>
      <c r="AP28" s="48"/>
      <c r="AQ28" s="49"/>
      <c r="AR28" s="49"/>
      <c r="AS28" s="49"/>
      <c r="AT28" s="50"/>
      <c r="AU28" s="51"/>
      <c r="AV28" s="52"/>
      <c r="AW28" s="34"/>
      <c r="AX28" s="34"/>
      <c r="AY28" s="34"/>
      <c r="AZ28" s="53"/>
      <c r="BA28" s="51"/>
      <c r="BB28" s="52"/>
      <c r="BC28" s="34"/>
      <c r="BE28" s="34"/>
    </row>
    <row r="29" spans="1:71" x14ac:dyDescent="0.25">
      <c r="M29" s="47"/>
      <c r="N29" s="48"/>
      <c r="O29" s="49"/>
      <c r="P29" s="49"/>
      <c r="Q29" s="49"/>
      <c r="R29" s="50"/>
      <c r="AE29" s="175"/>
    </row>
    <row r="30" spans="1:71" x14ac:dyDescent="0.25">
      <c r="M30" s="47"/>
      <c r="N30" s="48"/>
      <c r="O30" s="49"/>
      <c r="P30" s="49"/>
      <c r="Q30" s="49"/>
      <c r="R30" s="50"/>
      <c r="AE30" s="175"/>
      <c r="AF30" s="176"/>
      <c r="AG30" s="181"/>
      <c r="AH30" s="181"/>
      <c r="AI30" s="181"/>
    </row>
    <row r="31" spans="1:71" x14ac:dyDescent="0.25">
      <c r="M31" s="47"/>
      <c r="N31" s="48"/>
      <c r="O31" s="49"/>
      <c r="P31" s="49"/>
      <c r="Q31" s="49"/>
      <c r="R31" s="50"/>
    </row>
    <row r="32" spans="1:71" x14ac:dyDescent="0.25">
      <c r="M32" s="47"/>
      <c r="N32" s="48"/>
      <c r="O32" s="49"/>
      <c r="P32" s="49"/>
      <c r="Q32" s="49"/>
      <c r="R32" s="50"/>
    </row>
    <row r="33" spans="13:18" x14ac:dyDescent="0.25">
      <c r="M33" s="47"/>
      <c r="N33" s="48"/>
      <c r="O33" s="49"/>
      <c r="P33" s="49"/>
      <c r="Q33" s="49"/>
      <c r="R33" s="50"/>
    </row>
    <row r="34" spans="13:18" x14ac:dyDescent="0.25">
      <c r="M34" s="47"/>
      <c r="N34" s="48"/>
      <c r="O34" s="49"/>
      <c r="P34" s="49"/>
      <c r="Q34" s="49"/>
      <c r="R34" s="50"/>
    </row>
    <row r="35" spans="13:18" x14ac:dyDescent="0.25">
      <c r="M35" s="47"/>
      <c r="N35" s="48"/>
      <c r="O35" s="49"/>
      <c r="P35" s="49"/>
      <c r="Q35" s="49"/>
      <c r="R35" s="50"/>
    </row>
    <row r="36" spans="13:18" x14ac:dyDescent="0.25">
      <c r="M36" s="47"/>
      <c r="N36" s="48"/>
      <c r="O36" s="49"/>
      <c r="P36" s="49"/>
      <c r="Q36" s="49"/>
      <c r="R36" s="50"/>
    </row>
    <row r="37" spans="13:18" x14ac:dyDescent="0.25">
      <c r="M37" s="47"/>
      <c r="N37" s="48"/>
      <c r="O37" s="49"/>
      <c r="P37" s="49"/>
      <c r="Q37" s="49"/>
      <c r="R37" s="50"/>
    </row>
    <row r="38" spans="13:18" x14ac:dyDescent="0.25">
      <c r="M38" s="47"/>
      <c r="N38" s="48"/>
      <c r="O38" s="49"/>
      <c r="P38" s="49"/>
      <c r="Q38" s="49"/>
      <c r="R38" s="50"/>
    </row>
    <row r="39" spans="13:18" x14ac:dyDescent="0.25">
      <c r="M39" s="47"/>
      <c r="N39" s="48"/>
      <c r="O39" s="49"/>
      <c r="P39" s="49"/>
      <c r="Q39" s="49"/>
      <c r="R39" s="50"/>
    </row>
    <row r="40" spans="13:18" x14ac:dyDescent="0.25">
      <c r="M40" s="47"/>
      <c r="N40" s="48"/>
      <c r="O40" s="49"/>
      <c r="P40" s="49"/>
      <c r="Q40" s="49"/>
      <c r="R40" s="50"/>
    </row>
    <row r="41" spans="13:18" x14ac:dyDescent="0.25">
      <c r="M41" s="47"/>
      <c r="N41" s="48"/>
      <c r="O41" s="49"/>
      <c r="P41" s="49"/>
      <c r="Q41" s="49"/>
      <c r="R41" s="50"/>
    </row>
    <row r="42" spans="13:18" x14ac:dyDescent="0.25">
      <c r="M42" s="47"/>
      <c r="N42" s="48"/>
      <c r="O42" s="49"/>
      <c r="P42" s="49"/>
      <c r="Q42" s="49"/>
      <c r="R42" s="50"/>
    </row>
    <row r="43" spans="13:18" x14ac:dyDescent="0.25">
      <c r="M43" s="47"/>
      <c r="N43" s="48"/>
      <c r="O43" s="49"/>
      <c r="P43" s="49"/>
      <c r="Q43" s="49"/>
      <c r="R43" s="50"/>
    </row>
    <row r="44" spans="13:18" x14ac:dyDescent="0.25">
      <c r="M44" s="47"/>
      <c r="N44" s="48"/>
      <c r="O44" s="49"/>
      <c r="P44" s="49"/>
      <c r="Q44" s="49"/>
      <c r="R44" s="50"/>
    </row>
    <row r="45" spans="13:18" x14ac:dyDescent="0.25">
      <c r="M45" s="47"/>
      <c r="N45" s="48"/>
      <c r="O45" s="49"/>
      <c r="P45" s="49"/>
      <c r="Q45" s="49"/>
      <c r="R45" s="50"/>
    </row>
    <row r="46" spans="13:18" x14ac:dyDescent="0.25">
      <c r="M46" s="47"/>
      <c r="N46" s="48"/>
      <c r="O46" s="49"/>
      <c r="P46" s="49"/>
      <c r="Q46" s="49"/>
      <c r="R46" s="50"/>
    </row>
    <row r="47" spans="13:18" x14ac:dyDescent="0.25">
      <c r="M47" s="47"/>
      <c r="N47" s="48"/>
      <c r="O47" s="49"/>
      <c r="P47" s="49"/>
      <c r="Q47" s="49"/>
    </row>
    <row r="48" spans="13:18" x14ac:dyDescent="0.25">
      <c r="M48" s="47"/>
      <c r="N48" s="48"/>
      <c r="O48" s="49"/>
      <c r="P48" s="49"/>
      <c r="Q48" s="49"/>
    </row>
    <row r="49" spans="13:47" x14ac:dyDescent="0.25">
      <c r="M49" s="47"/>
      <c r="N49" s="48"/>
      <c r="O49" s="49"/>
      <c r="P49" s="49"/>
      <c r="Q49" s="49"/>
    </row>
    <row r="50" spans="13:47" x14ac:dyDescent="0.25">
      <c r="M50" s="47"/>
      <c r="N50" s="48"/>
      <c r="O50" s="49"/>
      <c r="P50" s="49"/>
      <c r="Q50" s="49"/>
    </row>
    <row r="51" spans="13:47" x14ac:dyDescent="0.25">
      <c r="M51" s="47"/>
    </row>
    <row r="52" spans="13:47" x14ac:dyDescent="0.25">
      <c r="M52" s="47"/>
    </row>
    <row r="64" spans="13:47" x14ac:dyDescent="0.25">
      <c r="AU64" s="34"/>
    </row>
    <row r="85" spans="59:59" x14ac:dyDescent="0.25">
      <c r="BG85" s="34"/>
    </row>
  </sheetData>
  <conditionalFormatting sqref="AG26:AI26">
    <cfRule type="cellIs" dxfId="5" priority="4" operator="greaterThan">
      <formula>1</formula>
    </cfRule>
    <cfRule type="cellIs" dxfId="4" priority="5" operator="lessThan">
      <formula>-1</formula>
    </cfRule>
    <cfRule type="cellIs" dxfId="3" priority="6" operator="between">
      <formula>-0.9</formula>
      <formula>0.9</formula>
    </cfRule>
  </conditionalFormatting>
  <conditionalFormatting sqref="AO1">
    <cfRule type="cellIs" dxfId="2" priority="1" operator="greaterThan">
      <formula>1</formula>
    </cfRule>
    <cfRule type="cellIs" dxfId="1" priority="2" operator="lessThan">
      <formula>-1</formula>
    </cfRule>
    <cfRule type="cellIs" dxfId="0" priority="3" operator="between">
      <formula>-0.9</formula>
      <formula>0.9</formula>
    </cfRule>
  </conditionalFormatting>
  <printOptions gridLines="1"/>
  <pageMargins left="0.7" right="0.7" top="0.75" bottom="0.75" header="0.3" footer="0.3"/>
  <pageSetup orientation="portrait" r:id="rId1"/>
  <colBreaks count="7" manualBreakCount="7">
    <brk id="6" max="1048575" man="1"/>
    <brk id="12" max="1048575" man="1"/>
    <brk id="29" max="1048575" man="1"/>
    <brk id="36" max="1048575" man="1"/>
    <brk id="43" max="1048575" man="1"/>
    <brk id="51" max="1048575" man="1"/>
    <brk id="5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9192-8A98-47E2-96A1-288CE63BF731}">
  <sheetPr>
    <tabColor rgb="FFCCFFFF"/>
  </sheetPr>
  <dimension ref="A2:C12"/>
  <sheetViews>
    <sheetView zoomScale="205" zoomScaleNormal="205" workbookViewId="0">
      <selection activeCell="AI5" sqref="AI5:AI25"/>
    </sheetView>
  </sheetViews>
  <sheetFormatPr defaultRowHeight="15" x14ac:dyDescent="0.25"/>
  <cols>
    <col min="1" max="1" width="25.5703125" style="135" customWidth="1"/>
    <col min="2" max="16384" width="9.140625" style="135"/>
  </cols>
  <sheetData>
    <row r="2" spans="1:3" x14ac:dyDescent="0.25">
      <c r="A2" s="136" t="s">
        <v>191</v>
      </c>
      <c r="B2" s="136"/>
      <c r="C2" s="136">
        <f>+Example!K6</f>
        <v>3218.8461538461538</v>
      </c>
    </row>
    <row r="3" spans="1:3" x14ac:dyDescent="0.25">
      <c r="A3" s="136" t="s">
        <v>196</v>
      </c>
      <c r="B3" s="136">
        <v>79.8</v>
      </c>
      <c r="C3" s="136"/>
    </row>
    <row r="4" spans="1:3" x14ac:dyDescent="0.25">
      <c r="A4" s="136" t="s">
        <v>189</v>
      </c>
      <c r="B4" s="137">
        <v>4</v>
      </c>
      <c r="C4" s="136"/>
    </row>
    <row r="5" spans="1:3" x14ac:dyDescent="0.25">
      <c r="A5" s="136" t="s">
        <v>190</v>
      </c>
      <c r="B5" s="136"/>
      <c r="C5" s="137">
        <f>B3*B4</f>
        <v>319.2</v>
      </c>
    </row>
    <row r="6" spans="1:3" x14ac:dyDescent="0.25">
      <c r="A6" s="136" t="s">
        <v>192</v>
      </c>
      <c r="B6" s="136"/>
      <c r="C6" s="136">
        <f>C2-C5</f>
        <v>2899.646153846154</v>
      </c>
    </row>
    <row r="7" spans="1:3" x14ac:dyDescent="0.25">
      <c r="A7" s="136" t="s">
        <v>193</v>
      </c>
      <c r="B7" s="136"/>
      <c r="C7" s="137">
        <v>1711</v>
      </c>
    </row>
    <row r="8" spans="1:3" x14ac:dyDescent="0.25">
      <c r="A8" s="136" t="s">
        <v>197</v>
      </c>
      <c r="B8" s="136"/>
      <c r="C8" s="136">
        <f>C6-C7</f>
        <v>1188.646153846154</v>
      </c>
    </row>
    <row r="9" spans="1:3" x14ac:dyDescent="0.25">
      <c r="A9" s="136" t="s">
        <v>194</v>
      </c>
      <c r="B9" s="136"/>
      <c r="C9" s="137">
        <v>0.22</v>
      </c>
    </row>
    <row r="10" spans="1:3" x14ac:dyDescent="0.25">
      <c r="A10" s="136"/>
      <c r="B10" s="136"/>
      <c r="C10" s="136">
        <f>C8*C9</f>
        <v>261.50215384615387</v>
      </c>
    </row>
    <row r="11" spans="1:3" x14ac:dyDescent="0.25">
      <c r="A11" s="136" t="s">
        <v>195</v>
      </c>
      <c r="B11" s="136"/>
      <c r="C11" s="137">
        <v>171.36</v>
      </c>
    </row>
    <row r="12" spans="1:3" x14ac:dyDescent="0.25">
      <c r="A12" s="136" t="s">
        <v>198</v>
      </c>
      <c r="B12" s="136"/>
      <c r="C12" s="138">
        <f>C10+C11</f>
        <v>432.86215384615389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5EDE-C5CE-454C-B7EA-A57C2A8D6767}">
  <sheetPr>
    <tabColor rgb="FFCCFFFF"/>
  </sheetPr>
  <dimension ref="A1:J95"/>
  <sheetViews>
    <sheetView zoomScale="115" zoomScaleNormal="115" workbookViewId="0">
      <selection activeCell="AI5" sqref="AI5:AI25"/>
    </sheetView>
  </sheetViews>
  <sheetFormatPr defaultRowHeight="15" x14ac:dyDescent="0.25"/>
  <cols>
    <col min="1" max="1" width="21.7109375" style="1" customWidth="1"/>
    <col min="2" max="2" width="22.5703125" style="1" customWidth="1"/>
    <col min="3" max="3" width="20.42578125" style="1" customWidth="1"/>
    <col min="4" max="4" width="28.28515625" style="1" bestFit="1" customWidth="1"/>
    <col min="5" max="5" width="2.42578125" style="1" customWidth="1"/>
    <col min="6" max="6" width="20.85546875" style="1" customWidth="1"/>
    <col min="7" max="7" width="20.42578125" style="1" bestFit="1" customWidth="1"/>
    <col min="8" max="8" width="20.42578125" style="1" customWidth="1"/>
    <col min="9" max="9" width="28.28515625" style="1" bestFit="1" customWidth="1"/>
    <col min="10" max="16384" width="9.140625" style="1"/>
  </cols>
  <sheetData>
    <row r="1" spans="1:10" ht="28.5" x14ac:dyDescent="0.45">
      <c r="A1" s="2" t="s">
        <v>85</v>
      </c>
      <c r="B1" s="2"/>
      <c r="C1" s="2"/>
      <c r="D1" s="2"/>
      <c r="F1" s="2" t="s">
        <v>86</v>
      </c>
      <c r="G1" s="2"/>
      <c r="H1" s="2"/>
      <c r="I1" s="2"/>
    </row>
    <row r="2" spans="1:10" x14ac:dyDescent="0.25">
      <c r="B2" s="1" t="s">
        <v>74</v>
      </c>
      <c r="C2" s="1" t="s">
        <v>73</v>
      </c>
      <c r="F2" s="3"/>
      <c r="G2" s="4" t="s">
        <v>87</v>
      </c>
      <c r="H2" s="5" t="s">
        <v>73</v>
      </c>
      <c r="I2" s="6"/>
    </row>
    <row r="3" spans="1:10" x14ac:dyDescent="0.25">
      <c r="A3" s="4" t="s">
        <v>114</v>
      </c>
      <c r="B3" s="4" t="s">
        <v>115</v>
      </c>
      <c r="C3" s="7" t="s">
        <v>89</v>
      </c>
      <c r="D3" s="8" t="s">
        <v>94</v>
      </c>
      <c r="F3" s="9"/>
      <c r="G3" s="54" t="s">
        <v>118</v>
      </c>
      <c r="H3" s="58"/>
      <c r="I3" s="57"/>
    </row>
    <row r="4" spans="1:10" x14ac:dyDescent="0.25">
      <c r="A4" s="54">
        <v>4</v>
      </c>
      <c r="B4" s="54"/>
      <c r="C4" s="55" t="e">
        <f>H5+H29+H53+H77</f>
        <v>#REF!</v>
      </c>
      <c r="D4" s="55" t="e">
        <f>I5+I29+I53+I77</f>
        <v>#REF!</v>
      </c>
      <c r="F4" s="5" t="s">
        <v>88</v>
      </c>
      <c r="G4" s="6"/>
      <c r="H4" s="7" t="s">
        <v>89</v>
      </c>
      <c r="I4" s="8" t="s">
        <v>94</v>
      </c>
    </row>
    <row r="5" spans="1:10" x14ac:dyDescent="0.25">
      <c r="A5" s="5" t="s">
        <v>116</v>
      </c>
      <c r="B5" s="6"/>
      <c r="C5" s="7" t="s">
        <v>90</v>
      </c>
      <c r="D5" s="8" t="s">
        <v>95</v>
      </c>
      <c r="F5" s="59" t="s">
        <v>119</v>
      </c>
      <c r="G5" s="56"/>
      <c r="H5" s="55" t="e">
        <f>Example!#REF!-Example!#REF!</f>
        <v>#REF!</v>
      </c>
      <c r="I5" s="62" t="e">
        <f>Example!#REF!</f>
        <v>#REF!</v>
      </c>
    </row>
    <row r="6" spans="1:10" x14ac:dyDescent="0.25">
      <c r="A6" s="14"/>
      <c r="B6" s="56"/>
      <c r="C6" s="55" t="e">
        <f>H7+H31+H55+H79</f>
        <v>#REF!</v>
      </c>
      <c r="D6" s="55" t="e">
        <f>I7+I31+I55+I79</f>
        <v>#REF!</v>
      </c>
      <c r="F6" s="5" t="s">
        <v>103</v>
      </c>
      <c r="G6" s="6"/>
      <c r="H6" s="7" t="s">
        <v>90</v>
      </c>
      <c r="I6" s="8" t="s">
        <v>95</v>
      </c>
    </row>
    <row r="7" spans="1:10" x14ac:dyDescent="0.25">
      <c r="A7" s="5" t="s">
        <v>117</v>
      </c>
      <c r="B7" s="6"/>
      <c r="C7" s="7" t="s">
        <v>91</v>
      </c>
      <c r="D7" s="8" t="s">
        <v>96</v>
      </c>
      <c r="F7" s="59"/>
      <c r="G7" s="56"/>
      <c r="H7" s="55" t="e">
        <f>Example!#REF!</f>
        <v>#REF!</v>
      </c>
      <c r="I7" s="62" t="e">
        <f>Example!#REF!</f>
        <v>#REF!</v>
      </c>
    </row>
    <row r="8" spans="1:10" x14ac:dyDescent="0.25">
      <c r="A8" s="58"/>
      <c r="B8" s="57"/>
      <c r="C8" s="55" t="e">
        <f>H9+H33+H57+H81</f>
        <v>#REF!</v>
      </c>
      <c r="D8" s="55" t="e">
        <f>I9+I33+I57+I81</f>
        <v>#REF!</v>
      </c>
      <c r="F8" s="59"/>
      <c r="G8" s="56"/>
      <c r="H8" s="7" t="s">
        <v>91</v>
      </c>
      <c r="I8" s="8" t="s">
        <v>96</v>
      </c>
    </row>
    <row r="9" spans="1:10" x14ac:dyDescent="0.25">
      <c r="A9" s="59"/>
      <c r="B9" s="56"/>
      <c r="C9" s="8" t="s">
        <v>92</v>
      </c>
      <c r="D9" s="8" t="s">
        <v>97</v>
      </c>
      <c r="F9" s="59"/>
      <c r="G9" s="56"/>
      <c r="H9" s="55" t="e">
        <f>Example!#REF!</f>
        <v>#REF!</v>
      </c>
      <c r="I9" s="62" t="e">
        <f>Example!#REF!</f>
        <v>#REF!</v>
      </c>
    </row>
    <row r="10" spans="1:10" x14ac:dyDescent="0.25">
      <c r="A10" s="59"/>
      <c r="B10" s="56"/>
      <c r="C10" s="60"/>
      <c r="D10" s="60"/>
      <c r="F10" s="59"/>
      <c r="G10" s="56"/>
      <c r="H10" s="7" t="s">
        <v>92</v>
      </c>
      <c r="I10" s="8" t="s">
        <v>97</v>
      </c>
    </row>
    <row r="11" spans="1:10" x14ac:dyDescent="0.25">
      <c r="A11" s="59"/>
      <c r="B11" s="56"/>
      <c r="C11" s="16">
        <v>9</v>
      </c>
      <c r="D11" s="8" t="s">
        <v>98</v>
      </c>
      <c r="F11" s="58"/>
      <c r="G11" s="57"/>
      <c r="H11" s="63"/>
      <c r="I11" s="60"/>
    </row>
    <row r="12" spans="1:10" x14ac:dyDescent="0.25">
      <c r="A12" s="59"/>
      <c r="B12" s="56"/>
      <c r="C12" s="17"/>
      <c r="D12" s="60"/>
      <c r="F12" s="5" t="s">
        <v>104</v>
      </c>
      <c r="G12" s="6"/>
      <c r="H12" s="8" t="s">
        <v>108</v>
      </c>
      <c r="I12" s="8" t="s">
        <v>98</v>
      </c>
    </row>
    <row r="13" spans="1:10" x14ac:dyDescent="0.25">
      <c r="A13" s="59"/>
      <c r="B13" s="56"/>
      <c r="C13" s="8" t="s">
        <v>93</v>
      </c>
      <c r="D13" s="8" t="s">
        <v>109</v>
      </c>
      <c r="F13" s="58"/>
      <c r="G13" s="57"/>
      <c r="H13" s="60"/>
      <c r="I13" s="60"/>
    </row>
    <row r="14" spans="1:10" x14ac:dyDescent="0.25">
      <c r="A14" s="18" t="s">
        <v>110</v>
      </c>
      <c r="B14" s="19"/>
      <c r="C14" s="60"/>
      <c r="D14" s="60"/>
      <c r="F14" s="18" t="s">
        <v>121</v>
      </c>
      <c r="G14" s="19"/>
      <c r="H14" s="8" t="s">
        <v>93</v>
      </c>
      <c r="I14" s="8" t="s">
        <v>109</v>
      </c>
    </row>
    <row r="15" spans="1:10" x14ac:dyDescent="0.25">
      <c r="A15" s="5" t="s">
        <v>83</v>
      </c>
      <c r="B15" s="6"/>
      <c r="C15" s="8" t="s">
        <v>99</v>
      </c>
      <c r="D15" s="16" t="s">
        <v>75</v>
      </c>
      <c r="F15" s="29" t="e">
        <f>+#REF!</f>
        <v>#REF!</v>
      </c>
      <c r="G15" s="56"/>
      <c r="H15" s="60"/>
      <c r="I15" s="62" t="e">
        <f>Example!#REF!</f>
        <v>#REF!</v>
      </c>
      <c r="J15" s="1" t="s">
        <v>128</v>
      </c>
    </row>
    <row r="16" spans="1:10" x14ac:dyDescent="0.25">
      <c r="A16" s="59"/>
      <c r="B16" s="15"/>
      <c r="C16" s="60"/>
      <c r="D16" s="17"/>
      <c r="F16" s="64"/>
      <c r="G16" s="65"/>
      <c r="H16" s="7" t="s">
        <v>111</v>
      </c>
      <c r="I16" s="8" t="s">
        <v>75</v>
      </c>
    </row>
    <row r="17" spans="1:10" x14ac:dyDescent="0.25">
      <c r="A17" s="5" t="s">
        <v>76</v>
      </c>
      <c r="B17" s="6"/>
      <c r="C17" s="5" t="s">
        <v>79</v>
      </c>
      <c r="D17" s="6"/>
      <c r="F17" s="66"/>
      <c r="G17" s="67"/>
      <c r="H17" s="68" t="s">
        <v>129</v>
      </c>
      <c r="I17" s="62"/>
      <c r="J17" s="1" t="s">
        <v>120</v>
      </c>
    </row>
    <row r="18" spans="1:10" x14ac:dyDescent="0.25">
      <c r="A18" s="58"/>
      <c r="B18" s="57"/>
      <c r="C18" s="58"/>
      <c r="D18" s="57"/>
      <c r="F18" s="66"/>
      <c r="G18" s="67"/>
      <c r="H18" s="6" t="s">
        <v>102</v>
      </c>
      <c r="I18" s="7" t="s">
        <v>100</v>
      </c>
    </row>
    <row r="19" spans="1:10" x14ac:dyDescent="0.25">
      <c r="A19" s="4" t="s">
        <v>84</v>
      </c>
      <c r="B19" s="6" t="s">
        <v>112</v>
      </c>
      <c r="C19" s="4" t="s">
        <v>113</v>
      </c>
      <c r="D19" s="6" t="s">
        <v>80</v>
      </c>
      <c r="F19" s="66"/>
      <c r="G19" s="67"/>
      <c r="H19" s="56"/>
      <c r="I19" s="63"/>
    </row>
    <row r="20" spans="1:10" x14ac:dyDescent="0.25">
      <c r="A20" s="61"/>
      <c r="B20" s="57"/>
      <c r="C20" s="61"/>
      <c r="D20" s="57"/>
      <c r="F20" s="66"/>
      <c r="G20" s="67"/>
      <c r="H20" s="56"/>
      <c r="I20" s="7" t="s">
        <v>101</v>
      </c>
    </row>
    <row r="21" spans="1:10" x14ac:dyDescent="0.25">
      <c r="A21" s="5" t="s">
        <v>77</v>
      </c>
      <c r="B21" s="6"/>
      <c r="C21" s="4" t="s">
        <v>81</v>
      </c>
      <c r="D21" s="6" t="s">
        <v>73</v>
      </c>
      <c r="F21" s="26" t="s">
        <v>105</v>
      </c>
      <c r="G21" s="27"/>
      <c r="H21" s="57"/>
      <c r="I21" s="63"/>
    </row>
    <row r="22" spans="1:10" x14ac:dyDescent="0.25">
      <c r="A22" s="58"/>
      <c r="B22" s="57"/>
      <c r="C22" s="61"/>
      <c r="D22" s="57"/>
      <c r="F22" s="18" t="s">
        <v>106</v>
      </c>
      <c r="G22" s="19"/>
      <c r="H22" s="28" t="s">
        <v>84</v>
      </c>
      <c r="I22" s="6" t="s">
        <v>107</v>
      </c>
    </row>
    <row r="23" spans="1:10" x14ac:dyDescent="0.25">
      <c r="A23" s="5" t="s">
        <v>78</v>
      </c>
      <c r="B23" s="6"/>
      <c r="C23" s="5" t="s">
        <v>82</v>
      </c>
      <c r="D23" s="6"/>
      <c r="F23" s="10"/>
      <c r="G23" s="57"/>
      <c r="H23" s="61"/>
      <c r="I23" s="57"/>
    </row>
    <row r="24" spans="1:10" x14ac:dyDescent="0.25">
      <c r="A24" s="58"/>
      <c r="B24" s="57"/>
      <c r="C24" s="58"/>
      <c r="D24" s="57"/>
    </row>
    <row r="25" spans="1:10" ht="28.5" x14ac:dyDescent="0.45">
      <c r="F25" s="2" t="s">
        <v>86</v>
      </c>
      <c r="G25" s="2"/>
      <c r="H25" s="2"/>
      <c r="I25" s="2"/>
    </row>
    <row r="26" spans="1:10" x14ac:dyDescent="0.25">
      <c r="F26" s="3"/>
      <c r="G26" s="4" t="s">
        <v>87</v>
      </c>
      <c r="H26" s="5" t="s">
        <v>73</v>
      </c>
      <c r="I26" s="6"/>
    </row>
    <row r="27" spans="1:10" x14ac:dyDescent="0.25">
      <c r="F27" s="9"/>
      <c r="G27" s="54" t="s">
        <v>122</v>
      </c>
      <c r="H27" s="58"/>
      <c r="I27" s="57"/>
    </row>
    <row r="28" spans="1:10" x14ac:dyDescent="0.25">
      <c r="F28" s="5" t="s">
        <v>88</v>
      </c>
      <c r="G28" s="6"/>
      <c r="H28" s="7" t="s">
        <v>89</v>
      </c>
      <c r="I28" s="8" t="s">
        <v>94</v>
      </c>
    </row>
    <row r="29" spans="1:10" x14ac:dyDescent="0.25">
      <c r="F29" s="59" t="s">
        <v>119</v>
      </c>
      <c r="G29" s="56"/>
      <c r="H29" s="55" t="e">
        <f>Example!#REF!-Example!#REF!</f>
        <v>#REF!</v>
      </c>
      <c r="I29" s="62" t="e">
        <f>Example!#REF!</f>
        <v>#REF!</v>
      </c>
    </row>
    <row r="30" spans="1:10" x14ac:dyDescent="0.25">
      <c r="F30" s="5" t="s">
        <v>103</v>
      </c>
      <c r="G30" s="6"/>
      <c r="H30" s="7" t="s">
        <v>90</v>
      </c>
      <c r="I30" s="8" t="s">
        <v>95</v>
      </c>
    </row>
    <row r="31" spans="1:10" x14ac:dyDescent="0.25">
      <c r="F31" s="14"/>
      <c r="G31" s="15"/>
      <c r="H31" s="55" t="e">
        <f>Example!#REF!</f>
        <v>#REF!</v>
      </c>
      <c r="I31" s="62" t="e">
        <f>Example!#REF!</f>
        <v>#REF!</v>
      </c>
    </row>
    <row r="32" spans="1:10" x14ac:dyDescent="0.25">
      <c r="F32" s="14"/>
      <c r="G32" s="15"/>
      <c r="H32" s="7" t="s">
        <v>91</v>
      </c>
      <c r="I32" s="8" t="s">
        <v>96</v>
      </c>
    </row>
    <row r="33" spans="6:10" x14ac:dyDescent="0.25">
      <c r="F33" s="14"/>
      <c r="G33" s="15"/>
      <c r="H33" s="55" t="e">
        <f>Example!#REF!</f>
        <v>#REF!</v>
      </c>
      <c r="I33" s="62" t="e">
        <f>Example!#REF!</f>
        <v>#REF!</v>
      </c>
    </row>
    <row r="34" spans="6:10" x14ac:dyDescent="0.25">
      <c r="F34" s="14"/>
      <c r="G34" s="15"/>
      <c r="H34" s="7" t="s">
        <v>92</v>
      </c>
      <c r="I34" s="8" t="s">
        <v>97</v>
      </c>
    </row>
    <row r="35" spans="6:10" x14ac:dyDescent="0.25">
      <c r="F35" s="10"/>
      <c r="G35" s="11"/>
      <c r="H35" s="12"/>
      <c r="I35" s="13"/>
    </row>
    <row r="36" spans="6:10" x14ac:dyDescent="0.25">
      <c r="F36" s="5" t="s">
        <v>104</v>
      </c>
      <c r="G36" s="6"/>
      <c r="H36" s="8" t="s">
        <v>108</v>
      </c>
      <c r="I36" s="8" t="s">
        <v>98</v>
      </c>
    </row>
    <row r="37" spans="6:10" x14ac:dyDescent="0.25">
      <c r="F37" s="10"/>
      <c r="G37" s="11"/>
      <c r="H37" s="13"/>
      <c r="I37" s="13"/>
    </row>
    <row r="38" spans="6:10" x14ac:dyDescent="0.25">
      <c r="F38" s="18" t="s">
        <v>121</v>
      </c>
      <c r="G38" s="19"/>
      <c r="H38" s="8" t="s">
        <v>93</v>
      </c>
      <c r="I38" s="8" t="s">
        <v>109</v>
      </c>
    </row>
    <row r="39" spans="6:10" x14ac:dyDescent="0.25">
      <c r="F39" s="69" t="e">
        <f>+#REF!</f>
        <v>#REF!</v>
      </c>
      <c r="G39" s="56"/>
      <c r="H39" s="13"/>
      <c r="I39" s="62" t="e">
        <f>Example!#REF!</f>
        <v>#REF!</v>
      </c>
      <c r="J39" s="1" t="s">
        <v>128</v>
      </c>
    </row>
    <row r="40" spans="6:10" x14ac:dyDescent="0.25">
      <c r="F40" s="20"/>
      <c r="G40" s="21"/>
      <c r="H40" s="7" t="s">
        <v>111</v>
      </c>
      <c r="I40" s="8" t="s">
        <v>75</v>
      </c>
    </row>
    <row r="41" spans="6:10" x14ac:dyDescent="0.25">
      <c r="F41" s="22"/>
      <c r="G41" s="23"/>
      <c r="H41" s="24"/>
      <c r="I41" s="62"/>
      <c r="J41" s="1" t="s">
        <v>120</v>
      </c>
    </row>
    <row r="42" spans="6:10" x14ac:dyDescent="0.25">
      <c r="F42" s="22"/>
      <c r="G42" s="23"/>
      <c r="H42" s="6" t="s">
        <v>102</v>
      </c>
      <c r="I42" s="7" t="s">
        <v>100</v>
      </c>
    </row>
    <row r="43" spans="6:10" x14ac:dyDescent="0.25">
      <c r="F43" s="22"/>
      <c r="G43" s="23"/>
      <c r="H43" s="15"/>
      <c r="I43" s="12"/>
    </row>
    <row r="44" spans="6:10" x14ac:dyDescent="0.25">
      <c r="F44" s="22"/>
      <c r="G44" s="23"/>
      <c r="H44" s="15"/>
      <c r="I44" s="7" t="s">
        <v>101</v>
      </c>
    </row>
    <row r="45" spans="6:10" x14ac:dyDescent="0.25">
      <c r="F45" s="26" t="s">
        <v>105</v>
      </c>
      <c r="G45" s="27"/>
      <c r="H45" s="11"/>
      <c r="I45" s="12"/>
    </row>
    <row r="46" spans="6:10" x14ac:dyDescent="0.25">
      <c r="F46" s="18" t="s">
        <v>106</v>
      </c>
      <c r="G46" s="19"/>
      <c r="H46" s="28" t="s">
        <v>84</v>
      </c>
      <c r="I46" s="6" t="s">
        <v>107</v>
      </c>
    </row>
    <row r="47" spans="6:10" x14ac:dyDescent="0.25">
      <c r="F47" s="10"/>
      <c r="G47" s="11"/>
      <c r="H47" s="25"/>
      <c r="I47" s="11"/>
    </row>
    <row r="49" spans="6:10" ht="28.5" x14ac:dyDescent="0.45">
      <c r="F49" s="2" t="s">
        <v>86</v>
      </c>
      <c r="G49" s="2"/>
      <c r="H49" s="2"/>
      <c r="I49" s="2"/>
    </row>
    <row r="50" spans="6:10" x14ac:dyDescent="0.25">
      <c r="F50" s="3"/>
      <c r="G50" s="4" t="s">
        <v>87</v>
      </c>
      <c r="H50" s="5" t="s">
        <v>73</v>
      </c>
      <c r="I50" s="6"/>
    </row>
    <row r="51" spans="6:10" x14ac:dyDescent="0.25">
      <c r="F51" s="9"/>
      <c r="G51" s="54" t="s">
        <v>123</v>
      </c>
      <c r="H51" s="58"/>
      <c r="I51" s="11"/>
    </row>
    <row r="52" spans="6:10" x14ac:dyDescent="0.25">
      <c r="F52" s="5" t="s">
        <v>88</v>
      </c>
      <c r="G52" s="6"/>
      <c r="H52" s="7" t="s">
        <v>89</v>
      </c>
      <c r="I52" s="8" t="s">
        <v>94</v>
      </c>
    </row>
    <row r="53" spans="6:10" x14ac:dyDescent="0.25">
      <c r="F53" s="59" t="s">
        <v>119</v>
      </c>
      <c r="G53" s="56"/>
      <c r="H53" s="55" t="e">
        <f>Example!#REF!-Example!#REF!</f>
        <v>#REF!</v>
      </c>
      <c r="I53" s="62" t="e">
        <f>Example!#REF!</f>
        <v>#REF!</v>
      </c>
    </row>
    <row r="54" spans="6:10" x14ac:dyDescent="0.25">
      <c r="F54" s="5" t="s">
        <v>103</v>
      </c>
      <c r="G54" s="6"/>
      <c r="H54" s="7" t="s">
        <v>90</v>
      </c>
      <c r="I54" s="8" t="s">
        <v>95</v>
      </c>
    </row>
    <row r="55" spans="6:10" x14ac:dyDescent="0.25">
      <c r="F55" s="14"/>
      <c r="G55" s="15"/>
      <c r="H55" s="55" t="e">
        <f>Example!#REF!</f>
        <v>#REF!</v>
      </c>
      <c r="I55" s="62" t="e">
        <f>Example!#REF!</f>
        <v>#REF!</v>
      </c>
    </row>
    <row r="56" spans="6:10" x14ac:dyDescent="0.25">
      <c r="F56" s="14"/>
      <c r="G56" s="15"/>
      <c r="H56" s="7" t="s">
        <v>91</v>
      </c>
      <c r="I56" s="8" t="s">
        <v>96</v>
      </c>
    </row>
    <row r="57" spans="6:10" x14ac:dyDescent="0.25">
      <c r="F57" s="14"/>
      <c r="G57" s="15"/>
      <c r="H57" s="55" t="e">
        <f>Example!#REF!</f>
        <v>#REF!</v>
      </c>
      <c r="I57" s="62" t="e">
        <f>Example!#REF!</f>
        <v>#REF!</v>
      </c>
    </row>
    <row r="58" spans="6:10" x14ac:dyDescent="0.25">
      <c r="F58" s="14"/>
      <c r="G58" s="15"/>
      <c r="H58" s="7" t="s">
        <v>92</v>
      </c>
      <c r="I58" s="8" t="s">
        <v>97</v>
      </c>
    </row>
    <row r="59" spans="6:10" x14ac:dyDescent="0.25">
      <c r="F59" s="10"/>
      <c r="G59" s="11"/>
      <c r="H59" s="12"/>
      <c r="I59" s="13"/>
    </row>
    <row r="60" spans="6:10" x14ac:dyDescent="0.25">
      <c r="F60" s="5" t="s">
        <v>104</v>
      </c>
      <c r="G60" s="6"/>
      <c r="H60" s="8" t="s">
        <v>108</v>
      </c>
      <c r="I60" s="8" t="s">
        <v>98</v>
      </c>
    </row>
    <row r="61" spans="6:10" x14ac:dyDescent="0.25">
      <c r="F61" s="10"/>
      <c r="G61" s="11"/>
      <c r="H61" s="13"/>
      <c r="I61" s="13"/>
    </row>
    <row r="62" spans="6:10" x14ac:dyDescent="0.25">
      <c r="F62" s="18" t="s">
        <v>121</v>
      </c>
      <c r="G62" s="19"/>
      <c r="H62" s="8" t="s">
        <v>93</v>
      </c>
      <c r="I62" s="8" t="s">
        <v>109</v>
      </c>
    </row>
    <row r="63" spans="6:10" x14ac:dyDescent="0.25">
      <c r="F63" s="69" t="e">
        <f>+#REF!</f>
        <v>#REF!</v>
      </c>
      <c r="G63" s="56"/>
      <c r="H63" s="13"/>
      <c r="I63" s="62" t="e">
        <f>Example!#REF!</f>
        <v>#REF!</v>
      </c>
      <c r="J63" s="1" t="s">
        <v>128</v>
      </c>
    </row>
    <row r="64" spans="6:10" x14ac:dyDescent="0.25">
      <c r="F64" s="20"/>
      <c r="G64" s="21"/>
      <c r="H64" s="7" t="s">
        <v>111</v>
      </c>
      <c r="I64" s="8" t="s">
        <v>75</v>
      </c>
    </row>
    <row r="65" spans="6:10" x14ac:dyDescent="0.25">
      <c r="F65" s="22"/>
      <c r="G65" s="23"/>
      <c r="H65" s="24" t="s">
        <v>129</v>
      </c>
      <c r="I65" s="62"/>
      <c r="J65" s="1" t="s">
        <v>120</v>
      </c>
    </row>
    <row r="66" spans="6:10" x14ac:dyDescent="0.25">
      <c r="F66" s="22"/>
      <c r="G66" s="23"/>
      <c r="H66" s="6" t="s">
        <v>102</v>
      </c>
      <c r="I66" s="7" t="s">
        <v>100</v>
      </c>
    </row>
    <row r="67" spans="6:10" x14ac:dyDescent="0.25">
      <c r="F67" s="22"/>
      <c r="G67" s="23"/>
      <c r="H67" s="15"/>
      <c r="I67" s="12"/>
    </row>
    <row r="68" spans="6:10" x14ac:dyDescent="0.25">
      <c r="F68" s="22"/>
      <c r="G68" s="23"/>
      <c r="H68" s="15"/>
      <c r="I68" s="7" t="s">
        <v>101</v>
      </c>
    </row>
    <row r="69" spans="6:10" x14ac:dyDescent="0.25">
      <c r="F69" s="26" t="s">
        <v>105</v>
      </c>
      <c r="G69" s="27"/>
      <c r="H69" s="11"/>
      <c r="I69" s="12"/>
    </row>
    <row r="70" spans="6:10" x14ac:dyDescent="0.25">
      <c r="F70" s="18" t="s">
        <v>106</v>
      </c>
      <c r="G70" s="19"/>
      <c r="H70" s="28" t="s">
        <v>84</v>
      </c>
      <c r="I70" s="6" t="s">
        <v>107</v>
      </c>
    </row>
    <row r="71" spans="6:10" x14ac:dyDescent="0.25">
      <c r="F71" s="10"/>
      <c r="G71" s="11"/>
      <c r="H71" s="25"/>
      <c r="I71" s="11"/>
    </row>
    <row r="73" spans="6:10" ht="28.5" x14ac:dyDescent="0.45">
      <c r="F73" s="2" t="s">
        <v>86</v>
      </c>
      <c r="G73" s="2"/>
      <c r="H73" s="2"/>
      <c r="I73" s="2"/>
    </row>
    <row r="74" spans="6:10" x14ac:dyDescent="0.25">
      <c r="F74" s="3"/>
      <c r="G74" s="4" t="s">
        <v>87</v>
      </c>
      <c r="H74" s="5" t="s">
        <v>73</v>
      </c>
      <c r="I74" s="6"/>
    </row>
    <row r="75" spans="6:10" x14ac:dyDescent="0.25">
      <c r="F75" s="9"/>
      <c r="G75" s="54" t="s">
        <v>124</v>
      </c>
      <c r="H75" s="10"/>
      <c r="I75" s="11"/>
    </row>
    <row r="76" spans="6:10" x14ac:dyDescent="0.25">
      <c r="F76" s="5" t="s">
        <v>88</v>
      </c>
      <c r="G76" s="6"/>
      <c r="H76" s="7" t="s">
        <v>89</v>
      </c>
      <c r="I76" s="8" t="s">
        <v>94</v>
      </c>
    </row>
    <row r="77" spans="6:10" x14ac:dyDescent="0.25">
      <c r="F77" s="59" t="s">
        <v>119</v>
      </c>
      <c r="G77" s="56"/>
      <c r="H77" s="55" t="e">
        <f>Example!#REF!-Example!#REF!</f>
        <v>#REF!</v>
      </c>
      <c r="I77" s="62" t="e">
        <f>Example!#REF!</f>
        <v>#REF!</v>
      </c>
    </row>
    <row r="78" spans="6:10" x14ac:dyDescent="0.25">
      <c r="F78" s="5" t="s">
        <v>103</v>
      </c>
      <c r="G78" s="6"/>
      <c r="H78" s="7" t="s">
        <v>90</v>
      </c>
      <c r="I78" s="8" t="s">
        <v>95</v>
      </c>
    </row>
    <row r="79" spans="6:10" x14ac:dyDescent="0.25">
      <c r="F79" s="14"/>
      <c r="G79" s="15"/>
      <c r="H79" s="55" t="e">
        <f>Example!#REF!</f>
        <v>#REF!</v>
      </c>
      <c r="I79" s="62" t="e">
        <f>Example!#REF!</f>
        <v>#REF!</v>
      </c>
    </row>
    <row r="80" spans="6:10" x14ac:dyDescent="0.25">
      <c r="F80" s="14"/>
      <c r="G80" s="15"/>
      <c r="H80" s="7" t="s">
        <v>91</v>
      </c>
      <c r="I80" s="8" t="s">
        <v>96</v>
      </c>
    </row>
    <row r="81" spans="6:10" x14ac:dyDescent="0.25">
      <c r="F81" s="14"/>
      <c r="G81" s="15"/>
      <c r="H81" s="55" t="e">
        <f>Example!#REF!</f>
        <v>#REF!</v>
      </c>
      <c r="I81" s="62" t="e">
        <f>Example!#REF!</f>
        <v>#REF!</v>
      </c>
    </row>
    <row r="82" spans="6:10" x14ac:dyDescent="0.25">
      <c r="F82" s="14"/>
      <c r="G82" s="15"/>
      <c r="H82" s="7" t="s">
        <v>92</v>
      </c>
      <c r="I82" s="8" t="s">
        <v>97</v>
      </c>
    </row>
    <row r="83" spans="6:10" x14ac:dyDescent="0.25">
      <c r="F83" s="10"/>
      <c r="G83" s="11"/>
      <c r="H83" s="12"/>
      <c r="I83" s="13"/>
    </row>
    <row r="84" spans="6:10" x14ac:dyDescent="0.25">
      <c r="F84" s="5" t="s">
        <v>104</v>
      </c>
      <c r="G84" s="6"/>
      <c r="H84" s="8" t="s">
        <v>108</v>
      </c>
      <c r="I84" s="8" t="s">
        <v>98</v>
      </c>
    </row>
    <row r="85" spans="6:10" x14ac:dyDescent="0.25">
      <c r="F85" s="10"/>
      <c r="G85" s="11"/>
      <c r="H85" s="13"/>
      <c r="I85" s="13"/>
    </row>
    <row r="86" spans="6:10" x14ac:dyDescent="0.25">
      <c r="F86" s="18" t="s">
        <v>121</v>
      </c>
      <c r="G86" s="19"/>
      <c r="H86" s="8" t="s">
        <v>93</v>
      </c>
      <c r="I86" s="8" t="s">
        <v>109</v>
      </c>
    </row>
    <row r="87" spans="6:10" x14ac:dyDescent="0.25">
      <c r="F87" s="69" t="e">
        <f>+#REF!</f>
        <v>#REF!</v>
      </c>
      <c r="G87" s="56"/>
      <c r="H87" s="13"/>
      <c r="I87" s="62" t="e">
        <f>Example!#REF!</f>
        <v>#REF!</v>
      </c>
      <c r="J87" s="1" t="s">
        <v>128</v>
      </c>
    </row>
    <row r="88" spans="6:10" x14ac:dyDescent="0.25">
      <c r="F88" s="20"/>
      <c r="G88" s="21"/>
      <c r="H88" s="7" t="s">
        <v>111</v>
      </c>
      <c r="I88" s="8" t="s">
        <v>75</v>
      </c>
    </row>
    <row r="89" spans="6:10" x14ac:dyDescent="0.25">
      <c r="F89" s="22"/>
      <c r="G89" s="23"/>
      <c r="H89" s="24" t="s">
        <v>129</v>
      </c>
      <c r="I89" s="62"/>
      <c r="J89" s="1" t="s">
        <v>120</v>
      </c>
    </row>
    <row r="90" spans="6:10" x14ac:dyDescent="0.25">
      <c r="F90" s="22"/>
      <c r="G90" s="23"/>
      <c r="H90" s="6" t="s">
        <v>102</v>
      </c>
      <c r="I90" s="7" t="s">
        <v>100</v>
      </c>
    </row>
    <row r="91" spans="6:10" x14ac:dyDescent="0.25">
      <c r="F91" s="22"/>
      <c r="G91" s="23"/>
      <c r="H91" s="15"/>
      <c r="I91" s="12"/>
    </row>
    <row r="92" spans="6:10" x14ac:dyDescent="0.25">
      <c r="F92" s="22"/>
      <c r="G92" s="23"/>
      <c r="H92" s="15"/>
      <c r="I92" s="7" t="s">
        <v>101</v>
      </c>
    </row>
    <row r="93" spans="6:10" x14ac:dyDescent="0.25">
      <c r="F93" s="26" t="s">
        <v>105</v>
      </c>
      <c r="G93" s="27"/>
      <c r="H93" s="11"/>
      <c r="I93" s="12"/>
    </row>
    <row r="94" spans="6:10" x14ac:dyDescent="0.25">
      <c r="F94" s="18" t="s">
        <v>106</v>
      </c>
      <c r="G94" s="19"/>
      <c r="H94" s="28" t="s">
        <v>84</v>
      </c>
      <c r="I94" s="6" t="s">
        <v>107</v>
      </c>
    </row>
    <row r="95" spans="6:10" x14ac:dyDescent="0.25">
      <c r="F95" s="10"/>
      <c r="G95" s="11"/>
      <c r="H95" s="25"/>
      <c r="I9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</vt:lpstr>
      <vt:lpstr>Practice</vt:lpstr>
      <vt:lpstr>GL TB Period 40</vt:lpstr>
      <vt:lpstr>% Method</vt:lpstr>
      <vt:lpstr>W-2 W-3 Pract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Owner</cp:lastModifiedBy>
  <cp:lastPrinted>2014-03-23T22:01:10Z</cp:lastPrinted>
  <dcterms:created xsi:type="dcterms:W3CDTF">2010-05-10T00:56:13Z</dcterms:created>
  <dcterms:modified xsi:type="dcterms:W3CDTF">2018-06-10T07:43:26Z</dcterms:modified>
</cp:coreProperties>
</file>