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80" windowHeight="7215" firstSheet="3" activeTab="6"/>
  </bookViews>
  <sheets>
    <sheet name="Directions" sheetId="5" state="hidden" r:id="rId1"/>
    <sheet name="Beg Bal" sheetId="6" state="hidden" r:id="rId2"/>
    <sheet name="Chart1" sheetId="8" r:id="rId3"/>
    <sheet name="Journal Entries" sheetId="1" r:id="rId4"/>
    <sheet name="AR AP Sub Ledgers" sheetId="7" r:id="rId5"/>
    <sheet name="Adusting Entries" sheetId="2" r:id="rId6"/>
    <sheet name="Financial Statements" sheetId="3" r:id="rId7"/>
    <sheet name="Closing Enries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E19" i="7"/>
  <c r="I16" i="4" l="1"/>
  <c r="I15" i="4"/>
  <c r="I23" i="4"/>
  <c r="I22" i="4"/>
  <c r="I21" i="4"/>
  <c r="I20" i="4"/>
  <c r="I24" i="4"/>
  <c r="I25" i="4"/>
  <c r="I26" i="4"/>
  <c r="I19" i="4"/>
  <c r="I18" i="4"/>
  <c r="D8" i="4"/>
  <c r="I17" i="4" s="1"/>
  <c r="I28" i="4" l="1"/>
  <c r="I7" i="2"/>
  <c r="I20" i="2"/>
  <c r="D17" i="2"/>
  <c r="I13" i="2"/>
  <c r="I21" i="2"/>
  <c r="I11" i="2"/>
  <c r="I22" i="2"/>
  <c r="I8" i="2"/>
  <c r="D8" i="2"/>
  <c r="I24" i="2" s="1"/>
  <c r="I9" i="2"/>
  <c r="D5" i="2"/>
  <c r="I23" i="2" s="1"/>
  <c r="P20" i="1" l="1"/>
  <c r="AA9" i="1"/>
  <c r="P19" i="1"/>
  <c r="I36" i="1"/>
  <c r="AI16" i="1" s="1"/>
  <c r="P18" i="1"/>
  <c r="AI15" i="1"/>
  <c r="P17" i="1"/>
  <c r="AE19" i="1"/>
  <c r="B13" i="7"/>
  <c r="AF13" i="1"/>
  <c r="S16" i="1"/>
  <c r="P33" i="1"/>
  <c r="AA23" i="1"/>
  <c r="P32" i="1"/>
  <c r="B34" i="7" s="1"/>
  <c r="O16" i="1"/>
  <c r="I22" i="1"/>
  <c r="AA32" i="1" s="1"/>
  <c r="I20" i="1"/>
  <c r="F20" i="5"/>
  <c r="T15" i="1"/>
  <c r="AE12" i="1"/>
  <c r="AB17" i="1"/>
  <c r="O15" i="1"/>
  <c r="N19" i="7"/>
  <c r="X17" i="1"/>
  <c r="S14" i="1"/>
  <c r="T13" i="1"/>
  <c r="AE11" i="1"/>
  <c r="AB16" i="1"/>
  <c r="O31" i="1"/>
  <c r="A33" i="7" s="1"/>
  <c r="F26" i="7"/>
  <c r="P30" i="1"/>
  <c r="O14" i="1"/>
  <c r="D40" i="1"/>
  <c r="AA31" i="1" s="1"/>
  <c r="D38" i="1"/>
  <c r="P29" i="1"/>
  <c r="B5" i="7" s="1"/>
  <c r="D34" i="1"/>
  <c r="O13" i="1" s="1"/>
  <c r="T12" i="1"/>
  <c r="AE10" i="1"/>
  <c r="AB15" i="1"/>
  <c r="O28" i="1"/>
  <c r="A12" i="7" s="1"/>
  <c r="P12" i="1"/>
  <c r="W16" i="1"/>
  <c r="I22" i="7" s="1"/>
  <c r="P11" i="1"/>
  <c r="S28" i="1"/>
  <c r="P27" i="1"/>
  <c r="B19" i="7" s="1"/>
  <c r="D18" i="1"/>
  <c r="I6" i="7"/>
  <c r="P9" i="1"/>
  <c r="W15" i="1"/>
  <c r="E16" i="1"/>
  <c r="T11" i="1" s="1"/>
  <c r="E15" i="1"/>
  <c r="T10" i="1"/>
  <c r="AE9" i="1"/>
  <c r="AB14" i="1"/>
  <c r="O26" i="1"/>
  <c r="D20" i="1" l="1"/>
  <c r="AA29" i="1" s="1"/>
  <c r="D36" i="1"/>
  <c r="AA30" i="1" s="1"/>
  <c r="AG30" i="1"/>
  <c r="AG25" i="1"/>
  <c r="AK9" i="1"/>
  <c r="AK10" i="1" s="1"/>
  <c r="O19" i="7"/>
  <c r="O20" i="7" s="1"/>
  <c r="O21" i="7" s="1"/>
  <c r="G26" i="7"/>
  <c r="G27" i="7" s="1"/>
  <c r="G28" i="7" s="1"/>
  <c r="C33" i="7"/>
  <c r="C12" i="7"/>
  <c r="C19" i="7"/>
  <c r="C20" i="7" s="1"/>
  <c r="C21" i="7" s="1"/>
  <c r="G19" i="7"/>
  <c r="G20" i="7" s="1"/>
  <c r="G21" i="7" s="1"/>
  <c r="C26" i="7"/>
  <c r="C27" i="7" s="1"/>
  <c r="C28" i="7" s="1"/>
  <c r="G12" i="7"/>
  <c r="G13" i="7" s="1"/>
  <c r="G14" i="7" s="1"/>
  <c r="O12" i="7"/>
  <c r="O13" i="7" s="1"/>
  <c r="O14" i="7" s="1"/>
  <c r="K15" i="7"/>
  <c r="K16" i="7" s="1"/>
  <c r="K17" i="7" s="1"/>
  <c r="S9" i="1"/>
  <c r="E6" i="1"/>
  <c r="I27" i="2" l="1"/>
  <c r="C34" i="7"/>
  <c r="C35" i="7" s="1"/>
  <c r="C13" i="7"/>
  <c r="C14" i="7" s="1"/>
  <c r="K22" i="7"/>
  <c r="K23" i="7" s="1"/>
  <c r="K24" i="7" s="1"/>
  <c r="X14" i="1"/>
  <c r="J5" i="7" s="1"/>
  <c r="I26" i="2" l="1"/>
  <c r="K5" i="7" l="1"/>
  <c r="K6" i="7" s="1"/>
  <c r="K7" i="7" s="1"/>
  <c r="K8" i="7" s="1"/>
  <c r="K9" i="7" s="1"/>
  <c r="K10" i="7" s="1"/>
  <c r="G5" i="7"/>
  <c r="G6" i="7" s="1"/>
  <c r="G7" i="7" s="1"/>
  <c r="C5" i="7"/>
  <c r="C6" i="7" s="1"/>
  <c r="C7" i="7" s="1"/>
  <c r="G37" i="7" s="1"/>
  <c r="O5" i="7" l="1"/>
  <c r="O6" i="7" s="1"/>
  <c r="O7" i="7" s="1"/>
  <c r="O23" i="7" s="1"/>
  <c r="AC13" i="1" l="1"/>
  <c r="AC8" i="1"/>
  <c r="Y27" i="1"/>
  <c r="Y28" i="1" s="1"/>
  <c r="W25" i="1"/>
  <c r="Y22" i="1"/>
  <c r="Y23" i="1" s="1"/>
  <c r="Y13" i="1"/>
  <c r="Y8" i="1"/>
  <c r="U33" i="1"/>
  <c r="U27" i="1"/>
  <c r="U28" i="1" s="1"/>
  <c r="U29" i="1" s="1"/>
  <c r="M9" i="1" s="1"/>
  <c r="H9" i="2" s="1"/>
  <c r="J9" i="2" s="1"/>
  <c r="E14" i="3" s="1"/>
  <c r="U21" i="1"/>
  <c r="U8" i="1"/>
  <c r="Q25" i="1"/>
  <c r="Q8" i="1"/>
  <c r="AI6" i="1"/>
  <c r="M24" i="1"/>
  <c r="H24" i="2" s="1"/>
  <c r="J24" i="2" s="1"/>
  <c r="E29" i="3" s="1"/>
  <c r="AE27" i="1"/>
  <c r="AE22" i="1"/>
  <c r="M23" i="1"/>
  <c r="H23" i="2" s="1"/>
  <c r="J23" i="2" s="1"/>
  <c r="E28" i="3" s="1"/>
  <c r="M22" i="1"/>
  <c r="H22" i="2" s="1"/>
  <c r="J22" i="2" s="1"/>
  <c r="E27" i="3" s="1"/>
  <c r="AK15" i="1"/>
  <c r="AK16" i="1" s="1"/>
  <c r="AK17" i="1" s="1"/>
  <c r="M25" i="1" s="1"/>
  <c r="H25" i="2" s="1"/>
  <c r="J25" i="2" s="1"/>
  <c r="E30" i="3" s="1"/>
  <c r="AI12" i="1"/>
  <c r="AE16" i="1"/>
  <c r="AE6" i="1"/>
  <c r="AA26" i="1"/>
  <c r="AA20" i="1"/>
  <c r="W6" i="1"/>
  <c r="S31" i="1"/>
  <c r="S25" i="1"/>
  <c r="H26" i="4" l="1"/>
  <c r="J26" i="4" s="1"/>
  <c r="K36" i="3"/>
  <c r="H23" i="4"/>
  <c r="K30" i="3"/>
  <c r="K35" i="3"/>
  <c r="H25" i="4"/>
  <c r="H24" i="4"/>
  <c r="K31" i="3"/>
  <c r="H9" i="4"/>
  <c r="H9" i="3"/>
  <c r="Y9" i="1"/>
  <c r="M11" i="1" s="1"/>
  <c r="H11" i="2" s="1"/>
  <c r="J11" i="2" s="1"/>
  <c r="E16" i="3" s="1"/>
  <c r="U34" i="1"/>
  <c r="M10" i="1" s="1"/>
  <c r="H10" i="2" s="1"/>
  <c r="J10" i="2" s="1"/>
  <c r="E15" i="3" s="1"/>
  <c r="H13" i="3" l="1"/>
  <c r="H11" i="4"/>
  <c r="H10" i="4"/>
  <c r="H12" i="3"/>
  <c r="I14" i="3" s="1"/>
  <c r="L32" i="3"/>
  <c r="AC9" i="1"/>
  <c r="AA6" i="1"/>
  <c r="AG9" i="1"/>
  <c r="AG10" i="1" s="1"/>
  <c r="AG11" i="1" s="1"/>
  <c r="AG12" i="1" s="1"/>
  <c r="AG13" i="1" s="1"/>
  <c r="AG14" i="1" s="1"/>
  <c r="AC29" i="1"/>
  <c r="AC30" i="1" s="1"/>
  <c r="AC31" i="1" s="1"/>
  <c r="AC32" i="1" s="1"/>
  <c r="AC33" i="1" s="1"/>
  <c r="AC23" i="1"/>
  <c r="AC24" i="1" s="1"/>
  <c r="AG19" i="1"/>
  <c r="AG20" i="1" s="1"/>
  <c r="W20" i="1"/>
  <c r="W30" i="1"/>
  <c r="U22" i="1"/>
  <c r="U23" i="1" s="1"/>
  <c r="M8" i="1" s="1"/>
  <c r="S19" i="1"/>
  <c r="S6" i="1"/>
  <c r="O23" i="1"/>
  <c r="O6" i="1"/>
  <c r="H8" i="2" l="1"/>
  <c r="J8" i="2" s="1"/>
  <c r="E13" i="3" s="1"/>
  <c r="M19" i="1"/>
  <c r="H19" i="2" s="1"/>
  <c r="J19" i="2" s="1"/>
  <c r="E24" i="3" s="1"/>
  <c r="M18" i="1"/>
  <c r="H18" i="2" s="1"/>
  <c r="J18" i="2" s="1"/>
  <c r="E23" i="3" s="1"/>
  <c r="M20" i="1"/>
  <c r="H20" i="2" s="1"/>
  <c r="J20" i="2" s="1"/>
  <c r="E25" i="3" s="1"/>
  <c r="M21" i="1"/>
  <c r="H21" i="2" s="1"/>
  <c r="J21" i="2" s="1"/>
  <c r="E26" i="3" s="1"/>
  <c r="M16" i="1"/>
  <c r="M14" i="1"/>
  <c r="J10" i="4"/>
  <c r="J11" i="4"/>
  <c r="Y14" i="1"/>
  <c r="Y15" i="1" s="1"/>
  <c r="Y16" i="1" s="1"/>
  <c r="Y17" i="1" s="1"/>
  <c r="Y18" i="1" s="1"/>
  <c r="K24" i="3" l="1"/>
  <c r="H20" i="4"/>
  <c r="H19" i="4"/>
  <c r="K23" i="3"/>
  <c r="L24" i="3" s="1"/>
  <c r="H8" i="3"/>
  <c r="H8" i="4"/>
  <c r="J8" i="4" s="1"/>
  <c r="H22" i="4"/>
  <c r="K34" i="3"/>
  <c r="L37" i="3" s="1"/>
  <c r="M38" i="3" s="1"/>
  <c r="H21" i="4"/>
  <c r="M26" i="3"/>
  <c r="H14" i="2"/>
  <c r="J14" i="2" s="1"/>
  <c r="E19" i="3" s="1"/>
  <c r="H16" i="2"/>
  <c r="J16" i="2" s="1"/>
  <c r="E21" i="3" s="1"/>
  <c r="J20" i="4"/>
  <c r="M12" i="1"/>
  <c r="H12" i="2" s="1"/>
  <c r="J12" i="2" s="1"/>
  <c r="E17" i="3" s="1"/>
  <c r="K5" i="3" l="1"/>
  <c r="H12" i="4"/>
  <c r="H14" i="4"/>
  <c r="J14" i="4" s="1"/>
  <c r="L9" i="3"/>
  <c r="H16" i="4"/>
  <c r="J16" i="4" s="1"/>
  <c r="K45" i="3"/>
  <c r="J21" i="4"/>
  <c r="J23" i="4"/>
  <c r="J22" i="4"/>
  <c r="AA11" i="1"/>
  <c r="Q9" i="1"/>
  <c r="W11" i="1"/>
  <c r="J12" i="4" l="1"/>
  <c r="Q26" i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C14" i="1"/>
  <c r="Y33" i="1"/>
  <c r="M15" i="1" l="1"/>
  <c r="H15" i="2" s="1"/>
  <c r="J15" i="2" s="1"/>
  <c r="Q27" i="1"/>
  <c r="Q28" i="1" s="1"/>
  <c r="Q29" i="1" s="1"/>
  <c r="Q30" i="1" s="1"/>
  <c r="Q31" i="1" s="1"/>
  <c r="Q32" i="1" s="1"/>
  <c r="Q33" i="1" s="1"/>
  <c r="Q34" i="1" s="1"/>
  <c r="M5" i="1"/>
  <c r="H5" i="2" s="1"/>
  <c r="AC15" i="1"/>
  <c r="AC16" i="1" s="1"/>
  <c r="AC17" i="1" s="1"/>
  <c r="J5" i="2" l="1"/>
  <c r="E10" i="3" s="1"/>
  <c r="E20" i="3"/>
  <c r="AC18" i="1"/>
  <c r="M17" i="1" s="1"/>
  <c r="M27" i="1" s="1"/>
  <c r="M6" i="1"/>
  <c r="M13" i="1"/>
  <c r="J25" i="4"/>
  <c r="U9" i="1"/>
  <c r="H15" i="4" l="1"/>
  <c r="J15" i="4" s="1"/>
  <c r="L43" i="3"/>
  <c r="H5" i="4"/>
  <c r="H5" i="3"/>
  <c r="J24" i="4"/>
  <c r="H17" i="2"/>
  <c r="H27" i="2" s="1"/>
  <c r="Q2" i="1"/>
  <c r="N2" i="1"/>
  <c r="H13" i="2"/>
  <c r="J13" i="2" s="1"/>
  <c r="H6" i="2"/>
  <c r="U10" i="1"/>
  <c r="U11" i="1" s="1"/>
  <c r="U12" i="1" s="1"/>
  <c r="U13" i="1" s="1"/>
  <c r="U14" i="1" s="1"/>
  <c r="U15" i="1" s="1"/>
  <c r="I2" i="2" l="1"/>
  <c r="E18" i="3"/>
  <c r="N3" i="1"/>
  <c r="J17" i="2"/>
  <c r="U16" i="1"/>
  <c r="U17" i="1" s="1"/>
  <c r="Q5" i="1" s="1"/>
  <c r="J6" i="2"/>
  <c r="E11" i="3" s="1"/>
  <c r="J5" i="4"/>
  <c r="K6" i="3" l="1"/>
  <c r="L7" i="3" s="1"/>
  <c r="L10" i="3" s="1"/>
  <c r="H13" i="4"/>
  <c r="C2" i="3"/>
  <c r="I3" i="2"/>
  <c r="E22" i="3"/>
  <c r="J27" i="2"/>
  <c r="L2" i="2"/>
  <c r="H6" i="4"/>
  <c r="H6" i="3"/>
  <c r="M7" i="1"/>
  <c r="M26" i="1" s="1"/>
  <c r="J13" i="4"/>
  <c r="I2" i="4" s="1"/>
  <c r="J6" i="4" l="1"/>
  <c r="E32" i="3"/>
  <c r="H18" i="4"/>
  <c r="H28" i="4" s="1"/>
  <c r="L22" i="3"/>
  <c r="M25" i="3" s="1"/>
  <c r="M27" i="3" s="1"/>
  <c r="M39" i="3" s="1"/>
  <c r="K44" i="3" s="1"/>
  <c r="L46" i="3" s="1"/>
  <c r="L47" i="3" s="1"/>
  <c r="L13" i="3" s="1"/>
  <c r="L17" i="3" s="1"/>
  <c r="E2" i="3"/>
  <c r="C3" i="3" s="1"/>
  <c r="L2" i="1"/>
  <c r="H7" i="2"/>
  <c r="H26" i="2" s="1"/>
  <c r="J7" i="2" l="1"/>
  <c r="G2" i="2" l="1"/>
  <c r="E12" i="3"/>
  <c r="J26" i="2"/>
  <c r="J9" i="4"/>
  <c r="J19" i="4"/>
  <c r="J18" i="4"/>
  <c r="J28" i="4" s="1"/>
  <c r="H7" i="4" l="1"/>
  <c r="H7" i="3"/>
  <c r="I10" i="3" s="1"/>
  <c r="I17" i="3" s="1"/>
  <c r="A2" i="3"/>
  <c r="E31" i="3"/>
  <c r="J7" i="4" l="1"/>
  <c r="G2" i="4" s="1"/>
  <c r="H27" i="4"/>
  <c r="I27" i="4"/>
  <c r="J17" i="4" l="1"/>
  <c r="L2" i="4" l="1"/>
  <c r="I3" i="4" s="1"/>
  <c r="J27" i="4"/>
</calcChain>
</file>

<file path=xl/sharedStrings.xml><?xml version="1.0" encoding="utf-8"?>
<sst xmlns="http://schemas.openxmlformats.org/spreadsheetml/2006/main" count="541" uniqueCount="158">
  <si>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</si>
  <si>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</si>
  <si>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</si>
  <si>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</si>
  <si>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</si>
  <si>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</si>
  <si>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</si>
  <si>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</si>
  <si>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</si>
  <si>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</si>
  <si>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</si>
  <si>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</si>
  <si>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</si>
  <si>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</si>
  <si>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</si>
  <si>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</si>
  <si>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</si>
  <si>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</si>
  <si>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</si>
  <si>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</si>
  <si>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 xml:space="preserve">   </t>
  </si>
  <si>
    <t>Prepaid Insurance</t>
  </si>
  <si>
    <t>Salaries Payable</t>
  </si>
  <si>
    <t>Insurance Expense</t>
  </si>
  <si>
    <t>Date</t>
  </si>
  <si>
    <t>Draws</t>
  </si>
  <si>
    <t>Unadjusted Trail Balance</t>
  </si>
  <si>
    <t>Adjusted Trial Balance</t>
  </si>
  <si>
    <t>Adjustment</t>
  </si>
  <si>
    <t>Balance Sheet</t>
  </si>
  <si>
    <t>Current assets:</t>
  </si>
  <si>
    <t>Current liabiliteis:</t>
  </si>
  <si>
    <t>Property plant and equipment:</t>
  </si>
  <si>
    <t>Total assets</t>
  </si>
  <si>
    <t>Total liabilites and owner's equity</t>
  </si>
  <si>
    <t>Income Statement</t>
  </si>
  <si>
    <t>Net income</t>
  </si>
  <si>
    <t>Statement of Owner's Equity</t>
  </si>
  <si>
    <t>Less draws</t>
  </si>
  <si>
    <t>Closed Trial Balance</t>
  </si>
  <si>
    <t>Income Summary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</si>
  <si>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</si>
  <si>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</si>
  <si>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</si>
  <si>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</si>
  <si>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</si>
  <si>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</si>
  <si>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</si>
  <si>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</si>
  <si>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</si>
  <si>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Notes Receivable</t>
  </si>
  <si>
    <t>Interest Receivable</t>
  </si>
  <si>
    <t>Merchandise Inventory</t>
  </si>
  <si>
    <t>Office Supplies</t>
  </si>
  <si>
    <t>Store Supplies</t>
  </si>
  <si>
    <t>Land</t>
  </si>
  <si>
    <t>Building</t>
  </si>
  <si>
    <t>Accumulated Depre - Building</t>
  </si>
  <si>
    <t>Equipment</t>
  </si>
  <si>
    <t>Accumulated Depre - Equipment</t>
  </si>
  <si>
    <t>Unearned Rent</t>
  </si>
  <si>
    <t>Notes Payable</t>
  </si>
  <si>
    <t>Sales</t>
  </si>
  <si>
    <t>Sales Returns and Allowances</t>
  </si>
  <si>
    <t>Sales Discounts</t>
  </si>
  <si>
    <t>Cost of Merchandise Sold</t>
  </si>
  <si>
    <t>Sales Salaries Expense</t>
  </si>
  <si>
    <t>Advertising Expense</t>
  </si>
  <si>
    <t>Store Supplies Expense</t>
  </si>
  <si>
    <t>Miscellaneous Selling Expense</t>
  </si>
  <si>
    <t>Office Salaires Expense</t>
  </si>
  <si>
    <t>Depreciation Expense - Equipment</t>
  </si>
  <si>
    <t>Office Supplies Expense</t>
  </si>
  <si>
    <t>Depreciation Expense - Building</t>
  </si>
  <si>
    <t>Miscellaneous Admin Expense</t>
  </si>
  <si>
    <t>Rent Revenue</t>
  </si>
  <si>
    <t>Interest Revenue</t>
  </si>
  <si>
    <t>Interest Expense</t>
  </si>
  <si>
    <t>Accounts Receivable Subsidiary Ledger By Customer</t>
  </si>
  <si>
    <t>Total AR subsidiary ledger by customer</t>
  </si>
  <si>
    <t>Accounts Payable Subsidiary Ledger By Customer</t>
  </si>
  <si>
    <t>Total AP subsidiary ledger by customer</t>
  </si>
  <si>
    <t>Sales price</t>
  </si>
  <si>
    <t>Cost</t>
  </si>
  <si>
    <t>A Co.</t>
  </si>
  <si>
    <t>B Co.</t>
  </si>
  <si>
    <t xml:space="preserve">S Co. </t>
  </si>
  <si>
    <t xml:space="preserve">F. Co. </t>
  </si>
  <si>
    <t>W Co</t>
  </si>
  <si>
    <t xml:space="preserve">M Co. </t>
  </si>
  <si>
    <t xml:space="preserve">C Co. </t>
  </si>
  <si>
    <t>G. Co</t>
  </si>
  <si>
    <t xml:space="preserve">CG Co. </t>
  </si>
  <si>
    <t xml:space="preserve">CF Co. </t>
  </si>
  <si>
    <t>H. Co</t>
  </si>
  <si>
    <t xml:space="preserve">I Co. </t>
  </si>
  <si>
    <t>MG Co.</t>
  </si>
  <si>
    <t>RHB Co</t>
  </si>
  <si>
    <t>Sold merchandise to I Co. Terms 2/10, n/30</t>
  </si>
  <si>
    <t>Paid A Co. for purchase on account in the past less discount</t>
  </si>
  <si>
    <t>Original invoice amount recorded</t>
  </si>
  <si>
    <t xml:space="preserve">Amount paid </t>
  </si>
  <si>
    <t>Discount</t>
  </si>
  <si>
    <t>Received cash from Q Co. for payment of invoice within discount period</t>
  </si>
  <si>
    <t>Original invoice amount</t>
  </si>
  <si>
    <t>Amount received</t>
  </si>
  <si>
    <t xml:space="preserve">Discount </t>
  </si>
  <si>
    <t>Paid for prepaid insurance for the next 12 months</t>
  </si>
  <si>
    <t>Received cash from CG Co. for sale on account in the past less discount</t>
  </si>
  <si>
    <t>Sold merchandise to CF Co. Terms 2/10, n/30</t>
  </si>
  <si>
    <t>Received cash from MG for invoice sent in the past less discount</t>
  </si>
  <si>
    <t>Original amount of invoice</t>
  </si>
  <si>
    <t>Discount rate</t>
  </si>
  <si>
    <t>Sold merchandise to RHB Co. Terms 2/10, n/30</t>
  </si>
  <si>
    <t>Cash sales</t>
  </si>
  <si>
    <t xml:space="preserve">Discount amount </t>
  </si>
  <si>
    <t>Cost of merchandise returned</t>
  </si>
  <si>
    <t>Sales price of merchandise returned</t>
  </si>
  <si>
    <t>Issued credit memorandum to CF for return on merchandise</t>
  </si>
  <si>
    <t>Issued check for payroll</t>
  </si>
  <si>
    <t>Salaries Expense</t>
  </si>
  <si>
    <t>Utilities and phone</t>
  </si>
  <si>
    <t>Issued check for electric bill</t>
  </si>
  <si>
    <t>Issued check for phone bill</t>
  </si>
  <si>
    <t>Purchased merchandise on account from W Co.</t>
  </si>
  <si>
    <t>Paid M Co. for purchase on account in the past</t>
  </si>
  <si>
    <t>Supplies on hand on 4/30</t>
  </si>
  <si>
    <t>Merchandise inventory was counted to be as of 4/30</t>
  </si>
  <si>
    <t>Prepaid insurance as of 4/30 was determined to be</t>
  </si>
  <si>
    <t>Accrued salaries as of4/30</t>
  </si>
  <si>
    <t xml:space="preserve">e. </t>
  </si>
  <si>
    <t>Owner Draws</t>
  </si>
  <si>
    <t>Purchase merchandise on account from A Company. Terms n/30</t>
  </si>
  <si>
    <t>Q Co.</t>
  </si>
  <si>
    <t>Received cash from RHB for invoice less discount</t>
  </si>
  <si>
    <t>Use the adjusted trial balance to create financial statements</t>
  </si>
  <si>
    <t>Gross profit</t>
  </si>
  <si>
    <t>For the Month Ended April 30, 20x1</t>
  </si>
  <si>
    <t>April 30, 20x1</t>
  </si>
  <si>
    <t>Net sales:</t>
  </si>
  <si>
    <t>Operating expenses:</t>
  </si>
  <si>
    <t>Selling expenses:</t>
  </si>
  <si>
    <t>Total selling expenses</t>
  </si>
  <si>
    <t>Total administrative expenses</t>
  </si>
  <si>
    <t>Total current assets</t>
  </si>
  <si>
    <t>Total property plant and equipment</t>
  </si>
  <si>
    <t>Long-term liabilities:</t>
  </si>
  <si>
    <t>Less accumulated Depre - Equipment</t>
  </si>
  <si>
    <t>Total current liabiliteis</t>
  </si>
  <si>
    <t>Total liabilities</t>
  </si>
  <si>
    <t>Less sales Returns and Allowances</t>
  </si>
  <si>
    <t>Less sales Discounts</t>
  </si>
  <si>
    <t>Net sales</t>
  </si>
  <si>
    <t>Total administrative expenses:</t>
  </si>
  <si>
    <t>Total opterating expenses</t>
  </si>
  <si>
    <t>Owner Capital April 1, 20x1</t>
  </si>
  <si>
    <t>Decrease in Owner's equity</t>
  </si>
  <si>
    <t>Owner Capital April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</si>
</sst>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7"/>
      <color theme="3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7" applyNumberFormat="0" applyFill="0" applyAlignment="0" applyProtection="0"/>
  </cellStyleXfs>
  <cellXfs count="19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13" fillId="6" borderId="2" xfId="2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0" fontId="2" fillId="0" borderId="0" xfId="1" applyBorder="1" applyAlignment="1">
      <alignment horizontal="center" wrapText="1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0" fontId="20" fillId="0" borderId="0" xfId="1" applyFont="1" applyBorder="1" applyAlignment="1">
      <alignment horizontal="center" wrapText="1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6" xfId="0" applyNumberFormat="1" applyFont="1" applyFill="1" applyBorder="1" applyAlignment="1">
      <alignment horizontal="left"/>
    </xf>
    <xf numFmtId="3" fontId="3" fillId="0" borderId="16" xfId="0" applyNumberFormat="1" applyFont="1" applyBorder="1" applyAlignment="1">
      <alignment wrapText="1"/>
    </xf>
    <xf numFmtId="3" fontId="3" fillId="0" borderId="16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5" fillId="3" borderId="0" xfId="4" applyNumberFormat="1" applyFont="1" applyAlignment="1" applyProtection="1">
      <alignment horizontal="centerContinuous"/>
    </xf>
    <xf numFmtId="37" fontId="25" fillId="3" borderId="0" xfId="4" applyNumberFormat="1" applyFont="1" applyAlignment="1" applyProtection="1">
      <alignment horizontal="centerContinuous"/>
    </xf>
    <xf numFmtId="37" fontId="3" fillId="0" borderId="17" xfId="8" applyNumberFormat="1" applyFill="1" applyProtection="1"/>
    <xf numFmtId="37" fontId="3" fillId="0" borderId="0" xfId="8" applyNumberFormat="1" applyFill="1" applyBorder="1" applyProtection="1"/>
    <xf numFmtId="0" fontId="0" fillId="0" borderId="0" xfId="0" applyFill="1" applyBorder="1"/>
    <xf numFmtId="3" fontId="3" fillId="0" borderId="2" xfId="0" applyNumberFormat="1" applyFont="1" applyBorder="1" applyAlignment="1">
      <alignment horizontal="left" vertical="top" wrapText="1" indent="1"/>
    </xf>
    <xf numFmtId="9" fontId="3" fillId="0" borderId="2" xfId="7" applyFont="1" applyBorder="1" applyAlignment="1">
      <alignment vertical="top"/>
    </xf>
    <xf numFmtId="3" fontId="3" fillId="0" borderId="16" xfId="0" applyNumberFormat="1" applyFont="1" applyBorder="1" applyAlignment="1">
      <alignment vertical="top" wrapText="1"/>
    </xf>
    <xf numFmtId="3" fontId="3" fillId="0" borderId="16" xfId="0" applyNumberFormat="1" applyFont="1" applyBorder="1" applyAlignment="1">
      <alignment vertical="top"/>
    </xf>
    <xf numFmtId="3" fontId="3" fillId="5" borderId="0" xfId="0" applyNumberFormat="1" applyFont="1" applyFill="1" applyBorder="1" applyAlignment="1"/>
    <xf numFmtId="164" fontId="3" fillId="5" borderId="0" xfId="6" applyNumberFormat="1" applyFont="1" applyFill="1" applyBorder="1" applyAlignment="1">
      <alignment horizontal="center" vertical="top" wrapText="1"/>
    </xf>
    <xf numFmtId="3" fontId="3" fillId="5" borderId="0" xfId="0" applyNumberFormat="1" applyFont="1" applyFill="1" applyBorder="1" applyAlignment="1">
      <alignment vertical="top"/>
    </xf>
    <xf numFmtId="3" fontId="3" fillId="5" borderId="0" xfId="0" applyNumberFormat="1" applyFont="1" applyFill="1" applyBorder="1" applyAlignment="1">
      <alignment horizontal="left" vertical="top" indent="1"/>
    </xf>
    <xf numFmtId="3" fontId="3" fillId="0" borderId="21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horizontal="left" vertical="top" wrapText="1" indent="1"/>
    </xf>
    <xf numFmtId="164" fontId="3" fillId="8" borderId="22" xfId="6" applyNumberFormat="1" applyFont="1" applyBorder="1" applyAlignment="1">
      <alignment horizontal="left" vertical="top"/>
    </xf>
    <xf numFmtId="164" fontId="3" fillId="8" borderId="23" xfId="6" applyNumberFormat="1" applyFont="1" applyBorder="1" applyAlignment="1">
      <alignment horizontal="left" vertical="top"/>
    </xf>
    <xf numFmtId="164" fontId="3" fillId="8" borderId="24" xfId="6" applyNumberFormat="1" applyFont="1" applyBorder="1" applyAlignment="1">
      <alignment horizontal="left" vertical="top"/>
    </xf>
    <xf numFmtId="0" fontId="26" fillId="0" borderId="0" xfId="1" applyFont="1" applyBorder="1" applyAlignment="1">
      <alignment horizontal="center" wrapText="1"/>
    </xf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37" fontId="27" fillId="0" borderId="0" xfId="5" applyNumberFormat="1" applyFont="1"/>
    <xf numFmtId="37" fontId="5" fillId="0" borderId="0" xfId="0" applyNumberFormat="1" applyFont="1"/>
    <xf numFmtId="0" fontId="5" fillId="0" borderId="0" xfId="0" applyFont="1"/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0" fillId="0" borderId="0" xfId="0" applyNumberFormat="1" applyAlignment="1">
      <alignment vertical="top" wrapText="1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Protection="1">
      <protection locked="0"/>
    </xf>
    <xf numFmtId="37" fontId="28" fillId="6" borderId="9" xfId="0" applyNumberFormat="1" applyFont="1" applyFill="1" applyBorder="1" applyProtection="1">
      <protection locked="0"/>
    </xf>
    <xf numFmtId="37" fontId="28" fillId="6" borderId="12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10" fillId="6" borderId="14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37" fontId="10" fillId="6" borderId="11" xfId="0" applyNumberFormat="1" applyFont="1" applyFill="1" applyBorder="1" applyProtection="1">
      <protection locked="0"/>
    </xf>
    <xf numFmtId="37" fontId="28" fillId="6" borderId="15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3"/>
      <protection locked="0"/>
    </xf>
    <xf numFmtId="37" fontId="29" fillId="6" borderId="9" xfId="0" applyNumberFormat="1" applyFont="1" applyFill="1" applyBorder="1" applyProtection="1">
      <protection locked="0"/>
    </xf>
    <xf numFmtId="37" fontId="12" fillId="6" borderId="2" xfId="2" applyNumberFormat="1" applyFont="1" applyFill="1" applyBorder="1"/>
    <xf numFmtId="37" fontId="30" fillId="6" borderId="9" xfId="0" applyNumberFormat="1" applyFont="1" applyFill="1" applyBorder="1" applyProtection="1">
      <protection locked="0"/>
    </xf>
    <xf numFmtId="37" fontId="31" fillId="6" borderId="9" xfId="0" applyNumberFormat="1" applyFont="1" applyFill="1" applyBorder="1" applyProtection="1">
      <protection locked="0"/>
    </xf>
    <xf numFmtId="164" fontId="5" fillId="4" borderId="19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2" fillId="0" borderId="2" xfId="2" applyFill="1" applyBorder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3" fillId="0" borderId="0" xfId="0" applyNumberFormat="1" applyFont="1" applyProtection="1">
      <protection locked="0"/>
    </xf>
    <xf numFmtId="37" fontId="3" fillId="0" borderId="20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Continuous"/>
      <protection locked="0"/>
    </xf>
    <xf numFmtId="37" fontId="3" fillId="2" borderId="16" xfId="3" applyNumberFormat="1" applyFont="1" applyBorder="1" applyAlignment="1" applyProtection="1">
      <alignment horizontal="centerContinuous"/>
      <protection locked="0"/>
    </xf>
    <xf numFmtId="37" fontId="3" fillId="2" borderId="8" xfId="3" applyNumberFormat="1" applyFont="1" applyBorder="1" applyAlignment="1" applyProtection="1">
      <alignment horizontal="centerContinuous"/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13" fillId="6" borderId="2" xfId="2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0" fontId="2" fillId="7" borderId="2" xfId="2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17" fillId="6" borderId="0" xfId="0" applyNumberFormat="1" applyFont="1" applyFill="1" applyProtection="1">
      <protection locked="0"/>
    </xf>
    <xf numFmtId="37" fontId="19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37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37" fontId="3" fillId="0" borderId="0" xfId="0" applyNumberFormat="1" applyFont="1" applyFill="1" applyProtection="1">
      <protection locked="0"/>
    </xf>
    <xf numFmtId="37" fontId="0" fillId="4" borderId="2" xfId="0" applyNumberForma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23" fillId="6" borderId="2" xfId="0" applyNumberFormat="1" applyFont="1" applyFill="1" applyBorder="1" applyProtection="1">
      <protection locked="0"/>
    </xf>
    <xf numFmtId="37" fontId="25" fillId="0" borderId="0" xfId="4" applyNumberFormat="1" applyFont="1" applyFill="1" applyBorder="1" applyAlignment="1" applyProtection="1">
      <alignment horizontal="centerContinuous"/>
      <protection locked="0"/>
    </xf>
    <xf numFmtId="37" fontId="24" fillId="6" borderId="2" xfId="0" applyNumberFormat="1" applyFont="1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17" xfId="8" applyNumberFormat="1" applyProtection="1">
      <protection locked="0"/>
    </xf>
    <xf numFmtId="0" fontId="3" fillId="0" borderId="0" xfId="0" applyFont="1" applyFill="1" applyProtection="1">
      <protection locked="0"/>
    </xf>
    <xf numFmtId="0" fontId="2" fillId="0" borderId="2" xfId="2" applyBorder="1" applyProtection="1">
      <protection locked="0"/>
    </xf>
    <xf numFmtId="37" fontId="21" fillId="4" borderId="2" xfId="2" applyNumberFormat="1" applyFont="1" applyFill="1" applyBorder="1" applyProtection="1">
      <protection locked="0"/>
    </xf>
    <xf numFmtId="37" fontId="3" fillId="6" borderId="17" xfId="8" applyNumberFormat="1" applyFill="1" applyProtection="1">
      <protection locked="0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37" fontId="22" fillId="6" borderId="0" xfId="0" applyNumberFormat="1" applyFont="1" applyFill="1" applyAlignment="1" applyProtection="1">
      <alignment horizontal="center"/>
      <protection locked="0"/>
    </xf>
    <xf numFmtId="37" fontId="22" fillId="6" borderId="0" xfId="0" applyNumberFormat="1" applyFont="1" applyFill="1" applyAlignment="1">
      <alignment horizontal="center"/>
    </xf>
    <xf numFmtId="37" fontId="22" fillId="6" borderId="0" xfId="0" quotePrefix="1" applyNumberFormat="1" applyFont="1" applyFill="1" applyAlignment="1">
      <alignment horizontal="center"/>
    </xf>
    <xf numFmtId="37" fontId="22" fillId="6" borderId="29" xfId="0" applyNumberFormat="1" applyFont="1" applyFill="1" applyBorder="1" applyAlignment="1" applyProtection="1">
      <alignment horizontal="center"/>
      <protection locked="0"/>
    </xf>
    <xf numFmtId="37" fontId="3" fillId="8" borderId="25" xfId="6" applyNumberFormat="1" applyFont="1" applyBorder="1" applyAlignment="1">
      <alignment horizontal="left" vertical="top" wrapText="1"/>
    </xf>
    <xf numFmtId="37" fontId="3" fillId="8" borderId="26" xfId="6" applyNumberFormat="1" applyFont="1" applyBorder="1" applyAlignment="1">
      <alignment horizontal="left" vertical="top" wrapText="1"/>
    </xf>
    <xf numFmtId="37" fontId="3" fillId="8" borderId="27" xfId="6" applyNumberFormat="1" applyFont="1" applyBorder="1" applyAlignment="1">
      <alignment horizontal="left" vertical="top" wrapText="1"/>
    </xf>
    <xf numFmtId="37" fontId="22" fillId="6" borderId="0" xfId="0" applyNumberFormat="1" applyFont="1" applyFill="1" applyAlignment="1" applyProtection="1">
      <alignment horizontal="center" wrapText="1"/>
      <protection locked="0"/>
    </xf>
    <xf numFmtId="0" fontId="2" fillId="0" borderId="2" xfId="2" applyFill="1" applyBorder="1" applyAlignment="1">
      <alignment horizontal="left"/>
    </xf>
    <xf numFmtId="0" fontId="2" fillId="0" borderId="0" xfId="1" applyFont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16" fillId="0" borderId="2" xfId="2" applyFont="1" applyFill="1" applyBorder="1" applyAlignment="1">
      <alignment horizontal="left"/>
    </xf>
    <xf numFmtId="37" fontId="17" fillId="6" borderId="2" xfId="0" applyNumberFormat="1" applyFont="1" applyFill="1" applyBorder="1" applyAlignment="1">
      <alignment horizontal="left"/>
    </xf>
    <xf numFmtId="0" fontId="12" fillId="0" borderId="0" xfId="1" applyFont="1" applyBorder="1" applyAlignment="1">
      <alignment horizontal="left" wrapText="1"/>
    </xf>
    <xf numFmtId="0" fontId="2" fillId="7" borderId="2" xfId="2" applyFill="1" applyBorder="1" applyAlignment="1">
      <alignment horizontal="left"/>
    </xf>
  </cellXfs>
  <cellStyles count="9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'Journal Entries'!$O$23:$O$24</c:f>
              <c:strCache>
                <c:ptCount val="2"/>
                <c:pt idx="0">
                  <c:v>Accounts Receivable</c:v>
                </c:pt>
                <c:pt idx="1">
                  <c:v>Debit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'Journal Entries'!$O$25:$O$34</c:f>
              <c:numCache>
                <c:formatCode>#,##0_);\(#,##0\)</c:formatCode>
                <c:ptCount val="10"/>
                <c:pt idx="0">
                  <c:v>0</c:v>
                </c:pt>
                <c:pt idx="1">
                  <c:v>6400</c:v>
                </c:pt>
                <c:pt idx="3">
                  <c:v>13000</c:v>
                </c:pt>
                <c:pt idx="6">
                  <c:v>22600</c:v>
                </c:pt>
              </c:numCache>
            </c:numRef>
          </c:val>
        </c:ser>
        <c:ser>
          <c:idx val="1"/>
          <c:order val="1"/>
          <c:tx>
            <c:strRef>
              <c:f>'Journal Entries'!$P$23:$P$24</c:f>
              <c:strCache>
                <c:ptCount val="2"/>
                <c:pt idx="0">
                  <c:v>Accounts Receivable</c:v>
                </c:pt>
                <c:pt idx="1">
                  <c:v>Credit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'Journal Entries'!$P$25:$P$34</c:f>
              <c:numCache>
                <c:formatCode>#,##0_);\(#,##0\)</c:formatCode>
                <c:ptCount val="10"/>
                <c:pt idx="2">
                  <c:v>-10500</c:v>
                </c:pt>
                <c:pt idx="4">
                  <c:v>-9000</c:v>
                </c:pt>
                <c:pt idx="5">
                  <c:v>-4500</c:v>
                </c:pt>
                <c:pt idx="7">
                  <c:v>-6000</c:v>
                </c:pt>
                <c:pt idx="8">
                  <c:v>-500</c:v>
                </c:pt>
              </c:numCache>
            </c:numRef>
          </c:val>
        </c:ser>
        <c:ser>
          <c:idx val="2"/>
          <c:order val="2"/>
          <c:tx>
            <c:strRef>
              <c:f>'Journal Entries'!$Q$23:$Q$24</c:f>
              <c:strCache>
                <c:ptCount val="2"/>
                <c:pt idx="0">
                  <c:v>Accounts Receivable</c:v>
                </c:pt>
                <c:pt idx="1">
                  <c:v>Balance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'Journal Entries'!$Q$25:$Q$34</c:f>
              <c:numCache>
                <c:formatCode>#,##0_);\(#,##0\)</c:formatCode>
                <c:ptCount val="10"/>
                <c:pt idx="0">
                  <c:v>38000</c:v>
                </c:pt>
                <c:pt idx="1">
                  <c:v>44400</c:v>
                </c:pt>
                <c:pt idx="2">
                  <c:v>33900</c:v>
                </c:pt>
                <c:pt idx="3">
                  <c:v>46900</c:v>
                </c:pt>
                <c:pt idx="4">
                  <c:v>37900</c:v>
                </c:pt>
                <c:pt idx="5">
                  <c:v>33400</c:v>
                </c:pt>
                <c:pt idx="6">
                  <c:v>56000</c:v>
                </c:pt>
                <c:pt idx="7">
                  <c:v>50000</c:v>
                </c:pt>
                <c:pt idx="8">
                  <c:v>49500</c:v>
                </c:pt>
                <c:pt idx="9">
                  <c:v>49500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54416"/>
        <c:axId val="232454808"/>
      </c:barChart>
      <c:catAx>
        <c:axId val="2324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4808"/>
        <c:crosses val="autoZero"/>
        <c:auto val="1"/>
        <c:lblAlgn val="ctr"/>
        <c:lblOffset val="100"/>
        <c:noMultiLvlLbl val="0"/>
      </c:catAx>
      <c:valAx>
        <c:axId val="2324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</xdr:col>
      <xdr:colOff>3175</xdr:colOff>
      <xdr:row>58</xdr:row>
      <xdr:rowOff>25402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32" b="12747"/>
        <a:stretch/>
      </xdr:blipFill>
      <xdr:spPr bwMode="auto">
        <a:xfrm>
          <a:off x="0" y="872068"/>
          <a:ext cx="4775200" cy="1094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2438400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81" b="18684"/>
        <a:stretch/>
      </xdr:blipFill>
      <xdr:spPr bwMode="auto">
        <a:xfrm>
          <a:off x="0" y="685801"/>
          <a:ext cx="243840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90" zoomScaleNormal="90" workbookViewId="0">
      <selection sqref="A1:I35"/>
    </sheetView>
  </sheetViews>
  <sheetFormatPr defaultRowHeight="15.75" x14ac:dyDescent="0.25"/>
  <cols>
    <col min="1" max="1" width="5.28515625" style="38" bestFit="1" customWidth="1"/>
    <col min="2" max="2" width="21.28515625" style="39" customWidth="1"/>
    <col min="3" max="3" width="8.28515625" style="40" bestFit="1" customWidth="1"/>
    <col min="4" max="4" width="5.28515625" style="38" bestFit="1" customWidth="1"/>
    <col min="5" max="5" width="21.28515625" style="39" customWidth="1"/>
    <col min="6" max="6" width="7.42578125" style="40" customWidth="1"/>
  </cols>
  <sheetData>
    <row r="1" spans="1:6" ht="32.65" customHeight="1" thickBot="1" x14ac:dyDescent="0.3">
      <c r="A1" s="164" t="s">
        <v>41</v>
      </c>
      <c r="B1" s="165"/>
      <c r="C1" s="165"/>
      <c r="D1" s="165"/>
      <c r="E1" s="165"/>
      <c r="F1" s="166"/>
    </row>
    <row r="2" spans="1:6" ht="15" x14ac:dyDescent="0.25">
      <c r="A2" s="71" t="s">
        <v>24</v>
      </c>
      <c r="B2" s="68"/>
      <c r="C2" s="63"/>
      <c r="D2" s="71" t="s">
        <v>24</v>
      </c>
      <c r="E2" s="62"/>
      <c r="F2" s="63"/>
    </row>
    <row r="3" spans="1:6" ht="45" x14ac:dyDescent="0.25">
      <c r="A3" s="72">
        <v>42095</v>
      </c>
      <c r="B3" s="69" t="s">
        <v>132</v>
      </c>
      <c r="C3" s="42">
        <v>12000</v>
      </c>
      <c r="D3" s="72">
        <v>42119</v>
      </c>
      <c r="E3" s="41" t="s">
        <v>110</v>
      </c>
      <c r="F3" s="42"/>
    </row>
    <row r="4" spans="1:6" ht="30" x14ac:dyDescent="0.25">
      <c r="A4" s="72"/>
      <c r="B4" s="69"/>
      <c r="C4" s="42"/>
      <c r="D4" s="72"/>
      <c r="E4" s="60" t="s">
        <v>111</v>
      </c>
      <c r="F4" s="42">
        <v>4500</v>
      </c>
    </row>
    <row r="5" spans="1:6" ht="30" x14ac:dyDescent="0.25">
      <c r="A5" s="72">
        <v>42095</v>
      </c>
      <c r="B5" s="69" t="s">
        <v>98</v>
      </c>
      <c r="C5" s="42"/>
      <c r="D5" s="72"/>
      <c r="E5" s="60" t="s">
        <v>105</v>
      </c>
      <c r="F5" s="42">
        <v>4410</v>
      </c>
    </row>
    <row r="6" spans="1:6" ht="15" x14ac:dyDescent="0.25">
      <c r="A6" s="72"/>
      <c r="B6" s="70" t="s">
        <v>82</v>
      </c>
      <c r="C6" s="42">
        <v>6400</v>
      </c>
      <c r="D6" s="72"/>
      <c r="E6" s="60" t="s">
        <v>112</v>
      </c>
      <c r="F6" s="61">
        <v>0.02</v>
      </c>
    </row>
    <row r="7" spans="1:6" ht="15" x14ac:dyDescent="0.25">
      <c r="A7" s="72"/>
      <c r="B7" s="70" t="s">
        <v>83</v>
      </c>
      <c r="C7" s="42">
        <v>3840</v>
      </c>
      <c r="D7" s="72"/>
      <c r="E7" s="41"/>
      <c r="F7" s="42"/>
    </row>
    <row r="8" spans="1:6" ht="45" x14ac:dyDescent="0.25">
      <c r="A8" s="72"/>
      <c r="B8" s="69"/>
      <c r="C8" s="42"/>
      <c r="D8" s="72">
        <v>42119</v>
      </c>
      <c r="E8" s="41" t="s">
        <v>113</v>
      </c>
      <c r="F8" s="42"/>
    </row>
    <row r="9" spans="1:6" ht="60" x14ac:dyDescent="0.25">
      <c r="A9" s="72">
        <v>42095</v>
      </c>
      <c r="B9" s="69" t="s">
        <v>99</v>
      </c>
      <c r="C9" s="42"/>
      <c r="D9" s="72"/>
      <c r="E9" s="60" t="s">
        <v>82</v>
      </c>
      <c r="F9" s="42">
        <v>22600</v>
      </c>
    </row>
    <row r="10" spans="1:6" ht="30" x14ac:dyDescent="0.25">
      <c r="A10" s="72"/>
      <c r="B10" s="70" t="s">
        <v>100</v>
      </c>
      <c r="C10" s="42">
        <v>10400</v>
      </c>
      <c r="D10" s="72"/>
      <c r="E10" s="60" t="s">
        <v>83</v>
      </c>
      <c r="F10" s="42">
        <v>13560</v>
      </c>
    </row>
    <row r="11" spans="1:6" ht="15" x14ac:dyDescent="0.25">
      <c r="A11" s="72"/>
      <c r="B11" s="70" t="s">
        <v>101</v>
      </c>
      <c r="C11" s="42">
        <v>10192</v>
      </c>
      <c r="D11" s="72"/>
      <c r="E11" s="41"/>
      <c r="F11" s="42"/>
    </row>
    <row r="12" spans="1:6" ht="45" x14ac:dyDescent="0.25">
      <c r="A12" s="72"/>
      <c r="B12" s="70" t="s">
        <v>102</v>
      </c>
      <c r="C12" s="61">
        <v>0.02</v>
      </c>
      <c r="D12" s="72">
        <v>42119</v>
      </c>
      <c r="E12" s="41" t="s">
        <v>124</v>
      </c>
      <c r="F12" s="42">
        <v>22150</v>
      </c>
    </row>
    <row r="13" spans="1:6" ht="15" x14ac:dyDescent="0.25">
      <c r="A13" s="72"/>
      <c r="B13" s="69"/>
      <c r="C13" s="42"/>
      <c r="D13" s="72"/>
      <c r="E13" s="41"/>
      <c r="F13" s="42"/>
    </row>
    <row r="14" spans="1:6" ht="60" x14ac:dyDescent="0.25">
      <c r="A14" s="72">
        <v>42106</v>
      </c>
      <c r="B14" s="69" t="s">
        <v>103</v>
      </c>
      <c r="C14" s="42"/>
      <c r="D14" s="72">
        <v>42122</v>
      </c>
      <c r="E14" s="41" t="s">
        <v>114</v>
      </c>
      <c r="F14" s="42"/>
    </row>
    <row r="15" spans="1:6" ht="30" x14ac:dyDescent="0.25">
      <c r="A15" s="72"/>
      <c r="B15" s="70" t="s">
        <v>104</v>
      </c>
      <c r="C15" s="42">
        <v>10500</v>
      </c>
      <c r="D15" s="72"/>
      <c r="E15" s="60" t="s">
        <v>82</v>
      </c>
      <c r="F15" s="42">
        <v>19000</v>
      </c>
    </row>
    <row r="16" spans="1:6" ht="15" x14ac:dyDescent="0.25">
      <c r="A16" s="72"/>
      <c r="B16" s="70" t="s">
        <v>105</v>
      </c>
      <c r="C16" s="42">
        <v>10290</v>
      </c>
      <c r="D16" s="72"/>
      <c r="E16" s="60" t="s">
        <v>83</v>
      </c>
      <c r="F16" s="42">
        <v>11400</v>
      </c>
    </row>
    <row r="17" spans="1:6" ht="15" x14ac:dyDescent="0.25">
      <c r="A17" s="72"/>
      <c r="B17" s="70" t="s">
        <v>106</v>
      </c>
      <c r="C17" s="61">
        <v>0.02</v>
      </c>
      <c r="D17" s="72"/>
      <c r="E17" s="41"/>
      <c r="F17" s="42"/>
    </row>
    <row r="18" spans="1:6" ht="45" x14ac:dyDescent="0.25">
      <c r="A18" s="72"/>
      <c r="B18" s="69"/>
      <c r="C18" s="42"/>
      <c r="D18" s="72">
        <v>42122</v>
      </c>
      <c r="E18" s="41" t="s">
        <v>134</v>
      </c>
      <c r="F18" s="42"/>
    </row>
    <row r="19" spans="1:6" ht="45" x14ac:dyDescent="0.25">
      <c r="A19" s="72">
        <v>42106</v>
      </c>
      <c r="B19" s="69" t="s">
        <v>107</v>
      </c>
      <c r="C19" s="42">
        <v>4800</v>
      </c>
      <c r="D19" s="72"/>
      <c r="E19" s="60" t="s">
        <v>111</v>
      </c>
      <c r="F19" s="42">
        <v>6000</v>
      </c>
    </row>
    <row r="20" spans="1:6" ht="15" x14ac:dyDescent="0.25">
      <c r="A20" s="72"/>
      <c r="B20" s="69"/>
      <c r="C20" s="42"/>
      <c r="D20" s="72"/>
      <c r="E20" s="60" t="s">
        <v>105</v>
      </c>
      <c r="F20" s="42">
        <f>+F19*0.98</f>
        <v>5880</v>
      </c>
    </row>
    <row r="21" spans="1:6" ht="45" x14ac:dyDescent="0.25">
      <c r="A21" s="72">
        <v>42110</v>
      </c>
      <c r="B21" s="69" t="s">
        <v>125</v>
      </c>
      <c r="C21" s="42">
        <v>33200</v>
      </c>
      <c r="D21" s="72"/>
      <c r="E21" s="60" t="s">
        <v>115</v>
      </c>
      <c r="F21" s="61">
        <v>0.02</v>
      </c>
    </row>
    <row r="22" spans="1:6" ht="15" x14ac:dyDescent="0.25">
      <c r="A22" s="72"/>
      <c r="B22" s="69"/>
      <c r="C22" s="42"/>
      <c r="D22" s="72"/>
      <c r="E22" s="41"/>
      <c r="F22" s="42"/>
    </row>
    <row r="23" spans="1:6" ht="60" x14ac:dyDescent="0.25">
      <c r="A23" s="72">
        <v>42112</v>
      </c>
      <c r="B23" s="69" t="s">
        <v>109</v>
      </c>
      <c r="C23" s="42"/>
      <c r="D23" s="72">
        <v>42122</v>
      </c>
      <c r="E23" s="41" t="s">
        <v>118</v>
      </c>
      <c r="F23" s="42"/>
    </row>
    <row r="24" spans="1:6" ht="45" x14ac:dyDescent="0.25">
      <c r="A24" s="72"/>
      <c r="B24" s="70" t="s">
        <v>82</v>
      </c>
      <c r="C24" s="42">
        <v>13000</v>
      </c>
      <c r="D24" s="72"/>
      <c r="E24" s="60" t="s">
        <v>117</v>
      </c>
      <c r="F24" s="42">
        <v>500</v>
      </c>
    </row>
    <row r="25" spans="1:6" ht="30" x14ac:dyDescent="0.25">
      <c r="A25" s="72"/>
      <c r="B25" s="70" t="s">
        <v>83</v>
      </c>
      <c r="C25" s="42">
        <v>7800</v>
      </c>
      <c r="D25" s="72"/>
      <c r="E25" s="60" t="s">
        <v>116</v>
      </c>
      <c r="F25" s="42">
        <v>300</v>
      </c>
    </row>
    <row r="26" spans="1:6" ht="15" x14ac:dyDescent="0.25">
      <c r="A26" s="72"/>
      <c r="B26" s="69"/>
      <c r="C26" s="42"/>
      <c r="D26" s="72"/>
      <c r="E26" s="41"/>
      <c r="F26" s="42"/>
    </row>
    <row r="27" spans="1:6" ht="60" x14ac:dyDescent="0.25">
      <c r="A27" s="72">
        <v>42112</v>
      </c>
      <c r="B27" s="69" t="s">
        <v>108</v>
      </c>
      <c r="C27" s="42"/>
      <c r="D27" s="72">
        <v>42122</v>
      </c>
      <c r="E27" s="41" t="s">
        <v>119</v>
      </c>
      <c r="F27" s="42">
        <v>13000</v>
      </c>
    </row>
    <row r="28" spans="1:6" ht="30" x14ac:dyDescent="0.25">
      <c r="A28" s="72"/>
      <c r="B28" s="70" t="s">
        <v>104</v>
      </c>
      <c r="C28" s="42">
        <v>9000</v>
      </c>
      <c r="D28" s="72">
        <v>42123</v>
      </c>
      <c r="E28" s="41" t="s">
        <v>123</v>
      </c>
      <c r="F28" s="42">
        <v>612</v>
      </c>
    </row>
    <row r="29" spans="1:6" ht="30.75" thickBot="1" x14ac:dyDescent="0.3">
      <c r="A29" s="72"/>
      <c r="B29" s="70" t="s">
        <v>105</v>
      </c>
      <c r="C29" s="42">
        <v>8820</v>
      </c>
      <c r="D29" s="73">
        <v>42123</v>
      </c>
      <c r="E29" s="41" t="s">
        <v>122</v>
      </c>
      <c r="F29" s="42">
        <v>360</v>
      </c>
    </row>
    <row r="30" spans="1:6" thickBot="1" x14ac:dyDescent="0.3">
      <c r="A30" s="72"/>
      <c r="B30" s="70" t="s">
        <v>102</v>
      </c>
      <c r="C30" s="61">
        <v>0.02</v>
      </c>
      <c r="D30" s="73">
        <v>42123</v>
      </c>
      <c r="E30" s="41" t="s">
        <v>131</v>
      </c>
      <c r="F30" s="42">
        <v>10000</v>
      </c>
    </row>
    <row r="31" spans="1:6" ht="16.5" thickBot="1" x14ac:dyDescent="0.3"/>
    <row r="32" spans="1:6" ht="16.5" thickBot="1" x14ac:dyDescent="0.3">
      <c r="A32" s="164" t="s">
        <v>47</v>
      </c>
      <c r="B32" s="165"/>
      <c r="C32" s="166"/>
    </row>
    <row r="33" spans="1:3" ht="45" x14ac:dyDescent="0.25">
      <c r="A33" s="45" t="s">
        <v>42</v>
      </c>
      <c r="B33" s="46" t="s">
        <v>128</v>
      </c>
      <c r="C33" s="47">
        <v>2500</v>
      </c>
    </row>
    <row r="34" spans="1:3" ht="30" x14ac:dyDescent="0.25">
      <c r="A34" s="45" t="s">
        <v>43</v>
      </c>
      <c r="B34" s="43" t="s">
        <v>126</v>
      </c>
      <c r="C34" s="44">
        <v>750</v>
      </c>
    </row>
    <row r="35" spans="1:3" ht="30" x14ac:dyDescent="0.25">
      <c r="A35" s="45" t="s">
        <v>44</v>
      </c>
      <c r="B35" s="43" t="s">
        <v>46</v>
      </c>
      <c r="C35" s="44">
        <v>450</v>
      </c>
    </row>
    <row r="36" spans="1:3" ht="30" x14ac:dyDescent="0.25">
      <c r="A36" s="45" t="s">
        <v>45</v>
      </c>
      <c r="B36" s="43" t="s">
        <v>129</v>
      </c>
      <c r="C36" s="44">
        <v>600</v>
      </c>
    </row>
    <row r="37" spans="1:3" ht="60" x14ac:dyDescent="0.25">
      <c r="A37" s="45" t="s">
        <v>130</v>
      </c>
      <c r="B37" s="43" t="s">
        <v>127</v>
      </c>
      <c r="C37" s="44">
        <v>240000</v>
      </c>
    </row>
    <row r="38" spans="1:3" ht="16.5" thickBot="1" x14ac:dyDescent="0.3"/>
    <row r="39" spans="1:3" ht="34.15" customHeight="1" thickBot="1" x14ac:dyDescent="0.3">
      <c r="A39" s="164" t="s">
        <v>48</v>
      </c>
      <c r="B39" s="165"/>
      <c r="C39" s="166"/>
    </row>
    <row r="40" spans="1:3" ht="16.5" thickBot="1" x14ac:dyDescent="0.3"/>
    <row r="41" spans="1:3" ht="16.5" thickBot="1" x14ac:dyDescent="0.3">
      <c r="A41" s="164" t="s">
        <v>49</v>
      </c>
      <c r="B41" s="165"/>
      <c r="C41" s="166"/>
    </row>
  </sheetData>
  <mergeCells count="4">
    <mergeCell ref="A32:C32"/>
    <mergeCell ref="A39:C39"/>
    <mergeCell ref="A41:C4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H13" sqref="H13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3" t="s">
        <v>3</v>
      </c>
      <c r="B2" s="12">
        <v>89000</v>
      </c>
    </row>
    <row r="3" spans="1:2" ht="15.75" x14ac:dyDescent="0.25">
      <c r="A3" s="53" t="s">
        <v>50</v>
      </c>
      <c r="B3" s="12">
        <v>7000</v>
      </c>
    </row>
    <row r="4" spans="1:2" ht="15.75" x14ac:dyDescent="0.25">
      <c r="A4" s="53" t="s">
        <v>4</v>
      </c>
      <c r="B4" s="12">
        <v>38000</v>
      </c>
    </row>
    <row r="5" spans="1:2" ht="15.75" x14ac:dyDescent="0.25">
      <c r="A5" s="53" t="s">
        <v>51</v>
      </c>
      <c r="B5" s="12">
        <v>0</v>
      </c>
    </row>
    <row r="6" spans="1:2" ht="15.75" x14ac:dyDescent="0.25">
      <c r="A6" s="53" t="s">
        <v>52</v>
      </c>
      <c r="B6" s="12">
        <v>243500</v>
      </c>
    </row>
    <row r="7" spans="1:2" ht="15.75" x14ac:dyDescent="0.25">
      <c r="A7" s="53" t="s">
        <v>53</v>
      </c>
      <c r="B7" s="12">
        <v>1500</v>
      </c>
    </row>
    <row r="8" spans="1:2" ht="15.75" x14ac:dyDescent="0.25">
      <c r="A8" s="53" t="s">
        <v>54</v>
      </c>
      <c r="B8" s="12">
        <v>1200</v>
      </c>
    </row>
    <row r="9" spans="1:2" ht="15.75" x14ac:dyDescent="0.25">
      <c r="A9" s="53" t="s">
        <v>21</v>
      </c>
      <c r="B9" s="12">
        <v>0</v>
      </c>
    </row>
    <row r="10" spans="1:2" ht="15.75" x14ac:dyDescent="0.25">
      <c r="A10" s="14" t="s">
        <v>55</v>
      </c>
      <c r="B10" s="12">
        <v>150000</v>
      </c>
    </row>
    <row r="11" spans="1:2" ht="15.75" x14ac:dyDescent="0.25">
      <c r="A11" s="14" t="s">
        <v>56</v>
      </c>
      <c r="B11" s="12">
        <v>385000</v>
      </c>
    </row>
    <row r="12" spans="1:2" ht="15.75" x14ac:dyDescent="0.25">
      <c r="A12" s="14" t="s">
        <v>57</v>
      </c>
      <c r="B12" s="12">
        <v>-243000</v>
      </c>
    </row>
    <row r="13" spans="1:2" ht="15.75" x14ac:dyDescent="0.25">
      <c r="A13" s="14" t="s">
        <v>58</v>
      </c>
      <c r="B13" s="12">
        <v>70250</v>
      </c>
    </row>
    <row r="14" spans="1:2" ht="15.75" x14ac:dyDescent="0.25">
      <c r="A14" s="14" t="s">
        <v>59</v>
      </c>
      <c r="B14" s="12">
        <v>-46100</v>
      </c>
    </row>
    <row r="15" spans="1:2" ht="15.75" x14ac:dyDescent="0.25">
      <c r="A15" s="14" t="s">
        <v>5</v>
      </c>
      <c r="B15" s="15">
        <v>-91600</v>
      </c>
    </row>
    <row r="16" spans="1:2" ht="15.75" x14ac:dyDescent="0.25">
      <c r="A16" s="14" t="s">
        <v>22</v>
      </c>
      <c r="B16" s="15">
        <v>0</v>
      </c>
    </row>
    <row r="17" spans="1:2" ht="15.75" x14ac:dyDescent="0.25">
      <c r="A17" s="14" t="s">
        <v>60</v>
      </c>
      <c r="B17" s="15">
        <v>-4500</v>
      </c>
    </row>
    <row r="18" spans="1:2" ht="15.75" x14ac:dyDescent="0.25">
      <c r="A18" s="14" t="s">
        <v>61</v>
      </c>
      <c r="B18" s="15">
        <v>-120000</v>
      </c>
    </row>
    <row r="19" spans="1:2" ht="15.75" x14ac:dyDescent="0.25">
      <c r="A19" s="17" t="s">
        <v>19</v>
      </c>
      <c r="B19" s="18">
        <v>-480250</v>
      </c>
    </row>
    <row r="20" spans="1:2" ht="15.75" x14ac:dyDescent="0.25">
      <c r="A20" s="17" t="s">
        <v>25</v>
      </c>
      <c r="B20" s="18">
        <v>0</v>
      </c>
    </row>
    <row r="21" spans="1:2" ht="15.75" x14ac:dyDescent="0.25">
      <c r="A21" s="14" t="s">
        <v>62</v>
      </c>
      <c r="B21" s="19">
        <v>0</v>
      </c>
    </row>
    <row r="22" spans="1:2" ht="15.75" x14ac:dyDescent="0.25">
      <c r="A22" s="14" t="s">
        <v>63</v>
      </c>
      <c r="B22" s="19">
        <v>0</v>
      </c>
    </row>
    <row r="23" spans="1:2" ht="15.75" x14ac:dyDescent="0.25">
      <c r="A23" s="14" t="s">
        <v>64</v>
      </c>
      <c r="B23" s="19">
        <v>0</v>
      </c>
    </row>
    <row r="24" spans="1:2" ht="15.75" x14ac:dyDescent="0.25">
      <c r="A24" s="14" t="s">
        <v>65</v>
      </c>
      <c r="B24" s="19">
        <v>0</v>
      </c>
    </row>
    <row r="25" spans="1:2" ht="15.75" x14ac:dyDescent="0.25">
      <c r="A25" s="14" t="s">
        <v>66</v>
      </c>
      <c r="B25" s="19">
        <v>0</v>
      </c>
    </row>
    <row r="26" spans="1:2" ht="15.75" x14ac:dyDescent="0.25">
      <c r="A26" s="14" t="s">
        <v>67</v>
      </c>
      <c r="B26" s="19">
        <v>0</v>
      </c>
    </row>
    <row r="27" spans="1:2" ht="15.75" x14ac:dyDescent="0.25">
      <c r="A27" s="14" t="s">
        <v>68</v>
      </c>
      <c r="B27" s="19">
        <v>0</v>
      </c>
    </row>
    <row r="28" spans="1:2" ht="15.75" x14ac:dyDescent="0.25">
      <c r="A28" s="14" t="s">
        <v>69</v>
      </c>
      <c r="B28" s="19">
        <v>0</v>
      </c>
    </row>
    <row r="29" spans="1:2" ht="15.75" x14ac:dyDescent="0.25">
      <c r="A29" s="14" t="s">
        <v>70</v>
      </c>
      <c r="B29" s="19">
        <v>0</v>
      </c>
    </row>
    <row r="30" spans="1:2" ht="15.75" x14ac:dyDescent="0.25">
      <c r="A30" s="14" t="s">
        <v>71</v>
      </c>
      <c r="B30" s="19">
        <v>0</v>
      </c>
    </row>
    <row r="31" spans="1:2" ht="15.75" x14ac:dyDescent="0.25">
      <c r="A31" s="14" t="s">
        <v>23</v>
      </c>
      <c r="B31" s="19">
        <v>0</v>
      </c>
    </row>
    <row r="32" spans="1:2" ht="15.75" x14ac:dyDescent="0.25">
      <c r="A32" s="14" t="s">
        <v>72</v>
      </c>
      <c r="B32" s="19">
        <v>0</v>
      </c>
    </row>
    <row r="33" spans="1:2" ht="15.75" x14ac:dyDescent="0.25">
      <c r="A33" s="14" t="s">
        <v>73</v>
      </c>
      <c r="B33" s="19">
        <v>0</v>
      </c>
    </row>
    <row r="34" spans="1:2" ht="15.75" x14ac:dyDescent="0.25">
      <c r="A34" s="14" t="s">
        <v>74</v>
      </c>
      <c r="B34" s="19">
        <v>0</v>
      </c>
    </row>
    <row r="35" spans="1:2" ht="15.75" x14ac:dyDescent="0.25">
      <c r="A35" s="14" t="s">
        <v>75</v>
      </c>
      <c r="B35" s="19">
        <v>0</v>
      </c>
    </row>
    <row r="36" spans="1:2" ht="15.75" x14ac:dyDescent="0.25">
      <c r="A36" s="14" t="s">
        <v>76</v>
      </c>
      <c r="B36" s="19">
        <v>0</v>
      </c>
    </row>
    <row r="37" spans="1:2" ht="15.75" x14ac:dyDescent="0.25">
      <c r="A37" s="14" t="s">
        <v>77</v>
      </c>
      <c r="B37" s="19">
        <v>0</v>
      </c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3"/>
  <sheetViews>
    <sheetView zoomScaleNormal="100" workbookViewId="0">
      <selection activeCell="Q5" sqref="Q5"/>
    </sheetView>
  </sheetViews>
  <sheetFormatPr defaultRowHeight="15" x14ac:dyDescent="0.25"/>
  <cols>
    <col min="1" max="1" width="70.28515625" style="64" customWidth="1"/>
    <col min="2" max="2" width="5.5703125" style="1" customWidth="1"/>
    <col min="3" max="3" width="23.5703125" style="2" customWidth="1"/>
    <col min="4" max="4" width="9.28515625" style="2" customWidth="1"/>
    <col min="5" max="5" width="9.85546875" style="2" customWidth="1"/>
    <col min="6" max="6" width="2.28515625" customWidth="1"/>
    <col min="7" max="7" width="5.2851562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9.42578125" style="2" bestFit="1" customWidth="1"/>
    <col min="13" max="13" width="9.85546875" style="2" bestFit="1" customWidth="1"/>
    <col min="14" max="14" width="1.5703125" style="2" customWidth="1"/>
    <col min="15" max="16" width="9.28515625" style="8" customWidth="1"/>
    <col min="17" max="17" width="10.28515625" style="8" bestFit="1" customWidth="1"/>
    <col min="18" max="18" width="1.5703125" style="8" customWidth="1"/>
    <col min="19" max="19" width="9.28515625" style="8" customWidth="1"/>
    <col min="20" max="20" width="10" style="8" customWidth="1"/>
    <col min="21" max="21" width="9.85546875" style="8" customWidth="1"/>
    <col min="22" max="22" width="1.5703125" style="8" customWidth="1"/>
    <col min="23" max="24" width="9.28515625" style="8" customWidth="1"/>
    <col min="25" max="25" width="9.85546875" style="8" customWidth="1"/>
    <col min="26" max="26" width="1.5703125" style="28" customWidth="1"/>
    <col min="27" max="28" width="9.28515625" style="28" customWidth="1"/>
    <col min="29" max="29" width="9.85546875" style="28" customWidth="1"/>
    <col min="30" max="30" width="1.5703125" style="28" customWidth="1"/>
    <col min="31" max="32" width="9.28515625" style="28" customWidth="1"/>
    <col min="33" max="33" width="9.85546875" style="28" customWidth="1"/>
    <col min="34" max="34" width="1.5703125" style="28" customWidth="1"/>
    <col min="35" max="36" width="9.28515625" style="28" customWidth="1"/>
    <col min="37" max="37" width="9.85546875" style="28" customWidth="1"/>
    <col min="38" max="38" width="1.5703125" style="28" customWidth="1"/>
    <col min="39" max="40" width="9.28515625" style="28" customWidth="1"/>
    <col min="41" max="41" width="9.85546875" style="28" bestFit="1" customWidth="1"/>
    <col min="42" max="42" width="1.5703125" style="28" customWidth="1"/>
    <col min="43" max="44" width="9.28515625" style="28" customWidth="1"/>
    <col min="45" max="45" width="9.85546875" style="28" bestFit="1" customWidth="1"/>
  </cols>
  <sheetData>
    <row r="1" spans="1:45" ht="35.65" customHeight="1" x14ac:dyDescent="0.25">
      <c r="C1" s="78"/>
      <c r="D1" s="78"/>
      <c r="E1" s="79"/>
      <c r="F1" s="80"/>
      <c r="G1" s="11"/>
      <c r="H1" s="78"/>
      <c r="I1" s="78"/>
      <c r="L1" s="6" t="s">
        <v>7</v>
      </c>
      <c r="M1" s="7" t="s">
        <v>8</v>
      </c>
      <c r="N1" s="167" t="s">
        <v>9</v>
      </c>
      <c r="O1" s="167"/>
      <c r="P1" s="7" t="s">
        <v>10</v>
      </c>
      <c r="Q1" s="29" t="s">
        <v>11</v>
      </c>
      <c r="S1" s="9"/>
      <c r="T1" s="9"/>
      <c r="U1" s="9"/>
      <c r="W1" s="9"/>
      <c r="X1" s="9"/>
      <c r="Y1" s="9"/>
      <c r="AA1" s="24"/>
      <c r="AB1" s="24"/>
      <c r="AC1" s="24"/>
      <c r="AE1" s="24"/>
      <c r="AF1" s="24"/>
      <c r="AG1" s="24"/>
      <c r="AI1" s="24"/>
      <c r="AJ1" s="24"/>
      <c r="AK1" s="24"/>
      <c r="AM1" s="24"/>
      <c r="AN1" s="24"/>
      <c r="AO1" s="24"/>
      <c r="AQ1" s="24"/>
      <c r="AR1" s="24"/>
      <c r="AS1" s="24"/>
    </row>
    <row r="2" spans="1:45" ht="16.5" thickBot="1" x14ac:dyDescent="0.3">
      <c r="A2" s="65"/>
      <c r="C2" s="78"/>
      <c r="D2" s="78"/>
      <c r="E2" s="79"/>
      <c r="F2" s="80"/>
      <c r="G2" s="11"/>
      <c r="H2" s="79"/>
      <c r="I2" s="79"/>
      <c r="L2" s="6">
        <f>SUM(M5:M11)</f>
        <v>386328</v>
      </c>
      <c r="M2" s="7" t="s">
        <v>8</v>
      </c>
      <c r="N2" s="168">
        <f>-SUM(M12:M14)</f>
        <v>202150</v>
      </c>
      <c r="O2" s="168"/>
      <c r="P2" s="7" t="s">
        <v>10</v>
      </c>
      <c r="Q2" s="29">
        <f>-SUM(M15:M25)</f>
        <v>184178</v>
      </c>
      <c r="S2" s="9"/>
      <c r="T2" s="9"/>
      <c r="U2" s="9"/>
      <c r="W2" s="9"/>
      <c r="X2" s="9"/>
      <c r="Y2" s="9"/>
      <c r="AA2" s="24"/>
      <c r="AB2" s="24"/>
      <c r="AC2" s="24"/>
      <c r="AE2" s="24"/>
      <c r="AF2" s="24"/>
      <c r="AG2" s="24"/>
      <c r="AI2" s="24"/>
      <c r="AJ2" s="24"/>
      <c r="AK2" s="24"/>
      <c r="AM2" s="24"/>
      <c r="AN2" s="24"/>
      <c r="AO2" s="24"/>
      <c r="AQ2" s="24"/>
      <c r="AR2" s="24"/>
      <c r="AS2" s="24"/>
    </row>
    <row r="3" spans="1:45" ht="18.399999999999999" customHeight="1" thickBot="1" x14ac:dyDescent="0.3">
      <c r="A3" s="66"/>
      <c r="N3" s="169">
        <f>N2+Q2</f>
        <v>386328</v>
      </c>
      <c r="O3" s="170"/>
      <c r="P3" s="170"/>
      <c r="Q3" s="171"/>
      <c r="S3" s="9"/>
      <c r="T3" s="9"/>
      <c r="U3" s="9"/>
      <c r="W3" s="9"/>
      <c r="X3" s="9"/>
      <c r="Y3" s="9"/>
      <c r="AA3" s="24"/>
      <c r="AB3" s="24"/>
      <c r="AC3" s="24"/>
      <c r="AE3" s="24"/>
      <c r="AF3" s="24"/>
      <c r="AG3" s="24"/>
      <c r="AI3" s="24"/>
      <c r="AJ3" s="24"/>
      <c r="AK3" s="24"/>
      <c r="AM3" s="24"/>
      <c r="AN3" s="24"/>
      <c r="AO3" s="24"/>
      <c r="AQ3" s="24"/>
      <c r="AR3" s="24"/>
      <c r="AS3" s="24"/>
    </row>
    <row r="4" spans="1:45" ht="32.25" thickBot="1" x14ac:dyDescent="0.4">
      <c r="A4" s="66"/>
      <c r="B4" s="30" t="s">
        <v>24</v>
      </c>
      <c r="C4" s="30" t="s">
        <v>12</v>
      </c>
      <c r="D4" s="30" t="s">
        <v>13</v>
      </c>
      <c r="E4" s="30" t="s">
        <v>14</v>
      </c>
      <c r="G4" s="30" t="s">
        <v>24</v>
      </c>
      <c r="H4" s="30" t="s">
        <v>12</v>
      </c>
      <c r="I4" s="30" t="s">
        <v>13</v>
      </c>
      <c r="J4" s="30" t="s">
        <v>14</v>
      </c>
      <c r="L4" s="31" t="s">
        <v>12</v>
      </c>
      <c r="M4" s="31" t="s">
        <v>0</v>
      </c>
      <c r="O4" s="75" t="s">
        <v>1</v>
      </c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7"/>
      <c r="AL4" s="54"/>
      <c r="AM4" s="54"/>
      <c r="AN4" s="54"/>
      <c r="AO4" s="54"/>
      <c r="AP4" s="54"/>
      <c r="AQ4" s="54"/>
      <c r="AR4" s="54"/>
      <c r="AS4" s="54"/>
    </row>
    <row r="5" spans="1:45" ht="16.5" thickBot="1" x14ac:dyDescent="0.3">
      <c r="A5" s="66"/>
      <c r="B5" s="109">
        <v>42095</v>
      </c>
      <c r="C5" s="3" t="s">
        <v>52</v>
      </c>
      <c r="D5" s="3">
        <v>12000</v>
      </c>
      <c r="E5" s="3"/>
      <c r="F5" s="110"/>
      <c r="G5" s="111">
        <v>42119</v>
      </c>
      <c r="H5" s="3" t="s">
        <v>4</v>
      </c>
      <c r="I5" s="3">
        <v>22600</v>
      </c>
      <c r="J5" s="3"/>
      <c r="K5" s="110"/>
      <c r="L5" s="112" t="s">
        <v>3</v>
      </c>
      <c r="M5" s="113">
        <f>+Q21</f>
        <v>65236</v>
      </c>
      <c r="N5" s="114"/>
      <c r="O5" s="115" t="s">
        <v>18</v>
      </c>
      <c r="P5" s="115"/>
      <c r="Q5" s="116">
        <f>+Q21+Q34+U17+U23+U29+U34+Y9+Y18+Y23+Y28+Y33+AC9+AC18+AC24+AC33+AG14+AK17+AG20+AG25+AG30+AK10</f>
        <v>0</v>
      </c>
      <c r="R5" s="115"/>
      <c r="S5" s="117"/>
      <c r="T5" s="117"/>
      <c r="U5" s="117"/>
      <c r="V5" s="115"/>
      <c r="W5" s="117"/>
      <c r="X5" s="117"/>
      <c r="Y5" s="117"/>
      <c r="Z5" s="23"/>
      <c r="AA5" s="118"/>
      <c r="AB5" s="118"/>
      <c r="AC5" s="118"/>
      <c r="AD5" s="23"/>
      <c r="AE5" s="118"/>
      <c r="AF5" s="118"/>
      <c r="AG5" s="118"/>
      <c r="AH5" s="23"/>
      <c r="AI5" s="23"/>
      <c r="AJ5" s="23"/>
      <c r="AK5" s="23"/>
      <c r="AM5" s="24"/>
      <c r="AN5" s="24"/>
      <c r="AO5" s="24"/>
      <c r="AQ5" s="24"/>
      <c r="AR5" s="24"/>
      <c r="AS5" s="24"/>
    </row>
    <row r="6" spans="1:45" ht="15.75" x14ac:dyDescent="0.25">
      <c r="A6" s="66"/>
      <c r="B6" s="109"/>
      <c r="C6" s="3" t="s">
        <v>5</v>
      </c>
      <c r="D6" s="3"/>
      <c r="E6" s="3">
        <f>-D5</f>
        <v>-12000</v>
      </c>
      <c r="F6" s="110"/>
      <c r="G6" s="111"/>
      <c r="H6" s="3" t="s">
        <v>62</v>
      </c>
      <c r="I6" s="3"/>
      <c r="J6" s="3">
        <v>-22600</v>
      </c>
      <c r="K6" s="110"/>
      <c r="L6" s="112" t="s">
        <v>4</v>
      </c>
      <c r="M6" s="113">
        <f>+Q34</f>
        <v>49500</v>
      </c>
      <c r="N6" s="114"/>
      <c r="O6" s="119" t="str">
        <f>+L5</f>
        <v>Cash</v>
      </c>
      <c r="P6" s="119"/>
      <c r="Q6" s="120"/>
      <c r="R6" s="115"/>
      <c r="S6" s="119" t="str">
        <f>+L7</f>
        <v>Merchandise Inventory</v>
      </c>
      <c r="T6" s="119"/>
      <c r="U6" s="119"/>
      <c r="V6" s="115"/>
      <c r="W6" s="119" t="str">
        <f>+L11</f>
        <v>Accumulated Depre - Equipment</v>
      </c>
      <c r="X6" s="119"/>
      <c r="Y6" s="121"/>
      <c r="Z6" s="23"/>
      <c r="AA6" s="119" t="str">
        <f>+L16</f>
        <v>Draws</v>
      </c>
      <c r="AB6" s="119"/>
      <c r="AC6" s="121"/>
      <c r="AD6" s="23"/>
      <c r="AE6" s="119" t="str">
        <f>+L20</f>
        <v>Cost of Merchandise Sold</v>
      </c>
      <c r="AF6" s="119"/>
      <c r="AG6" s="121"/>
      <c r="AH6" s="23"/>
      <c r="AI6" s="119" t="str">
        <f>+L24</f>
        <v>Office Supplies Expense</v>
      </c>
      <c r="AJ6" s="119"/>
      <c r="AK6" s="121"/>
    </row>
    <row r="7" spans="1:45" ht="15.75" x14ac:dyDescent="0.25">
      <c r="A7" s="67"/>
      <c r="B7" s="109"/>
      <c r="C7" s="3"/>
      <c r="D7" s="3"/>
      <c r="E7" s="3"/>
      <c r="F7" s="110"/>
      <c r="G7" s="111"/>
      <c r="H7" s="3"/>
      <c r="I7" s="3"/>
      <c r="J7" s="3"/>
      <c r="K7" s="110"/>
      <c r="L7" s="112" t="s">
        <v>52</v>
      </c>
      <c r="M7" s="113">
        <f>+U17</f>
        <v>241142</v>
      </c>
      <c r="N7" s="114"/>
      <c r="O7" s="122" t="s">
        <v>13</v>
      </c>
      <c r="P7" s="122" t="s">
        <v>15</v>
      </c>
      <c r="Q7" s="122" t="s">
        <v>2</v>
      </c>
      <c r="R7" s="115"/>
      <c r="S7" s="122" t="s">
        <v>13</v>
      </c>
      <c r="T7" s="122" t="s">
        <v>15</v>
      </c>
      <c r="U7" s="122" t="s">
        <v>2</v>
      </c>
      <c r="V7" s="115"/>
      <c r="W7" s="122" t="s">
        <v>13</v>
      </c>
      <c r="X7" s="122" t="s">
        <v>15</v>
      </c>
      <c r="Y7" s="123" t="s">
        <v>2</v>
      </c>
      <c r="Z7" s="23"/>
      <c r="AA7" s="122" t="s">
        <v>13</v>
      </c>
      <c r="AB7" s="122" t="s">
        <v>15</v>
      </c>
      <c r="AC7" s="123" t="s">
        <v>2</v>
      </c>
      <c r="AD7" s="23"/>
      <c r="AE7" s="122" t="s">
        <v>13</v>
      </c>
      <c r="AF7" s="122" t="s">
        <v>15</v>
      </c>
      <c r="AG7" s="123" t="s">
        <v>2</v>
      </c>
      <c r="AH7" s="23"/>
      <c r="AI7" s="122" t="s">
        <v>13</v>
      </c>
      <c r="AJ7" s="122" t="s">
        <v>15</v>
      </c>
      <c r="AK7" s="123" t="s">
        <v>2</v>
      </c>
    </row>
    <row r="8" spans="1:45" ht="15.75" x14ac:dyDescent="0.25">
      <c r="A8" s="67"/>
      <c r="B8" s="109">
        <v>42095</v>
      </c>
      <c r="C8" s="3" t="s">
        <v>4</v>
      </c>
      <c r="D8" s="3">
        <v>6400</v>
      </c>
      <c r="E8" s="3"/>
      <c r="F8" s="110"/>
      <c r="G8" s="111"/>
      <c r="H8" s="3" t="s">
        <v>65</v>
      </c>
      <c r="I8" s="3">
        <v>13560</v>
      </c>
      <c r="J8" s="3"/>
      <c r="K8" s="110"/>
      <c r="L8" s="112" t="s">
        <v>53</v>
      </c>
      <c r="M8" s="113">
        <f>+U23</f>
        <v>1500</v>
      </c>
      <c r="N8" s="114"/>
      <c r="O8" s="124" t="s">
        <v>16</v>
      </c>
      <c r="P8" s="124"/>
      <c r="Q8" s="124">
        <f>+'Beg Bal'!B2</f>
        <v>89000</v>
      </c>
      <c r="R8" s="115"/>
      <c r="S8" s="124" t="s">
        <v>16</v>
      </c>
      <c r="T8" s="124"/>
      <c r="U8" s="124">
        <f>+'Beg Bal'!B6</f>
        <v>243500</v>
      </c>
      <c r="V8" s="115"/>
      <c r="W8" s="124" t="s">
        <v>16</v>
      </c>
      <c r="X8" s="124"/>
      <c r="Y8" s="125">
        <f>+'Beg Bal'!B14</f>
        <v>-46100</v>
      </c>
      <c r="Z8" s="23"/>
      <c r="AA8" s="126" t="s">
        <v>16</v>
      </c>
      <c r="AB8" s="127"/>
      <c r="AC8" s="127">
        <f>+'Beg Bal'!B20</f>
        <v>0</v>
      </c>
      <c r="AD8" s="23"/>
      <c r="AE8" s="128" t="s">
        <v>16</v>
      </c>
      <c r="AF8" s="124"/>
      <c r="AG8" s="129">
        <v>0</v>
      </c>
      <c r="AH8" s="23"/>
      <c r="AI8" s="128" t="s">
        <v>16</v>
      </c>
      <c r="AJ8" s="124"/>
      <c r="AK8" s="129">
        <v>0</v>
      </c>
    </row>
    <row r="9" spans="1:45" ht="15.75" x14ac:dyDescent="0.25">
      <c r="A9" s="66"/>
      <c r="B9" s="109"/>
      <c r="C9" s="3" t="s">
        <v>62</v>
      </c>
      <c r="D9" s="3"/>
      <c r="E9" s="3">
        <v>-6400</v>
      </c>
      <c r="F9" s="110"/>
      <c r="G9" s="111"/>
      <c r="H9" s="3" t="s">
        <v>52</v>
      </c>
      <c r="I9" s="3"/>
      <c r="J9" s="3">
        <v>-13560</v>
      </c>
      <c r="K9" s="110"/>
      <c r="L9" s="112" t="s">
        <v>21</v>
      </c>
      <c r="M9" s="113">
        <f>+U29</f>
        <v>4800</v>
      </c>
      <c r="N9" s="114"/>
      <c r="O9" s="16"/>
      <c r="P9" s="16">
        <f>E15</f>
        <v>-10192</v>
      </c>
      <c r="Q9" s="124">
        <f>+Q8+SUM(O9:P9)</f>
        <v>78808</v>
      </c>
      <c r="R9" s="115"/>
      <c r="S9" s="16">
        <f>+D5</f>
        <v>12000</v>
      </c>
      <c r="T9" s="16"/>
      <c r="U9" s="124">
        <f>+U8+SUM(S9:T9)</f>
        <v>255500</v>
      </c>
      <c r="V9" s="115"/>
      <c r="W9" s="16"/>
      <c r="X9" s="16"/>
      <c r="Y9" s="125">
        <f>+Y8+SUM(W9:X9)</f>
        <v>-46100</v>
      </c>
      <c r="Z9" s="23"/>
      <c r="AA9" s="16">
        <f>I39</f>
        <v>10000</v>
      </c>
      <c r="AB9" s="16"/>
      <c r="AC9" s="127">
        <f>+AC8+SUM(AA9:AB9)</f>
        <v>10000</v>
      </c>
      <c r="AD9" s="23"/>
      <c r="AE9" s="16">
        <f>D11</f>
        <v>3840</v>
      </c>
      <c r="AF9" s="16"/>
      <c r="AG9" s="129">
        <f>+AG8+SUM(AE9:AF9)</f>
        <v>3840</v>
      </c>
      <c r="AH9" s="23"/>
      <c r="AI9" s="16"/>
      <c r="AJ9" s="16"/>
      <c r="AK9" s="129">
        <f>+AK8+SUM(AI9:AJ9)</f>
        <v>0</v>
      </c>
    </row>
    <row r="10" spans="1:45" ht="15.75" x14ac:dyDescent="0.25">
      <c r="A10" s="66"/>
      <c r="B10" s="109"/>
      <c r="C10" s="3"/>
      <c r="D10" s="3"/>
      <c r="E10" s="3"/>
      <c r="F10" s="110"/>
      <c r="G10" s="111"/>
      <c r="H10" s="3"/>
      <c r="I10" s="3"/>
      <c r="J10" s="3"/>
      <c r="K10" s="110"/>
      <c r="L10" s="112" t="s">
        <v>58</v>
      </c>
      <c r="M10" s="113">
        <f>+U34</f>
        <v>70250</v>
      </c>
      <c r="N10" s="114"/>
      <c r="O10" s="16">
        <f>D18</f>
        <v>10290</v>
      </c>
      <c r="P10" s="16"/>
      <c r="Q10" s="124">
        <f>+Q9+SUM(O10:P10)</f>
        <v>89098</v>
      </c>
      <c r="R10" s="115"/>
      <c r="S10" s="16"/>
      <c r="T10" s="16">
        <f>E12</f>
        <v>-3840</v>
      </c>
      <c r="U10" s="124">
        <f t="shared" ref="U10:U17" si="0">+U9+SUM(S10:T10)</f>
        <v>251660</v>
      </c>
      <c r="V10" s="115"/>
      <c r="W10" s="23"/>
      <c r="X10" s="23"/>
      <c r="Y10" s="23"/>
      <c r="Z10" s="23"/>
      <c r="AA10" s="23"/>
      <c r="AB10" s="23"/>
      <c r="AC10" s="23"/>
      <c r="AD10" s="23"/>
      <c r="AE10" s="16">
        <f>D31</f>
        <v>7800</v>
      </c>
      <c r="AF10" s="16"/>
      <c r="AG10" s="129">
        <f t="shared" ref="AG10:AG14" si="1">+AG9+SUM(AE10:AF10)</f>
        <v>11640</v>
      </c>
      <c r="AH10" s="23"/>
      <c r="AI10" s="16"/>
      <c r="AJ10" s="16"/>
      <c r="AK10" s="129">
        <f>+AK9+SUM(AI10:AJ10)</f>
        <v>0</v>
      </c>
    </row>
    <row r="11" spans="1:45" ht="15.75" x14ac:dyDescent="0.25">
      <c r="A11" s="67"/>
      <c r="B11" s="109"/>
      <c r="C11" s="3" t="s">
        <v>65</v>
      </c>
      <c r="D11" s="3">
        <v>3840</v>
      </c>
      <c r="E11" s="3"/>
      <c r="F11" s="110"/>
      <c r="G11" s="111">
        <v>42119</v>
      </c>
      <c r="H11" s="3" t="s">
        <v>52</v>
      </c>
      <c r="I11" s="3">
        <v>22150</v>
      </c>
      <c r="J11" s="3"/>
      <c r="K11" s="110"/>
      <c r="L11" s="112" t="s">
        <v>59</v>
      </c>
      <c r="M11" s="113">
        <f>+Y9</f>
        <v>-46100</v>
      </c>
      <c r="N11" s="114"/>
      <c r="O11" s="16"/>
      <c r="P11" s="16">
        <f>E23</f>
        <v>-4800</v>
      </c>
      <c r="Q11" s="124">
        <f t="shared" ref="Q11:Q21" si="2">+Q10+SUM(O11:P11)</f>
        <v>84298</v>
      </c>
      <c r="R11" s="115"/>
      <c r="S11" s="16"/>
      <c r="T11" s="16">
        <f>E16</f>
        <v>-208</v>
      </c>
      <c r="U11" s="124">
        <f t="shared" si="0"/>
        <v>251452</v>
      </c>
      <c r="V11" s="115"/>
      <c r="W11" s="119" t="str">
        <f>+L12</f>
        <v>Accounts Payable</v>
      </c>
      <c r="X11" s="119"/>
      <c r="Y11" s="121"/>
      <c r="Z11" s="23"/>
      <c r="AA11" s="119" t="str">
        <f>+L17</f>
        <v>Sales</v>
      </c>
      <c r="AB11" s="119"/>
      <c r="AC11" s="121"/>
      <c r="AD11" s="23"/>
      <c r="AE11" s="16">
        <f>I8</f>
        <v>13560</v>
      </c>
      <c r="AF11" s="16"/>
      <c r="AG11" s="129">
        <f t="shared" si="1"/>
        <v>25200</v>
      </c>
      <c r="AH11" s="23"/>
      <c r="AI11" s="23"/>
      <c r="AJ11" s="23"/>
      <c r="AK11" s="23"/>
      <c r="AQ11" s="23"/>
      <c r="AR11" s="23"/>
      <c r="AS11" s="33"/>
    </row>
    <row r="12" spans="1:45" ht="15.75" x14ac:dyDescent="0.25">
      <c r="A12" s="67"/>
      <c r="B12" s="109"/>
      <c r="C12" s="3" t="s">
        <v>52</v>
      </c>
      <c r="D12" s="3"/>
      <c r="E12" s="3">
        <v>-3840</v>
      </c>
      <c r="F12" s="110"/>
      <c r="G12" s="111"/>
      <c r="H12" s="3" t="s">
        <v>5</v>
      </c>
      <c r="I12" s="3"/>
      <c r="J12" s="3">
        <v>-22150</v>
      </c>
      <c r="K12" s="110"/>
      <c r="L12" s="112" t="s">
        <v>5</v>
      </c>
      <c r="M12" s="130">
        <f>+Y18</f>
        <v>-82150</v>
      </c>
      <c r="N12" s="114"/>
      <c r="O12" s="16"/>
      <c r="P12" s="16">
        <f>E26</f>
        <v>-33200</v>
      </c>
      <c r="Q12" s="124">
        <f t="shared" si="2"/>
        <v>51098</v>
      </c>
      <c r="R12" s="115" t="s">
        <v>20</v>
      </c>
      <c r="S12" s="16"/>
      <c r="T12" s="16">
        <f>E32</f>
        <v>-7800</v>
      </c>
      <c r="U12" s="124">
        <f t="shared" si="0"/>
        <v>243652</v>
      </c>
      <c r="V12" s="115"/>
      <c r="W12" s="122" t="s">
        <v>13</v>
      </c>
      <c r="X12" s="122" t="s">
        <v>15</v>
      </c>
      <c r="Y12" s="123" t="s">
        <v>2</v>
      </c>
      <c r="Z12" s="23"/>
      <c r="AA12" s="122" t="s">
        <v>13</v>
      </c>
      <c r="AB12" s="122" t="s">
        <v>15</v>
      </c>
      <c r="AC12" s="123" t="s">
        <v>2</v>
      </c>
      <c r="AD12" s="23"/>
      <c r="AE12" s="16">
        <f>I17</f>
        <v>11400</v>
      </c>
      <c r="AF12" s="16"/>
      <c r="AG12" s="129">
        <f t="shared" si="1"/>
        <v>36600</v>
      </c>
      <c r="AH12" s="23"/>
      <c r="AI12" s="119" t="str">
        <f>+L25</f>
        <v>Utilities and phone</v>
      </c>
      <c r="AJ12" s="119"/>
      <c r="AK12" s="121"/>
      <c r="AQ12" s="23"/>
      <c r="AR12" s="23"/>
      <c r="AS12" s="33"/>
    </row>
    <row r="13" spans="1:45" ht="15.75" x14ac:dyDescent="0.25">
      <c r="A13" s="67"/>
      <c r="B13" s="109"/>
      <c r="C13" s="3"/>
      <c r="D13" s="3"/>
      <c r="E13" s="3"/>
      <c r="F13" s="110"/>
      <c r="G13" s="111"/>
      <c r="H13" s="3"/>
      <c r="I13" s="3"/>
      <c r="J13" s="3"/>
      <c r="K13" s="110"/>
      <c r="L13" s="112" t="s">
        <v>22</v>
      </c>
      <c r="M13" s="130">
        <f>+Y23</f>
        <v>0</v>
      </c>
      <c r="N13" s="114"/>
      <c r="O13" s="16">
        <f>D34</f>
        <v>8820</v>
      </c>
      <c r="P13" s="16"/>
      <c r="Q13" s="124">
        <f t="shared" si="2"/>
        <v>59918</v>
      </c>
      <c r="R13" s="115"/>
      <c r="S13" s="16"/>
      <c r="T13" s="16">
        <f>J9</f>
        <v>-13560</v>
      </c>
      <c r="U13" s="124">
        <f t="shared" si="0"/>
        <v>230092</v>
      </c>
      <c r="V13" s="115"/>
      <c r="W13" s="131" t="s">
        <v>16</v>
      </c>
      <c r="X13" s="124"/>
      <c r="Y13" s="132">
        <f>+'Beg Bal'!B15</f>
        <v>-91600</v>
      </c>
      <c r="Z13" s="23"/>
      <c r="AA13" s="128" t="s">
        <v>16</v>
      </c>
      <c r="AB13" s="133"/>
      <c r="AC13" s="129">
        <f>+'Beg Bal'!B21</f>
        <v>0</v>
      </c>
      <c r="AD13" s="23"/>
      <c r="AE13" s="16"/>
      <c r="AF13" s="16">
        <f>J28</f>
        <v>-300</v>
      </c>
      <c r="AG13" s="129">
        <f t="shared" si="1"/>
        <v>36300</v>
      </c>
      <c r="AH13" s="23"/>
      <c r="AI13" s="122" t="s">
        <v>13</v>
      </c>
      <c r="AJ13" s="122" t="s">
        <v>15</v>
      </c>
      <c r="AK13" s="123" t="s">
        <v>2</v>
      </c>
    </row>
    <row r="14" spans="1:45" ht="15.75" x14ac:dyDescent="0.25">
      <c r="A14" s="66"/>
      <c r="B14" s="109">
        <v>42095</v>
      </c>
      <c r="C14" s="3" t="s">
        <v>5</v>
      </c>
      <c r="D14" s="3">
        <v>10400</v>
      </c>
      <c r="E14" s="3"/>
      <c r="F14" s="110"/>
      <c r="G14" s="111">
        <v>42122</v>
      </c>
      <c r="H14" s="3" t="s">
        <v>3</v>
      </c>
      <c r="I14" s="3">
        <v>19000</v>
      </c>
      <c r="J14" s="3"/>
      <c r="K14" s="110"/>
      <c r="L14" s="112" t="s">
        <v>61</v>
      </c>
      <c r="M14" s="130">
        <f>+Y28</f>
        <v>-120000</v>
      </c>
      <c r="N14" s="114"/>
      <c r="O14" s="16">
        <f>D38</f>
        <v>4410</v>
      </c>
      <c r="P14" s="16"/>
      <c r="Q14" s="124">
        <f t="shared" si="2"/>
        <v>64328</v>
      </c>
      <c r="R14" s="115"/>
      <c r="S14" s="16">
        <f>I11</f>
        <v>22150</v>
      </c>
      <c r="T14" s="16"/>
      <c r="U14" s="124">
        <f t="shared" si="0"/>
        <v>252242</v>
      </c>
      <c r="V14" s="115"/>
      <c r="W14" s="16"/>
      <c r="X14" s="16">
        <f>+E6</f>
        <v>-12000</v>
      </c>
      <c r="Y14" s="132">
        <f>+Y13+SUM(W14:X14)</f>
        <v>-103600</v>
      </c>
      <c r="Z14" s="23"/>
      <c r="AA14" s="16"/>
      <c r="AB14" s="16">
        <f>E9</f>
        <v>-6400</v>
      </c>
      <c r="AC14" s="129">
        <f>+AC13+SUM(AA14:AB14)</f>
        <v>-6400</v>
      </c>
      <c r="AD14" s="23"/>
      <c r="AE14" s="16"/>
      <c r="AF14" s="16"/>
      <c r="AG14" s="129">
        <f t="shared" si="1"/>
        <v>36300</v>
      </c>
      <c r="AH14" s="23"/>
      <c r="AI14" s="128" t="s">
        <v>16</v>
      </c>
      <c r="AJ14" s="124"/>
      <c r="AK14" s="129">
        <v>0</v>
      </c>
      <c r="AQ14" s="20"/>
      <c r="AR14" s="20"/>
      <c r="AS14" s="20"/>
    </row>
    <row r="15" spans="1:45" ht="15.75" x14ac:dyDescent="0.25">
      <c r="A15" s="66"/>
      <c r="B15" s="109"/>
      <c r="C15" s="3" t="s">
        <v>3</v>
      </c>
      <c r="D15" s="3"/>
      <c r="E15" s="3">
        <f>-10400*0.98</f>
        <v>-10192</v>
      </c>
      <c r="F15" s="110"/>
      <c r="G15" s="111"/>
      <c r="H15" s="3" t="s">
        <v>62</v>
      </c>
      <c r="I15" s="3"/>
      <c r="J15" s="3">
        <v>-19000</v>
      </c>
      <c r="K15" s="110"/>
      <c r="L15" s="134" t="s">
        <v>19</v>
      </c>
      <c r="M15" s="135">
        <f>+Y33</f>
        <v>-184550</v>
      </c>
      <c r="N15" s="114"/>
      <c r="O15" s="16">
        <f>I14</f>
        <v>19000</v>
      </c>
      <c r="P15" s="16"/>
      <c r="Q15" s="124">
        <f t="shared" si="2"/>
        <v>83328</v>
      </c>
      <c r="R15" s="115"/>
      <c r="S15" s="16"/>
      <c r="T15" s="16">
        <f>J18</f>
        <v>-11400</v>
      </c>
      <c r="U15" s="124">
        <f t="shared" si="0"/>
        <v>240842</v>
      </c>
      <c r="V15" s="115"/>
      <c r="W15" s="16">
        <f>D14</f>
        <v>10400</v>
      </c>
      <c r="X15" s="16"/>
      <c r="Y15" s="132">
        <f t="shared" ref="Y15:Y18" si="3">+Y14+SUM(W15:X15)</f>
        <v>-93200</v>
      </c>
      <c r="Z15" s="23"/>
      <c r="AA15" s="16"/>
      <c r="AB15" s="16">
        <f>E29</f>
        <v>-13000</v>
      </c>
      <c r="AC15" s="129">
        <f t="shared" ref="AC15:AC18" si="4">+AC14+SUM(AA15:AB15)</f>
        <v>-19400</v>
      </c>
      <c r="AD15" s="23"/>
      <c r="AE15" s="23"/>
      <c r="AF15" s="23"/>
      <c r="AG15" s="23"/>
      <c r="AH15" s="23"/>
      <c r="AI15" s="16">
        <f>I33</f>
        <v>612</v>
      </c>
      <c r="AJ15" s="16"/>
      <c r="AK15" s="129">
        <f>+AK14+SUM(AI15:AJ15)</f>
        <v>612</v>
      </c>
      <c r="AQ15" s="21"/>
      <c r="AR15" s="21"/>
      <c r="AS15" s="21"/>
    </row>
    <row r="16" spans="1:45" ht="15.75" x14ac:dyDescent="0.25">
      <c r="A16" s="67"/>
      <c r="B16" s="109"/>
      <c r="C16" s="3" t="s">
        <v>52</v>
      </c>
      <c r="D16" s="3"/>
      <c r="E16" s="3">
        <f>-SUM(D14:E15)</f>
        <v>-208</v>
      </c>
      <c r="F16" s="110"/>
      <c r="G16" s="111"/>
      <c r="H16" s="3"/>
      <c r="I16" s="3"/>
      <c r="J16" s="3"/>
      <c r="K16" s="110"/>
      <c r="L16" s="134" t="s">
        <v>25</v>
      </c>
      <c r="M16" s="135">
        <f>+AC9</f>
        <v>10000</v>
      </c>
      <c r="N16" s="114"/>
      <c r="O16" s="16">
        <f>I20</f>
        <v>5880</v>
      </c>
      <c r="P16" s="16"/>
      <c r="Q16" s="124">
        <f t="shared" si="2"/>
        <v>89208</v>
      </c>
      <c r="R16" s="115"/>
      <c r="S16" s="16">
        <f>I27</f>
        <v>300</v>
      </c>
      <c r="T16" s="16"/>
      <c r="U16" s="124">
        <f t="shared" si="0"/>
        <v>241142</v>
      </c>
      <c r="V16" s="115"/>
      <c r="W16" s="16">
        <f>D25</f>
        <v>33200</v>
      </c>
      <c r="X16" s="16"/>
      <c r="Y16" s="132">
        <f t="shared" si="3"/>
        <v>-60000</v>
      </c>
      <c r="Z16" s="23"/>
      <c r="AA16" s="16"/>
      <c r="AB16" s="16">
        <f>J6</f>
        <v>-22600</v>
      </c>
      <c r="AC16" s="129">
        <f t="shared" si="4"/>
        <v>-42000</v>
      </c>
      <c r="AD16" s="23"/>
      <c r="AE16" s="119" t="str">
        <f>+L21</f>
        <v>Salaries Expense</v>
      </c>
      <c r="AF16" s="119"/>
      <c r="AG16" s="121"/>
      <c r="AH16" s="23"/>
      <c r="AI16" s="16">
        <f>I36</f>
        <v>360</v>
      </c>
      <c r="AJ16" s="16"/>
      <c r="AK16" s="129">
        <f t="shared" ref="AK16:AK17" si="5">+AK15+SUM(AI16:AJ16)</f>
        <v>972</v>
      </c>
      <c r="AQ16" s="32"/>
      <c r="AR16" s="22"/>
      <c r="AS16" s="33"/>
    </row>
    <row r="17" spans="1:45" ht="15.75" x14ac:dyDescent="0.25">
      <c r="A17" s="67"/>
      <c r="B17" s="109"/>
      <c r="C17" s="3"/>
      <c r="D17" s="3"/>
      <c r="E17" s="3"/>
      <c r="F17" s="110"/>
      <c r="G17" s="111"/>
      <c r="H17" s="3" t="s">
        <v>65</v>
      </c>
      <c r="I17" s="3">
        <v>11400</v>
      </c>
      <c r="J17" s="3"/>
      <c r="K17" s="110"/>
      <c r="L17" s="112" t="s">
        <v>62</v>
      </c>
      <c r="M17" s="136">
        <f>+AC18</f>
        <v>-61000</v>
      </c>
      <c r="N17" s="114"/>
      <c r="O17" s="16"/>
      <c r="P17" s="16">
        <f>J31</f>
        <v>-13000</v>
      </c>
      <c r="Q17" s="124">
        <f t="shared" si="2"/>
        <v>76208</v>
      </c>
      <c r="R17" s="115"/>
      <c r="S17" s="16"/>
      <c r="T17" s="16"/>
      <c r="U17" s="124">
        <f t="shared" si="0"/>
        <v>241142</v>
      </c>
      <c r="V17" s="115"/>
      <c r="W17" s="16"/>
      <c r="X17" s="16">
        <f>J12</f>
        <v>-22150</v>
      </c>
      <c r="Y17" s="132">
        <f t="shared" si="3"/>
        <v>-82150</v>
      </c>
      <c r="Z17" s="23"/>
      <c r="AA17" s="16"/>
      <c r="AB17" s="16">
        <f>J15</f>
        <v>-19000</v>
      </c>
      <c r="AC17" s="129">
        <f t="shared" si="4"/>
        <v>-61000</v>
      </c>
      <c r="AD17" s="23"/>
      <c r="AE17" s="122" t="s">
        <v>13</v>
      </c>
      <c r="AF17" s="122" t="s">
        <v>15</v>
      </c>
      <c r="AG17" s="123" t="s">
        <v>2</v>
      </c>
      <c r="AH17" s="23"/>
      <c r="AI17" s="16"/>
      <c r="AJ17" s="16"/>
      <c r="AK17" s="129">
        <f t="shared" si="5"/>
        <v>972</v>
      </c>
      <c r="AQ17" s="23"/>
      <c r="AR17" s="23"/>
      <c r="AS17" s="33"/>
    </row>
    <row r="18" spans="1:45" ht="15.75" x14ac:dyDescent="0.25">
      <c r="A18" s="67"/>
      <c r="B18" s="109">
        <v>42106</v>
      </c>
      <c r="C18" s="3" t="s">
        <v>3</v>
      </c>
      <c r="D18" s="3">
        <f>10500*0.98</f>
        <v>10290</v>
      </c>
      <c r="E18" s="3"/>
      <c r="F18" s="110"/>
      <c r="G18" s="111"/>
      <c r="H18" s="3" t="s">
        <v>52</v>
      </c>
      <c r="I18" s="3"/>
      <c r="J18" s="3">
        <v>-11400</v>
      </c>
      <c r="K18" s="110"/>
      <c r="L18" s="112" t="s">
        <v>63</v>
      </c>
      <c r="M18" s="136">
        <f>+AC24</f>
        <v>500</v>
      </c>
      <c r="N18" s="114"/>
      <c r="O18" s="16"/>
      <c r="P18" s="16">
        <f>J34</f>
        <v>-612</v>
      </c>
      <c r="Q18" s="124">
        <f t="shared" si="2"/>
        <v>75596</v>
      </c>
      <c r="R18" s="115"/>
      <c r="S18" s="115"/>
      <c r="T18" s="115"/>
      <c r="U18" s="115"/>
      <c r="V18" s="115"/>
      <c r="W18" s="16"/>
      <c r="X18" s="16"/>
      <c r="Y18" s="132">
        <f t="shared" si="3"/>
        <v>-82150</v>
      </c>
      <c r="Z18" s="23"/>
      <c r="AA18" s="16"/>
      <c r="AB18" s="16"/>
      <c r="AC18" s="129">
        <f t="shared" si="4"/>
        <v>-61000</v>
      </c>
      <c r="AD18" s="23"/>
      <c r="AE18" s="128" t="s">
        <v>16</v>
      </c>
      <c r="AF18" s="124"/>
      <c r="AG18" s="129">
        <v>0</v>
      </c>
      <c r="AH18" s="23"/>
      <c r="AI18" s="23"/>
      <c r="AJ18" s="23"/>
      <c r="AK18" s="23"/>
      <c r="AQ18" s="23"/>
      <c r="AR18" s="23"/>
      <c r="AS18" s="33"/>
    </row>
    <row r="19" spans="1:45" ht="15.75" x14ac:dyDescent="0.25">
      <c r="A19" s="66"/>
      <c r="B19" s="109"/>
      <c r="C19" s="3" t="s">
        <v>4</v>
      </c>
      <c r="D19" s="3"/>
      <c r="E19" s="3">
        <v>-10500</v>
      </c>
      <c r="F19" s="110"/>
      <c r="G19" s="111"/>
      <c r="H19" s="3"/>
      <c r="I19" s="3"/>
      <c r="J19" s="3"/>
      <c r="K19" s="110"/>
      <c r="L19" s="112" t="s">
        <v>64</v>
      </c>
      <c r="M19" s="136">
        <f>+AC33</f>
        <v>600</v>
      </c>
      <c r="N19" s="114"/>
      <c r="O19" s="16"/>
      <c r="P19" s="16">
        <f>J37</f>
        <v>-360</v>
      </c>
      <c r="Q19" s="124">
        <f t="shared" si="2"/>
        <v>75236</v>
      </c>
      <c r="R19" s="115"/>
      <c r="S19" s="119" t="str">
        <f>+L8</f>
        <v>Office Supplies</v>
      </c>
      <c r="T19" s="119"/>
      <c r="U19" s="119"/>
      <c r="V19" s="115"/>
      <c r="W19" s="117"/>
      <c r="X19" s="117"/>
      <c r="Y19" s="117"/>
      <c r="Z19" s="23"/>
      <c r="AA19" s="137"/>
      <c r="AB19" s="137"/>
      <c r="AC19" s="137"/>
      <c r="AD19" s="23"/>
      <c r="AE19" s="16">
        <f>I30</f>
        <v>13000</v>
      </c>
      <c r="AF19" s="16"/>
      <c r="AG19" s="129">
        <f>+AG18+SUM(AE19:AF19)</f>
        <v>13000</v>
      </c>
      <c r="AH19" s="23"/>
      <c r="AI19" s="138"/>
      <c r="AJ19" s="138"/>
      <c r="AK19" s="138"/>
      <c r="AQ19" s="21"/>
      <c r="AR19" s="21"/>
      <c r="AS19" s="21"/>
    </row>
    <row r="20" spans="1:45" ht="15.75" x14ac:dyDescent="0.25">
      <c r="A20" s="66"/>
      <c r="B20" s="109"/>
      <c r="C20" s="3" t="s">
        <v>64</v>
      </c>
      <c r="D20" s="3">
        <f>-SUM(D18:E19)</f>
        <v>210</v>
      </c>
      <c r="E20" s="3"/>
      <c r="F20" s="110"/>
      <c r="G20" s="111">
        <v>42122</v>
      </c>
      <c r="H20" s="3" t="s">
        <v>3</v>
      </c>
      <c r="I20" s="3">
        <f>6000*0.98</f>
        <v>5880</v>
      </c>
      <c r="J20" s="3"/>
      <c r="K20" s="110"/>
      <c r="L20" s="112" t="s">
        <v>65</v>
      </c>
      <c r="M20" s="136">
        <f>+AG14</f>
        <v>36300</v>
      </c>
      <c r="N20" s="114"/>
      <c r="O20" s="16"/>
      <c r="P20" s="16">
        <f>J40</f>
        <v>-10000</v>
      </c>
      <c r="Q20" s="124">
        <f t="shared" si="2"/>
        <v>65236</v>
      </c>
      <c r="R20" s="115"/>
      <c r="S20" s="122" t="s">
        <v>13</v>
      </c>
      <c r="T20" s="122" t="s">
        <v>15</v>
      </c>
      <c r="U20" s="122" t="s">
        <v>2</v>
      </c>
      <c r="V20" s="115"/>
      <c r="W20" s="119" t="str">
        <f>+L13</f>
        <v>Salaries Payable</v>
      </c>
      <c r="X20" s="119"/>
      <c r="Y20" s="121"/>
      <c r="Z20" s="23"/>
      <c r="AA20" s="119" t="str">
        <f>+L18</f>
        <v>Sales Returns and Allowances</v>
      </c>
      <c r="AB20" s="119"/>
      <c r="AC20" s="121"/>
      <c r="AD20" s="23"/>
      <c r="AE20" s="16"/>
      <c r="AF20" s="16"/>
      <c r="AG20" s="129">
        <f>+AG19+SUM(AE20:AF20)</f>
        <v>13000</v>
      </c>
      <c r="AH20" s="23"/>
      <c r="AI20" s="23"/>
      <c r="AJ20" s="23"/>
      <c r="AK20" s="23"/>
      <c r="AQ20" s="20"/>
      <c r="AR20" s="20"/>
      <c r="AS20" s="20"/>
    </row>
    <row r="21" spans="1:45" ht="15.75" x14ac:dyDescent="0.25">
      <c r="A21" s="66"/>
      <c r="B21" s="109"/>
      <c r="C21" s="3"/>
      <c r="D21" s="3"/>
      <c r="E21" s="3"/>
      <c r="F21" s="110"/>
      <c r="G21" s="111"/>
      <c r="H21" s="3" t="s">
        <v>4</v>
      </c>
      <c r="I21" s="3"/>
      <c r="J21" s="3">
        <v>-6000</v>
      </c>
      <c r="K21" s="110"/>
      <c r="L21" s="112" t="s">
        <v>120</v>
      </c>
      <c r="M21" s="136">
        <f>+AG20</f>
        <v>13000</v>
      </c>
      <c r="N21" s="114"/>
      <c r="O21" s="16"/>
      <c r="P21" s="16"/>
      <c r="Q21" s="124">
        <f t="shared" si="2"/>
        <v>65236</v>
      </c>
      <c r="R21" s="115"/>
      <c r="S21" s="124" t="s">
        <v>16</v>
      </c>
      <c r="T21" s="124"/>
      <c r="U21" s="124">
        <f>+'Beg Bal'!B7</f>
        <v>1500</v>
      </c>
      <c r="V21" s="115"/>
      <c r="W21" s="122" t="s">
        <v>13</v>
      </c>
      <c r="X21" s="122" t="s">
        <v>15</v>
      </c>
      <c r="Y21" s="123" t="s">
        <v>2</v>
      </c>
      <c r="Z21" s="23"/>
      <c r="AA21" s="122" t="s">
        <v>13</v>
      </c>
      <c r="AB21" s="122" t="s">
        <v>15</v>
      </c>
      <c r="AC21" s="123" t="s">
        <v>2</v>
      </c>
      <c r="AD21" s="23"/>
      <c r="AE21" s="23"/>
      <c r="AF21" s="23"/>
      <c r="AG21" s="23"/>
      <c r="AH21" s="23"/>
      <c r="AI21" s="23"/>
      <c r="AJ21" s="23"/>
      <c r="AK21" s="23"/>
      <c r="AQ21" s="21"/>
      <c r="AR21" s="21"/>
      <c r="AS21" s="21"/>
    </row>
    <row r="22" spans="1:45" ht="15.75" x14ac:dyDescent="0.25">
      <c r="A22" s="66"/>
      <c r="B22" s="109">
        <v>42106</v>
      </c>
      <c r="C22" s="3" t="s">
        <v>21</v>
      </c>
      <c r="D22" s="3">
        <v>4800</v>
      </c>
      <c r="E22" s="3"/>
      <c r="F22" s="110"/>
      <c r="G22" s="111"/>
      <c r="H22" s="3" t="s">
        <v>64</v>
      </c>
      <c r="I22" s="3">
        <f>-SUM(I20:J21)</f>
        <v>120</v>
      </c>
      <c r="J22" s="3"/>
      <c r="K22" s="110"/>
      <c r="L22" s="112" t="s">
        <v>71</v>
      </c>
      <c r="M22" s="136">
        <f>+AG25</f>
        <v>0</v>
      </c>
      <c r="N22" s="114"/>
      <c r="O22" s="115"/>
      <c r="P22" s="115"/>
      <c r="Q22" s="115"/>
      <c r="R22" s="115"/>
      <c r="S22" s="16"/>
      <c r="T22" s="16"/>
      <c r="U22" s="124">
        <f>+U21+SUM(S22:T22)</f>
        <v>1500</v>
      </c>
      <c r="V22" s="115"/>
      <c r="W22" s="131" t="s">
        <v>16</v>
      </c>
      <c r="X22" s="124"/>
      <c r="Y22" s="132">
        <f>+'Beg Bal'!B16</f>
        <v>0</v>
      </c>
      <c r="Z22" s="23"/>
      <c r="AA22" s="128" t="s">
        <v>16</v>
      </c>
      <c r="AB22" s="124"/>
      <c r="AC22" s="129">
        <v>0</v>
      </c>
      <c r="AD22" s="23"/>
      <c r="AE22" s="119" t="str">
        <f>+L22</f>
        <v>Depreciation Expense - Equipment</v>
      </c>
      <c r="AF22" s="119"/>
      <c r="AG22" s="121"/>
      <c r="AH22" s="23"/>
      <c r="AI22" s="23"/>
      <c r="AJ22" s="23"/>
      <c r="AK22" s="23"/>
      <c r="AQ22" s="32"/>
      <c r="AR22" s="22"/>
      <c r="AS22" s="33"/>
    </row>
    <row r="23" spans="1:45" ht="15.75" x14ac:dyDescent="0.25">
      <c r="A23" s="66"/>
      <c r="B23" s="109"/>
      <c r="C23" s="3" t="s">
        <v>3</v>
      </c>
      <c r="D23" s="3"/>
      <c r="E23" s="3">
        <v>-4800</v>
      </c>
      <c r="F23" s="110"/>
      <c r="G23" s="111"/>
      <c r="H23" s="3"/>
      <c r="I23" s="3"/>
      <c r="J23" s="3"/>
      <c r="K23" s="110"/>
      <c r="L23" s="112" t="s">
        <v>23</v>
      </c>
      <c r="M23" s="136">
        <f>+AG30</f>
        <v>0</v>
      </c>
      <c r="N23" s="114"/>
      <c r="O23" s="119" t="str">
        <f>+L6</f>
        <v>Accounts Receivable</v>
      </c>
      <c r="P23" s="119"/>
      <c r="Q23" s="119"/>
      <c r="R23" s="115"/>
      <c r="S23" s="16"/>
      <c r="T23" s="16"/>
      <c r="U23" s="124">
        <f>+U22+SUM(S23:T23)</f>
        <v>1500</v>
      </c>
      <c r="V23" s="115"/>
      <c r="W23" s="16"/>
      <c r="X23" s="16"/>
      <c r="Y23" s="132">
        <f>+Y22+SUM(W23:X23)</f>
        <v>0</v>
      </c>
      <c r="Z23" s="23"/>
      <c r="AA23" s="16">
        <f>I24</f>
        <v>500</v>
      </c>
      <c r="AB23" s="16"/>
      <c r="AC23" s="129">
        <f>+AC22+SUM(AA23:AB23)</f>
        <v>500</v>
      </c>
      <c r="AD23" s="23"/>
      <c r="AE23" s="122" t="s">
        <v>13</v>
      </c>
      <c r="AF23" s="122" t="s">
        <v>15</v>
      </c>
      <c r="AG23" s="123" t="s">
        <v>2</v>
      </c>
      <c r="AH23" s="23"/>
      <c r="AI23" s="23"/>
      <c r="AJ23" s="23"/>
      <c r="AK23" s="23"/>
      <c r="AQ23" s="23"/>
      <c r="AR23" s="23"/>
      <c r="AS23" s="33"/>
    </row>
    <row r="24" spans="1:45" ht="15.75" x14ac:dyDescent="0.25">
      <c r="A24" s="66"/>
      <c r="B24" s="109"/>
      <c r="C24" s="3"/>
      <c r="D24" s="3"/>
      <c r="E24" s="3"/>
      <c r="F24" s="110"/>
      <c r="G24" s="111">
        <v>42122</v>
      </c>
      <c r="H24" s="3" t="s">
        <v>63</v>
      </c>
      <c r="I24" s="3">
        <v>500</v>
      </c>
      <c r="J24" s="3"/>
      <c r="K24" s="110"/>
      <c r="L24" s="112" t="s">
        <v>72</v>
      </c>
      <c r="M24" s="136">
        <f>+AK10</f>
        <v>0</v>
      </c>
      <c r="N24" s="114"/>
      <c r="O24" s="122" t="s">
        <v>13</v>
      </c>
      <c r="P24" s="122" t="s">
        <v>15</v>
      </c>
      <c r="Q24" s="122" t="s">
        <v>2</v>
      </c>
      <c r="R24" s="115"/>
      <c r="S24" s="115"/>
      <c r="T24" s="115"/>
      <c r="U24" s="115"/>
      <c r="V24" s="115"/>
      <c r="W24" s="23"/>
      <c r="X24" s="23"/>
      <c r="Y24" s="23"/>
      <c r="Z24" s="23"/>
      <c r="AA24" s="16"/>
      <c r="AB24" s="16"/>
      <c r="AC24" s="129">
        <f>+AC23+SUM(AA24:AB24)</f>
        <v>500</v>
      </c>
      <c r="AD24" s="23"/>
      <c r="AE24" s="128" t="s">
        <v>16</v>
      </c>
      <c r="AF24" s="124"/>
      <c r="AG24" s="129">
        <v>0</v>
      </c>
      <c r="AH24" s="23"/>
      <c r="AI24" s="23"/>
      <c r="AJ24" s="23"/>
      <c r="AK24" s="23"/>
      <c r="AQ24" s="23"/>
      <c r="AR24" s="23"/>
      <c r="AS24" s="33"/>
    </row>
    <row r="25" spans="1:45" ht="15.75" x14ac:dyDescent="0.25">
      <c r="A25" s="67"/>
      <c r="B25" s="109">
        <v>42110</v>
      </c>
      <c r="C25" s="3" t="s">
        <v>5</v>
      </c>
      <c r="D25" s="3">
        <v>33200</v>
      </c>
      <c r="E25" s="3"/>
      <c r="F25" s="110"/>
      <c r="G25" s="111"/>
      <c r="H25" s="3" t="s">
        <v>4</v>
      </c>
      <c r="I25" s="3"/>
      <c r="J25" s="3">
        <v>-500</v>
      </c>
      <c r="K25" s="110"/>
      <c r="L25" s="112" t="s">
        <v>121</v>
      </c>
      <c r="M25" s="136">
        <f>+AK17</f>
        <v>972</v>
      </c>
      <c r="N25" s="114"/>
      <c r="O25" s="124" t="s">
        <v>16</v>
      </c>
      <c r="P25" s="124"/>
      <c r="Q25" s="124">
        <f>+'Beg Bal'!B4</f>
        <v>38000</v>
      </c>
      <c r="R25" s="115"/>
      <c r="S25" s="119" t="str">
        <f>+L9</f>
        <v>Prepaid Insurance</v>
      </c>
      <c r="T25" s="119"/>
      <c r="U25" s="121"/>
      <c r="V25" s="115"/>
      <c r="W25" s="119" t="str">
        <f>+L14</f>
        <v>Notes Payable</v>
      </c>
      <c r="X25" s="119"/>
      <c r="Y25" s="121"/>
      <c r="Z25" s="23"/>
      <c r="AA25" s="115"/>
      <c r="AB25" s="115"/>
      <c r="AC25" s="115"/>
      <c r="AD25" s="23"/>
      <c r="AE25" s="16"/>
      <c r="AF25" s="16"/>
      <c r="AG25" s="129">
        <f>+AG24+SUM(AE25:AF25)</f>
        <v>0</v>
      </c>
      <c r="AH25" s="23"/>
      <c r="AI25" s="23"/>
      <c r="AJ25" s="23"/>
      <c r="AK25" s="23"/>
      <c r="AQ25" s="23"/>
      <c r="AR25" s="23"/>
      <c r="AS25" s="33"/>
    </row>
    <row r="26" spans="1:45" ht="16.5" thickBot="1" x14ac:dyDescent="0.3">
      <c r="A26" s="67"/>
      <c r="B26" s="109"/>
      <c r="C26" s="3" t="s">
        <v>3</v>
      </c>
      <c r="D26" s="3"/>
      <c r="E26" s="3">
        <v>-33200</v>
      </c>
      <c r="F26" s="110"/>
      <c r="G26" s="111"/>
      <c r="H26" s="3"/>
      <c r="I26" s="3"/>
      <c r="J26" s="3"/>
      <c r="K26" s="110"/>
      <c r="L26" s="139" t="s">
        <v>17</v>
      </c>
      <c r="M26" s="140">
        <f>+SUM(M5:M25)</f>
        <v>0</v>
      </c>
      <c r="N26" s="114"/>
      <c r="O26" s="16">
        <f>D8</f>
        <v>6400</v>
      </c>
      <c r="P26" s="16"/>
      <c r="Q26" s="124">
        <f>+Q25+SUM(O26:P26)</f>
        <v>44400</v>
      </c>
      <c r="R26" s="115"/>
      <c r="S26" s="122" t="s">
        <v>13</v>
      </c>
      <c r="T26" s="122" t="s">
        <v>15</v>
      </c>
      <c r="U26" s="123" t="s">
        <v>2</v>
      </c>
      <c r="V26" s="115"/>
      <c r="W26" s="122" t="s">
        <v>13</v>
      </c>
      <c r="X26" s="122" t="s">
        <v>15</v>
      </c>
      <c r="Y26" s="123" t="s">
        <v>2</v>
      </c>
      <c r="Z26" s="23"/>
      <c r="AA26" s="119" t="str">
        <f>+L19</f>
        <v>Sales Discounts</v>
      </c>
      <c r="AB26" s="119"/>
      <c r="AC26" s="121"/>
      <c r="AD26" s="23"/>
      <c r="AE26" s="23"/>
      <c r="AF26" s="23"/>
      <c r="AG26" s="23"/>
      <c r="AH26" s="23"/>
      <c r="AI26" s="23"/>
      <c r="AJ26" s="23"/>
      <c r="AK26" s="23"/>
      <c r="AQ26" s="20"/>
      <c r="AR26" s="20"/>
      <c r="AS26" s="20"/>
    </row>
    <row r="27" spans="1:45" ht="16.5" thickTop="1" x14ac:dyDescent="0.25">
      <c r="A27" s="66"/>
      <c r="B27" s="109"/>
      <c r="C27" s="3"/>
      <c r="D27" s="3"/>
      <c r="E27" s="3"/>
      <c r="F27" s="110"/>
      <c r="G27" s="111"/>
      <c r="H27" s="3" t="s">
        <v>52</v>
      </c>
      <c r="I27" s="3">
        <v>300</v>
      </c>
      <c r="J27" s="3"/>
      <c r="K27" s="110"/>
      <c r="L27" s="141" t="s">
        <v>6</v>
      </c>
      <c r="M27" s="129">
        <f>SUM(M17:M25)</f>
        <v>-9628</v>
      </c>
      <c r="N27" s="114"/>
      <c r="O27" s="16"/>
      <c r="P27" s="16">
        <f>E19</f>
        <v>-10500</v>
      </c>
      <c r="Q27" s="124">
        <f t="shared" ref="Q27:Q34" si="6">+Q26+SUM(O27:P27)</f>
        <v>33900</v>
      </c>
      <c r="R27" s="115"/>
      <c r="S27" s="124" t="s">
        <v>16</v>
      </c>
      <c r="T27" s="124"/>
      <c r="U27" s="125">
        <f>+'Beg Bal'!B9</f>
        <v>0</v>
      </c>
      <c r="V27" s="115"/>
      <c r="W27" s="131" t="s">
        <v>16</v>
      </c>
      <c r="X27" s="124"/>
      <c r="Y27" s="132">
        <f>+'Beg Bal'!B18</f>
        <v>-120000</v>
      </c>
      <c r="Z27" s="23"/>
      <c r="AA27" s="122" t="s">
        <v>13</v>
      </c>
      <c r="AB27" s="122" t="s">
        <v>15</v>
      </c>
      <c r="AC27" s="123" t="s">
        <v>2</v>
      </c>
      <c r="AD27" s="23"/>
      <c r="AE27" s="119" t="str">
        <f>+L23</f>
        <v>Insurance Expense</v>
      </c>
      <c r="AF27" s="119"/>
      <c r="AG27" s="121"/>
      <c r="AH27" s="23"/>
      <c r="AI27" s="137"/>
      <c r="AJ27" s="137"/>
      <c r="AK27" s="137"/>
      <c r="AQ27" s="21"/>
      <c r="AR27" s="21"/>
      <c r="AS27" s="21"/>
    </row>
    <row r="28" spans="1:45" ht="15.75" x14ac:dyDescent="0.25">
      <c r="A28" s="66"/>
      <c r="B28" s="109">
        <v>42112</v>
      </c>
      <c r="C28" s="3" t="s">
        <v>4</v>
      </c>
      <c r="D28" s="3">
        <v>13000</v>
      </c>
      <c r="E28" s="3"/>
      <c r="F28" s="110"/>
      <c r="G28" s="111"/>
      <c r="H28" s="3" t="s">
        <v>65</v>
      </c>
      <c r="I28" s="3"/>
      <c r="J28" s="3">
        <v>-300</v>
      </c>
      <c r="K28" s="110"/>
      <c r="L28" s="114"/>
      <c r="M28" s="114"/>
      <c r="N28" s="114"/>
      <c r="O28" s="16">
        <f>D28</f>
        <v>13000</v>
      </c>
      <c r="P28" s="16"/>
      <c r="Q28" s="124">
        <f t="shared" si="6"/>
        <v>46900</v>
      </c>
      <c r="R28" s="115"/>
      <c r="S28" s="16">
        <f>D22</f>
        <v>4800</v>
      </c>
      <c r="T28" s="16"/>
      <c r="U28" s="125">
        <f>+U27+SUM(S28:T28)</f>
        <v>4800</v>
      </c>
      <c r="V28" s="115"/>
      <c r="W28" s="16"/>
      <c r="X28" s="16"/>
      <c r="Y28" s="132">
        <f>+Y27+SUM(W28:X28)</f>
        <v>-120000</v>
      </c>
      <c r="Z28" s="23"/>
      <c r="AA28" s="128" t="s">
        <v>16</v>
      </c>
      <c r="AB28" s="124"/>
      <c r="AC28" s="129">
        <v>0</v>
      </c>
      <c r="AD28" s="23"/>
      <c r="AE28" s="122" t="s">
        <v>13</v>
      </c>
      <c r="AF28" s="122" t="s">
        <v>15</v>
      </c>
      <c r="AG28" s="123" t="s">
        <v>2</v>
      </c>
      <c r="AH28" s="23"/>
      <c r="AI28" s="142"/>
      <c r="AJ28" s="143"/>
      <c r="AK28" s="144"/>
      <c r="AQ28" s="32"/>
      <c r="AR28" s="22"/>
      <c r="AS28" s="33"/>
    </row>
    <row r="29" spans="1:45" ht="15.75" x14ac:dyDescent="0.25">
      <c r="A29" s="67"/>
      <c r="B29" s="109"/>
      <c r="C29" s="3" t="s">
        <v>62</v>
      </c>
      <c r="D29" s="3"/>
      <c r="E29" s="3">
        <v>-13000</v>
      </c>
      <c r="F29" s="110"/>
      <c r="G29" s="111"/>
      <c r="H29" s="3"/>
      <c r="I29" s="3"/>
      <c r="J29" s="3"/>
      <c r="K29" s="110"/>
      <c r="L29" s="114"/>
      <c r="M29" s="114"/>
      <c r="N29" s="114"/>
      <c r="O29" s="16"/>
      <c r="P29" s="16">
        <f>E35</f>
        <v>-9000</v>
      </c>
      <c r="Q29" s="124">
        <f t="shared" si="6"/>
        <v>37900</v>
      </c>
      <c r="R29" s="115"/>
      <c r="S29" s="16"/>
      <c r="T29" s="16"/>
      <c r="U29" s="125">
        <f>+U28+SUM(S29:T29)</f>
        <v>4800</v>
      </c>
      <c r="V29" s="115"/>
      <c r="W29" s="115"/>
      <c r="X29" s="115"/>
      <c r="Y29" s="115"/>
      <c r="Z29" s="23"/>
      <c r="AA29" s="16">
        <f>D20</f>
        <v>210</v>
      </c>
      <c r="AB29" s="16"/>
      <c r="AC29" s="129">
        <f>+AC28+SUM(AA29:AB29)</f>
        <v>210</v>
      </c>
      <c r="AD29" s="23"/>
      <c r="AE29" s="128" t="s">
        <v>16</v>
      </c>
      <c r="AF29" s="124"/>
      <c r="AG29" s="129">
        <v>0</v>
      </c>
      <c r="AH29" s="23"/>
      <c r="AI29" s="23"/>
      <c r="AJ29" s="23"/>
      <c r="AK29" s="144"/>
      <c r="AQ29" s="23"/>
      <c r="AR29" s="23"/>
      <c r="AS29" s="33"/>
    </row>
    <row r="30" spans="1:45" ht="15.75" x14ac:dyDescent="0.25">
      <c r="A30" s="67"/>
      <c r="B30" s="109"/>
      <c r="C30" s="3"/>
      <c r="D30" s="3"/>
      <c r="E30" s="3"/>
      <c r="F30" s="110"/>
      <c r="G30" s="111">
        <v>42122</v>
      </c>
      <c r="H30" s="3" t="s">
        <v>120</v>
      </c>
      <c r="I30" s="3">
        <v>13000</v>
      </c>
      <c r="J30" s="3"/>
      <c r="K30" s="110"/>
      <c r="L30" s="114"/>
      <c r="M30" s="114"/>
      <c r="N30" s="114"/>
      <c r="O30" s="16"/>
      <c r="P30" s="16">
        <f>E39</f>
        <v>-4500</v>
      </c>
      <c r="Q30" s="124">
        <f t="shared" si="6"/>
        <v>33400</v>
      </c>
      <c r="R30" s="115"/>
      <c r="S30" s="115"/>
      <c r="T30" s="115"/>
      <c r="U30" s="115"/>
      <c r="V30" s="115"/>
      <c r="W30" s="119" t="str">
        <f>+L15</f>
        <v>Owner Capital</v>
      </c>
      <c r="X30" s="119"/>
      <c r="Y30" s="121"/>
      <c r="Z30" s="23"/>
      <c r="AA30" s="16">
        <f>D36</f>
        <v>180</v>
      </c>
      <c r="AB30" s="16"/>
      <c r="AC30" s="129">
        <f t="shared" ref="AC30:AC33" si="7">+AC29+SUM(AA30:AB30)</f>
        <v>390</v>
      </c>
      <c r="AD30" s="23"/>
      <c r="AE30" s="16"/>
      <c r="AF30" s="16"/>
      <c r="AG30" s="129">
        <f>+AG29+SUM(AE30:AF30)</f>
        <v>0</v>
      </c>
      <c r="AH30" s="23"/>
      <c r="AI30" s="23"/>
      <c r="AJ30" s="23"/>
      <c r="AK30" s="144"/>
      <c r="AQ30" s="23"/>
      <c r="AR30" s="23"/>
      <c r="AS30" s="33"/>
    </row>
    <row r="31" spans="1:45" ht="15.75" x14ac:dyDescent="0.25">
      <c r="A31" s="67"/>
      <c r="B31" s="109"/>
      <c r="C31" s="3" t="s">
        <v>65</v>
      </c>
      <c r="D31" s="3">
        <v>7800</v>
      </c>
      <c r="E31" s="3"/>
      <c r="F31" s="110"/>
      <c r="G31" s="111"/>
      <c r="H31" s="3" t="s">
        <v>3</v>
      </c>
      <c r="I31" s="3"/>
      <c r="J31" s="3">
        <v>-13000</v>
      </c>
      <c r="K31" s="110"/>
      <c r="L31" s="114"/>
      <c r="M31" s="114"/>
      <c r="N31" s="114"/>
      <c r="O31" s="16">
        <f>I5</f>
        <v>22600</v>
      </c>
      <c r="P31" s="16"/>
      <c r="Q31" s="124">
        <f t="shared" si="6"/>
        <v>56000</v>
      </c>
      <c r="R31" s="115"/>
      <c r="S31" s="119" t="str">
        <f>+L10</f>
        <v>Equipment</v>
      </c>
      <c r="T31" s="119"/>
      <c r="U31" s="121"/>
      <c r="V31" s="115"/>
      <c r="W31" s="122" t="s">
        <v>13</v>
      </c>
      <c r="X31" s="122" t="s">
        <v>15</v>
      </c>
      <c r="Y31" s="123" t="s">
        <v>2</v>
      </c>
      <c r="Z31" s="23"/>
      <c r="AA31" s="16">
        <f>D40</f>
        <v>90</v>
      </c>
      <c r="AB31" s="16"/>
      <c r="AC31" s="129">
        <f t="shared" si="7"/>
        <v>480</v>
      </c>
      <c r="AD31" s="23"/>
      <c r="AE31" s="23"/>
      <c r="AF31" s="23"/>
      <c r="AG31" s="23"/>
      <c r="AH31" s="23"/>
      <c r="AI31" s="23"/>
      <c r="AJ31" s="23"/>
      <c r="AK31" s="144"/>
      <c r="AM31" s="23"/>
      <c r="AN31" s="23"/>
      <c r="AO31" s="33"/>
      <c r="AQ31" s="23"/>
      <c r="AR31" s="23"/>
      <c r="AS31" s="33"/>
    </row>
    <row r="32" spans="1:45" ht="15.75" x14ac:dyDescent="0.25">
      <c r="A32" s="66"/>
      <c r="B32" s="109"/>
      <c r="C32" s="3" t="s">
        <v>52</v>
      </c>
      <c r="D32" s="3"/>
      <c r="E32" s="3">
        <v>-7800</v>
      </c>
      <c r="F32" s="110"/>
      <c r="G32" s="111"/>
      <c r="H32" s="3"/>
      <c r="I32" s="3"/>
      <c r="J32" s="3"/>
      <c r="K32" s="110"/>
      <c r="L32" s="114"/>
      <c r="M32" s="114"/>
      <c r="N32" s="114"/>
      <c r="O32" s="16"/>
      <c r="P32" s="16">
        <f>J21</f>
        <v>-6000</v>
      </c>
      <c r="Q32" s="124">
        <f t="shared" si="6"/>
        <v>50000</v>
      </c>
      <c r="R32" s="115"/>
      <c r="S32" s="122" t="s">
        <v>13</v>
      </c>
      <c r="T32" s="122" t="s">
        <v>15</v>
      </c>
      <c r="U32" s="123" t="s">
        <v>2</v>
      </c>
      <c r="V32" s="115"/>
      <c r="W32" s="126" t="s">
        <v>16</v>
      </c>
      <c r="X32" s="127"/>
      <c r="Y32" s="127">
        <v>-184550</v>
      </c>
      <c r="Z32" s="23"/>
      <c r="AA32" s="16">
        <f>I22</f>
        <v>120</v>
      </c>
      <c r="AB32" s="16"/>
      <c r="AC32" s="129">
        <f t="shared" si="7"/>
        <v>600</v>
      </c>
      <c r="AD32" s="23"/>
      <c r="AE32" s="23"/>
      <c r="AF32" s="23"/>
      <c r="AG32" s="23"/>
      <c r="AH32" s="23"/>
      <c r="AI32" s="142"/>
      <c r="AJ32" s="143"/>
      <c r="AK32" s="144"/>
      <c r="AQ32" s="20"/>
      <c r="AR32" s="20"/>
      <c r="AS32" s="20"/>
    </row>
    <row r="33" spans="1:45" ht="15.75" x14ac:dyDescent="0.25">
      <c r="A33" s="66"/>
      <c r="B33" s="109"/>
      <c r="C33" s="3"/>
      <c r="D33" s="3"/>
      <c r="E33" s="3"/>
      <c r="F33" s="110"/>
      <c r="G33" s="111">
        <v>42123</v>
      </c>
      <c r="H33" s="3" t="s">
        <v>121</v>
      </c>
      <c r="I33" s="3">
        <v>612</v>
      </c>
      <c r="J33" s="3"/>
      <c r="K33" s="110"/>
      <c r="L33" s="114"/>
      <c r="M33" s="114"/>
      <c r="N33" s="114"/>
      <c r="O33" s="16"/>
      <c r="P33" s="16">
        <f>J25</f>
        <v>-500</v>
      </c>
      <c r="Q33" s="124">
        <f t="shared" si="6"/>
        <v>49500</v>
      </c>
      <c r="R33" s="115"/>
      <c r="S33" s="124" t="s">
        <v>16</v>
      </c>
      <c r="T33" s="124"/>
      <c r="U33" s="125">
        <f>+'Beg Bal'!B13</f>
        <v>70250</v>
      </c>
      <c r="V33" s="115"/>
      <c r="W33" s="16"/>
      <c r="X33" s="16"/>
      <c r="Y33" s="127">
        <f>+Y32+SUM(W33:X33)</f>
        <v>-184550</v>
      </c>
      <c r="Z33" s="23"/>
      <c r="AA33" s="16"/>
      <c r="AB33" s="16"/>
      <c r="AC33" s="129">
        <f t="shared" si="7"/>
        <v>600</v>
      </c>
      <c r="AD33" s="23"/>
      <c r="AE33" s="23"/>
      <c r="AF33" s="23"/>
      <c r="AG33" s="23"/>
      <c r="AH33" s="23"/>
      <c r="AI33" s="23"/>
      <c r="AJ33" s="23"/>
      <c r="AK33" s="144"/>
      <c r="AQ33" s="21"/>
      <c r="AR33" s="21"/>
      <c r="AS33" s="21"/>
    </row>
    <row r="34" spans="1:45" ht="15.75" x14ac:dyDescent="0.25">
      <c r="A34" s="67"/>
      <c r="B34" s="109">
        <v>42112</v>
      </c>
      <c r="C34" s="3" t="s">
        <v>3</v>
      </c>
      <c r="D34" s="3">
        <f>9000*0.98</f>
        <v>8820</v>
      </c>
      <c r="E34" s="3"/>
      <c r="F34" s="110"/>
      <c r="G34" s="111"/>
      <c r="H34" s="3" t="s">
        <v>3</v>
      </c>
      <c r="I34" s="3"/>
      <c r="J34" s="3">
        <v>-612</v>
      </c>
      <c r="K34" s="110"/>
      <c r="L34" s="114"/>
      <c r="M34" s="114"/>
      <c r="N34" s="114"/>
      <c r="O34" s="16"/>
      <c r="P34" s="16"/>
      <c r="Q34" s="124">
        <f t="shared" si="6"/>
        <v>49500</v>
      </c>
      <c r="R34" s="115"/>
      <c r="S34" s="16"/>
      <c r="T34" s="16"/>
      <c r="U34" s="125">
        <f>+U33+SUM(S34:T34)</f>
        <v>70250</v>
      </c>
      <c r="V34" s="115"/>
      <c r="W34" s="115"/>
      <c r="X34" s="115"/>
      <c r="Y34" s="115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44"/>
      <c r="AQ34" s="32"/>
      <c r="AR34" s="22"/>
      <c r="AS34" s="33"/>
    </row>
    <row r="35" spans="1:45" s="4" customFormat="1" ht="15.75" x14ac:dyDescent="0.25">
      <c r="A35" s="67"/>
      <c r="B35" s="109"/>
      <c r="C35" s="3" t="s">
        <v>4</v>
      </c>
      <c r="D35" s="3"/>
      <c r="E35" s="3">
        <v>-9000</v>
      </c>
      <c r="F35" s="110"/>
      <c r="G35" s="111"/>
      <c r="H35" s="3"/>
      <c r="I35" s="3"/>
      <c r="J35" s="3"/>
      <c r="K35" s="110"/>
      <c r="L35" s="114"/>
      <c r="M35" s="114"/>
      <c r="N35" s="14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23"/>
      <c r="AA35" s="146"/>
      <c r="AB35" s="146"/>
      <c r="AC35" s="146"/>
      <c r="AD35" s="23"/>
      <c r="AE35" s="146"/>
      <c r="AF35" s="146"/>
      <c r="AG35" s="146"/>
      <c r="AH35" s="23"/>
      <c r="AI35" s="23"/>
      <c r="AJ35" s="23"/>
      <c r="AK35" s="23"/>
      <c r="AL35" s="28"/>
      <c r="AM35" s="28"/>
      <c r="AN35" s="28"/>
      <c r="AO35" s="28"/>
      <c r="AP35" s="28"/>
      <c r="AQ35" s="23"/>
      <c r="AR35" s="23"/>
      <c r="AS35" s="33"/>
    </row>
    <row r="36" spans="1:45" ht="15.75" x14ac:dyDescent="0.25">
      <c r="A36" s="67"/>
      <c r="B36" s="109"/>
      <c r="C36" s="3" t="s">
        <v>64</v>
      </c>
      <c r="D36" s="3">
        <f>-SUM(D34:E35)</f>
        <v>180</v>
      </c>
      <c r="E36" s="3"/>
      <c r="F36" s="110"/>
      <c r="G36" s="111">
        <v>42123</v>
      </c>
      <c r="H36" s="3" t="s">
        <v>121</v>
      </c>
      <c r="I36" s="3">
        <f>-J37</f>
        <v>360</v>
      </c>
      <c r="J36" s="3"/>
      <c r="K36" s="110"/>
      <c r="L36" s="114"/>
      <c r="M36" s="114"/>
      <c r="N36" s="114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23"/>
      <c r="AA36" s="23"/>
      <c r="AB36" s="23"/>
      <c r="AC36" s="23"/>
      <c r="AD36" s="23"/>
      <c r="AE36" s="23"/>
      <c r="AF36" s="23"/>
      <c r="AG36" s="23"/>
      <c r="AH36" s="23"/>
      <c r="AI36" s="138"/>
      <c r="AJ36" s="138"/>
      <c r="AK36" s="138"/>
      <c r="AQ36" s="23"/>
      <c r="AR36" s="23"/>
      <c r="AS36" s="33"/>
    </row>
    <row r="37" spans="1:45" ht="15.75" x14ac:dyDescent="0.25">
      <c r="A37" s="66"/>
      <c r="B37" s="109"/>
      <c r="C37" s="3"/>
      <c r="D37" s="3"/>
      <c r="E37" s="3"/>
      <c r="F37" s="110"/>
      <c r="G37" s="111"/>
      <c r="H37" s="3" t="s">
        <v>3</v>
      </c>
      <c r="I37" s="3"/>
      <c r="J37" s="3">
        <v>-360</v>
      </c>
      <c r="K37" s="110"/>
      <c r="L37" s="114"/>
      <c r="M37" s="114"/>
      <c r="N37" s="114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23"/>
      <c r="AA37" s="23"/>
      <c r="AB37" s="23"/>
      <c r="AC37" s="23"/>
      <c r="AD37" s="23"/>
      <c r="AE37" s="23"/>
      <c r="AF37" s="23"/>
      <c r="AG37" s="23"/>
      <c r="AH37" s="23"/>
      <c r="AI37" s="137"/>
      <c r="AJ37" s="137"/>
      <c r="AK37" s="137"/>
      <c r="AQ37" s="23"/>
      <c r="AR37" s="23"/>
      <c r="AS37" s="33"/>
    </row>
    <row r="38" spans="1:45" ht="15.75" x14ac:dyDescent="0.25">
      <c r="A38" s="66"/>
      <c r="B38" s="109">
        <v>42119</v>
      </c>
      <c r="C38" s="3" t="s">
        <v>3</v>
      </c>
      <c r="D38" s="3">
        <f>4500*0.98</f>
        <v>4410</v>
      </c>
      <c r="E38" s="3"/>
      <c r="F38" s="110"/>
      <c r="G38" s="111"/>
      <c r="H38" s="3"/>
      <c r="I38" s="3"/>
      <c r="J38" s="3"/>
      <c r="K38" s="110"/>
      <c r="L38" s="114"/>
      <c r="M38" s="114"/>
      <c r="N38" s="114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23"/>
      <c r="AA38" s="23"/>
      <c r="AB38" s="23"/>
      <c r="AC38" s="23"/>
      <c r="AD38" s="23"/>
      <c r="AE38" s="23"/>
      <c r="AF38" s="23"/>
      <c r="AG38" s="23"/>
      <c r="AH38" s="23"/>
      <c r="AI38" s="142"/>
      <c r="AJ38" s="143"/>
      <c r="AK38" s="144"/>
      <c r="AQ38" s="20"/>
      <c r="AR38" s="20"/>
      <c r="AS38" s="20"/>
    </row>
    <row r="39" spans="1:45" ht="15.75" x14ac:dyDescent="0.25">
      <c r="A39" s="67"/>
      <c r="B39" s="109"/>
      <c r="C39" s="3" t="s">
        <v>4</v>
      </c>
      <c r="D39" s="3"/>
      <c r="E39" s="3">
        <v>-4500</v>
      </c>
      <c r="F39" s="110"/>
      <c r="G39" s="111">
        <v>42123</v>
      </c>
      <c r="H39" s="3" t="s">
        <v>25</v>
      </c>
      <c r="I39" s="3">
        <v>10000</v>
      </c>
      <c r="J39" s="3"/>
      <c r="K39" s="110"/>
      <c r="L39" s="114"/>
      <c r="M39" s="114"/>
      <c r="N39" s="114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44"/>
      <c r="AQ39" s="21"/>
      <c r="AR39" s="21"/>
      <c r="AS39" s="21"/>
    </row>
    <row r="40" spans="1:45" ht="15.75" x14ac:dyDescent="0.25">
      <c r="A40" s="67"/>
      <c r="B40" s="109"/>
      <c r="C40" s="3" t="s">
        <v>64</v>
      </c>
      <c r="D40" s="3">
        <f>-SUM(D38:E39)</f>
        <v>90</v>
      </c>
      <c r="E40" s="3"/>
      <c r="F40" s="110"/>
      <c r="G40" s="111"/>
      <c r="H40" s="3" t="s">
        <v>3</v>
      </c>
      <c r="I40" s="3"/>
      <c r="J40" s="3">
        <v>-10000</v>
      </c>
      <c r="K40" s="110"/>
      <c r="L40" s="114"/>
      <c r="M40" s="114"/>
      <c r="N40" s="114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44"/>
      <c r="AQ40" s="32"/>
      <c r="AR40" s="22"/>
      <c r="AS40" s="33"/>
    </row>
    <row r="41" spans="1:45" ht="15.75" x14ac:dyDescent="0.25">
      <c r="A41" s="66"/>
      <c r="B41" s="109"/>
      <c r="C41" s="3"/>
      <c r="D41" s="3"/>
      <c r="E41" s="3"/>
      <c r="F41" s="110"/>
      <c r="G41" s="111"/>
      <c r="H41" s="3"/>
      <c r="I41" s="3"/>
      <c r="J41" s="3"/>
      <c r="K41" s="110"/>
      <c r="L41" s="114"/>
      <c r="M41" s="114"/>
      <c r="N41" s="114"/>
      <c r="O41" s="115"/>
      <c r="P41" s="115"/>
      <c r="Q41" s="115"/>
      <c r="R41" s="147"/>
      <c r="S41" s="115"/>
      <c r="T41" s="115"/>
      <c r="U41" s="115"/>
      <c r="V41" s="147"/>
      <c r="W41" s="115"/>
      <c r="X41" s="115"/>
      <c r="Y41" s="115"/>
      <c r="Z41" s="23"/>
      <c r="AA41" s="23"/>
      <c r="AB41" s="23"/>
      <c r="AC41" s="23"/>
      <c r="AD41" s="23"/>
      <c r="AE41" s="23"/>
      <c r="AF41" s="23"/>
      <c r="AG41" s="23"/>
      <c r="AH41" s="23"/>
      <c r="AI41" s="118"/>
      <c r="AJ41" s="118"/>
      <c r="AK41" s="118"/>
      <c r="AM41" s="20"/>
      <c r="AN41" s="20"/>
      <c r="AO41" s="20"/>
      <c r="AQ41" s="23"/>
      <c r="AR41" s="23"/>
      <c r="AS41" s="33"/>
    </row>
    <row r="42" spans="1:45" ht="15.75" x14ac:dyDescent="0.25">
      <c r="A42" s="66"/>
      <c r="AI42" s="20"/>
      <c r="AJ42" s="20"/>
      <c r="AK42" s="20"/>
      <c r="AM42" s="21"/>
      <c r="AN42" s="21"/>
      <c r="AO42" s="21"/>
      <c r="AQ42" s="23"/>
      <c r="AR42" s="23"/>
      <c r="AS42" s="33"/>
    </row>
    <row r="43" spans="1:45" ht="15.75" x14ac:dyDescent="0.25">
      <c r="A43" s="66"/>
      <c r="AI43" s="21"/>
      <c r="AJ43" s="21"/>
      <c r="AK43" s="21"/>
      <c r="AM43" s="32"/>
      <c r="AN43" s="22"/>
      <c r="AO43" s="33"/>
      <c r="AQ43" s="23"/>
      <c r="AR43" s="23"/>
      <c r="AS43" s="33"/>
    </row>
    <row r="44" spans="1:45" ht="15.75" x14ac:dyDescent="0.25">
      <c r="A44" s="66"/>
      <c r="AE44" s="32"/>
      <c r="AF44" s="22"/>
      <c r="AG44" s="33"/>
      <c r="AI44" s="32"/>
      <c r="AJ44" s="22"/>
      <c r="AK44" s="33"/>
      <c r="AM44" s="23"/>
      <c r="AN44" s="23"/>
      <c r="AO44" s="33"/>
      <c r="AQ44" s="20"/>
      <c r="AR44" s="20"/>
      <c r="AS44" s="20"/>
    </row>
    <row r="45" spans="1:45" ht="15.75" x14ac:dyDescent="0.25">
      <c r="A45" s="67"/>
      <c r="L45" s="25"/>
      <c r="M45" s="25"/>
      <c r="AE45" s="23"/>
      <c r="AF45" s="23"/>
      <c r="AG45" s="33"/>
      <c r="AI45" s="23"/>
      <c r="AJ45" s="23"/>
      <c r="AK45" s="33"/>
      <c r="AM45" s="23"/>
      <c r="AN45" s="23"/>
      <c r="AO45" s="33"/>
      <c r="AQ45" s="21"/>
      <c r="AR45" s="21"/>
      <c r="AS45" s="21"/>
    </row>
    <row r="46" spans="1:45" ht="15.75" x14ac:dyDescent="0.25">
      <c r="A46" s="67"/>
      <c r="AE46" s="23"/>
      <c r="AF46" s="23"/>
      <c r="AG46" s="33"/>
      <c r="AI46" s="23"/>
      <c r="AJ46" s="23"/>
      <c r="AK46" s="33"/>
      <c r="AM46" s="24"/>
      <c r="AN46" s="24"/>
      <c r="AO46" s="24"/>
      <c r="AQ46" s="32"/>
      <c r="AR46" s="22"/>
      <c r="AS46" s="33"/>
    </row>
    <row r="47" spans="1:45" ht="15.75" x14ac:dyDescent="0.25">
      <c r="A47" s="66"/>
      <c r="S47" s="4"/>
      <c r="T47" s="4"/>
      <c r="U47" s="4"/>
      <c r="AI47" s="23"/>
      <c r="AJ47" s="23"/>
      <c r="AK47" s="33"/>
      <c r="AM47" s="20"/>
      <c r="AN47" s="20"/>
      <c r="AO47" s="20"/>
      <c r="AQ47" s="23"/>
      <c r="AR47" s="23"/>
      <c r="AS47" s="33"/>
    </row>
    <row r="48" spans="1:45" ht="15.75" x14ac:dyDescent="0.25">
      <c r="A48" s="66"/>
      <c r="AE48" s="20"/>
      <c r="AF48" s="20"/>
      <c r="AG48" s="20"/>
      <c r="AM48" s="21"/>
      <c r="AN48" s="21"/>
      <c r="AO48" s="21"/>
      <c r="AQ48" s="23"/>
      <c r="AR48" s="23"/>
      <c r="AS48" s="33"/>
    </row>
    <row r="49" spans="1:45" ht="15.75" x14ac:dyDescent="0.25">
      <c r="A49" s="67"/>
      <c r="AE49" s="21"/>
      <c r="AF49" s="21"/>
      <c r="AG49" s="21"/>
      <c r="AM49" s="32"/>
      <c r="AN49" s="22"/>
      <c r="AO49" s="33"/>
    </row>
    <row r="50" spans="1:45" ht="15.75" x14ac:dyDescent="0.25">
      <c r="A50" s="67"/>
      <c r="AE50" s="32"/>
      <c r="AF50" s="22"/>
      <c r="AG50" s="33"/>
      <c r="AM50" s="23"/>
      <c r="AN50" s="23"/>
      <c r="AO50" s="33"/>
      <c r="AQ50" s="20"/>
      <c r="AR50" s="20"/>
      <c r="AS50" s="20"/>
    </row>
    <row r="51" spans="1:45" ht="15.75" x14ac:dyDescent="0.25">
      <c r="A51" s="67"/>
      <c r="AE51" s="23"/>
      <c r="AF51" s="23"/>
      <c r="AG51" s="33"/>
      <c r="AM51" s="23"/>
      <c r="AN51" s="23"/>
      <c r="AO51" s="33"/>
      <c r="AQ51" s="21"/>
      <c r="AR51" s="21"/>
      <c r="AS51" s="21"/>
    </row>
    <row r="52" spans="1:45" ht="15.75" x14ac:dyDescent="0.25">
      <c r="A52" s="66"/>
      <c r="AE52" s="23"/>
      <c r="AF52" s="23"/>
      <c r="AG52" s="33"/>
      <c r="AM52" s="23"/>
      <c r="AN52" s="23"/>
      <c r="AO52" s="33"/>
      <c r="AQ52" s="32"/>
      <c r="AR52" s="22"/>
      <c r="AS52" s="33"/>
    </row>
    <row r="53" spans="1:45" ht="15.75" x14ac:dyDescent="0.25">
      <c r="A53" s="66"/>
      <c r="AE53" s="24"/>
      <c r="AF53" s="24"/>
      <c r="AG53" s="24"/>
      <c r="AQ53" s="23"/>
      <c r="AR53" s="23"/>
      <c r="AS53" s="33"/>
    </row>
    <row r="54" spans="1:45" ht="15.75" x14ac:dyDescent="0.25">
      <c r="A54" s="67"/>
      <c r="AE54" s="20"/>
      <c r="AF54" s="20"/>
      <c r="AG54" s="20"/>
      <c r="AQ54" s="23"/>
      <c r="AR54" s="23"/>
      <c r="AS54" s="33"/>
    </row>
    <row r="55" spans="1:45" x14ac:dyDescent="0.25">
      <c r="A55" s="67"/>
      <c r="AE55" s="21"/>
      <c r="AF55" s="21"/>
      <c r="AG55" s="21"/>
      <c r="AQ55" s="24"/>
      <c r="AR55" s="24"/>
      <c r="AS55" s="24"/>
    </row>
    <row r="56" spans="1:45" ht="15.75" x14ac:dyDescent="0.25">
      <c r="A56" s="66"/>
      <c r="AE56" s="32"/>
      <c r="AF56" s="22"/>
      <c r="AG56" s="33"/>
      <c r="AQ56" s="20"/>
      <c r="AR56" s="20"/>
      <c r="AS56" s="20"/>
    </row>
    <row r="57" spans="1:45" ht="15.75" x14ac:dyDescent="0.25">
      <c r="A57" s="66"/>
      <c r="AE57" s="23"/>
      <c r="AF57" s="23"/>
      <c r="AG57" s="33"/>
      <c r="AI57" s="20"/>
      <c r="AJ57" s="20"/>
      <c r="AK57" s="20"/>
      <c r="AQ57" s="21"/>
      <c r="AR57" s="21"/>
      <c r="AS57" s="21"/>
    </row>
    <row r="58" spans="1:45" ht="15.75" x14ac:dyDescent="0.25">
      <c r="A58" s="66"/>
      <c r="AE58" s="23"/>
      <c r="AF58" s="23"/>
      <c r="AG58" s="33"/>
      <c r="AI58" s="21"/>
      <c r="AJ58" s="21"/>
      <c r="AK58" s="21"/>
      <c r="AQ58" s="32"/>
      <c r="AR58" s="22"/>
      <c r="AS58" s="33"/>
    </row>
    <row r="59" spans="1:45" ht="15.75" x14ac:dyDescent="0.25">
      <c r="A59" s="66"/>
      <c r="AE59" s="23"/>
      <c r="AF59" s="23"/>
      <c r="AG59" s="33"/>
      <c r="AI59" s="32"/>
      <c r="AJ59" s="22"/>
      <c r="AK59" s="33"/>
      <c r="AQ59" s="23"/>
      <c r="AR59" s="23"/>
      <c r="AS59" s="33"/>
    </row>
    <row r="60" spans="1:45" ht="15.75" x14ac:dyDescent="0.25">
      <c r="A60" s="66"/>
      <c r="AI60" s="23"/>
      <c r="AJ60" s="23"/>
      <c r="AK60" s="33"/>
      <c r="AQ60" s="23"/>
      <c r="AR60" s="23"/>
      <c r="AS60" s="33"/>
    </row>
    <row r="61" spans="1:45" ht="15.75" x14ac:dyDescent="0.25">
      <c r="A61" s="66"/>
      <c r="AI61" s="23"/>
      <c r="AJ61" s="23"/>
      <c r="AK61" s="33"/>
      <c r="AQ61" s="23"/>
      <c r="AR61" s="23"/>
      <c r="AS61" s="33"/>
    </row>
    <row r="62" spans="1:45" x14ac:dyDescent="0.25">
      <c r="A62" s="66"/>
      <c r="AI62" s="24"/>
      <c r="AJ62" s="24"/>
      <c r="AK62" s="24"/>
      <c r="AM62" s="20"/>
      <c r="AN62" s="20"/>
      <c r="AO62" s="20"/>
    </row>
    <row r="63" spans="1:45" x14ac:dyDescent="0.25">
      <c r="A63" s="66"/>
      <c r="AI63" s="20"/>
      <c r="AJ63" s="20"/>
      <c r="AK63" s="20"/>
      <c r="AM63" s="21"/>
      <c r="AN63" s="21"/>
      <c r="AO63" s="21"/>
    </row>
    <row r="64" spans="1:45" ht="15.75" x14ac:dyDescent="0.25">
      <c r="A64" s="66"/>
      <c r="AI64" s="21"/>
      <c r="AJ64" s="21"/>
      <c r="AK64" s="21"/>
      <c r="AM64" s="32"/>
      <c r="AN64" s="22"/>
      <c r="AO64" s="33"/>
    </row>
    <row r="65" spans="1:45" ht="15.75" x14ac:dyDescent="0.25">
      <c r="A65" s="66"/>
      <c r="AI65" s="32"/>
      <c r="AJ65" s="22"/>
      <c r="AK65" s="33"/>
      <c r="AM65" s="23"/>
      <c r="AN65" s="23"/>
      <c r="AO65" s="33"/>
    </row>
    <row r="66" spans="1:45" ht="15.75" x14ac:dyDescent="0.25">
      <c r="A66" s="66"/>
      <c r="AI66" s="23"/>
      <c r="AJ66" s="23"/>
      <c r="AK66" s="33"/>
      <c r="AM66" s="23"/>
      <c r="AN66" s="23"/>
      <c r="AO66" s="33"/>
    </row>
    <row r="67" spans="1:45" ht="15.75" x14ac:dyDescent="0.25">
      <c r="A67" s="66"/>
      <c r="AI67" s="23"/>
      <c r="AJ67" s="23"/>
      <c r="AK67" s="33"/>
      <c r="AM67" s="24"/>
      <c r="AN67" s="24"/>
      <c r="AO67" s="24"/>
    </row>
    <row r="68" spans="1:45" ht="15.75" x14ac:dyDescent="0.25">
      <c r="A68" s="66"/>
      <c r="AI68" s="23"/>
      <c r="AJ68" s="23"/>
      <c r="AK68" s="33"/>
      <c r="AM68" s="20"/>
      <c r="AN68" s="20"/>
      <c r="AO68" s="20"/>
    </row>
    <row r="69" spans="1:45" x14ac:dyDescent="0.25">
      <c r="A69" s="66"/>
      <c r="AE69" s="20"/>
      <c r="AF69" s="20"/>
      <c r="AG69" s="20"/>
      <c r="AM69" s="21"/>
      <c r="AN69" s="21"/>
      <c r="AO69" s="21"/>
    </row>
    <row r="70" spans="1:45" ht="15.75" x14ac:dyDescent="0.25">
      <c r="A70" s="66"/>
      <c r="AE70" s="21"/>
      <c r="AF70" s="21"/>
      <c r="AG70" s="21"/>
      <c r="AM70" s="32"/>
      <c r="AN70" s="22"/>
      <c r="AO70" s="33"/>
    </row>
    <row r="71" spans="1:45" ht="15.75" x14ac:dyDescent="0.25">
      <c r="A71" s="66"/>
      <c r="AE71" s="32"/>
      <c r="AF71" s="22"/>
      <c r="AG71" s="33"/>
      <c r="AM71" s="23"/>
      <c r="AN71" s="23"/>
      <c r="AO71" s="33"/>
      <c r="AQ71" s="20"/>
      <c r="AR71" s="20"/>
      <c r="AS71" s="20"/>
    </row>
    <row r="72" spans="1:45" ht="15.75" x14ac:dyDescent="0.25">
      <c r="A72" s="66"/>
      <c r="AE72" s="23"/>
      <c r="AF72" s="23"/>
      <c r="AG72" s="33"/>
      <c r="AM72" s="23"/>
      <c r="AN72" s="23"/>
      <c r="AO72" s="33"/>
      <c r="AQ72" s="21"/>
      <c r="AR72" s="21"/>
      <c r="AS72" s="21"/>
    </row>
    <row r="73" spans="1:45" ht="15.75" x14ac:dyDescent="0.25">
      <c r="A73" s="66"/>
      <c r="AA73" s="20"/>
      <c r="AB73" s="20"/>
      <c r="AC73" s="20"/>
      <c r="AE73" s="23"/>
      <c r="AF73" s="23"/>
      <c r="AG73" s="33"/>
      <c r="AM73" s="23"/>
      <c r="AN73" s="23"/>
      <c r="AO73" s="33"/>
      <c r="AQ73" s="32"/>
      <c r="AR73" s="22"/>
      <c r="AS73" s="33"/>
    </row>
    <row r="74" spans="1:45" ht="15.75" x14ac:dyDescent="0.25">
      <c r="A74" s="66"/>
      <c r="AA74" s="21"/>
      <c r="AB74" s="21"/>
      <c r="AC74" s="21"/>
      <c r="AE74" s="24"/>
      <c r="AF74" s="24"/>
      <c r="AG74" s="24"/>
      <c r="AQ74" s="23"/>
      <c r="AR74" s="23"/>
      <c r="AS74" s="33"/>
    </row>
    <row r="75" spans="1:45" ht="15.75" x14ac:dyDescent="0.25">
      <c r="A75" s="66"/>
      <c r="AA75" s="32"/>
      <c r="AB75" s="22"/>
      <c r="AC75" s="33"/>
      <c r="AE75" s="20"/>
      <c r="AF75" s="20"/>
      <c r="AG75" s="20"/>
      <c r="AQ75" s="23"/>
      <c r="AR75" s="23"/>
      <c r="AS75" s="33"/>
    </row>
    <row r="76" spans="1:45" ht="15.75" x14ac:dyDescent="0.25">
      <c r="A76" s="66"/>
      <c r="AA76" s="23"/>
      <c r="AB76" s="23"/>
      <c r="AC76" s="33"/>
      <c r="AE76" s="21"/>
      <c r="AF76" s="21"/>
      <c r="AG76" s="21"/>
      <c r="AQ76" s="24"/>
      <c r="AR76" s="24"/>
      <c r="AS76" s="24"/>
    </row>
    <row r="77" spans="1:45" ht="15.75" x14ac:dyDescent="0.25">
      <c r="A77" s="66"/>
      <c r="AA77" s="23"/>
      <c r="AB77" s="23"/>
      <c r="AC77" s="33"/>
      <c r="AE77" s="32"/>
      <c r="AF77" s="22"/>
      <c r="AG77" s="33"/>
      <c r="AQ77" s="20"/>
      <c r="AR77" s="20"/>
      <c r="AS77" s="20"/>
    </row>
    <row r="78" spans="1:45" ht="15.75" x14ac:dyDescent="0.25">
      <c r="A78" s="66"/>
      <c r="AA78" s="24"/>
      <c r="AB78" s="24"/>
      <c r="AC78" s="24"/>
      <c r="AE78" s="23"/>
      <c r="AF78" s="23"/>
      <c r="AG78" s="33"/>
      <c r="AQ78" s="21"/>
      <c r="AR78" s="21"/>
      <c r="AS78" s="21"/>
    </row>
    <row r="79" spans="1:45" ht="15.75" x14ac:dyDescent="0.25">
      <c r="A79" s="66"/>
      <c r="AA79" s="20"/>
      <c r="AB79" s="20"/>
      <c r="AC79" s="20"/>
      <c r="AE79" s="23"/>
      <c r="AF79" s="23"/>
      <c r="AG79" s="33"/>
      <c r="AQ79" s="32"/>
      <c r="AR79" s="22"/>
      <c r="AS79" s="33"/>
    </row>
    <row r="80" spans="1:45" ht="15.75" x14ac:dyDescent="0.25">
      <c r="A80" s="66"/>
      <c r="AA80" s="21"/>
      <c r="AB80" s="21"/>
      <c r="AC80" s="21"/>
      <c r="AE80" s="23"/>
      <c r="AF80" s="23"/>
      <c r="AG80" s="33"/>
      <c r="AQ80" s="23"/>
      <c r="AR80" s="23"/>
      <c r="AS80" s="33"/>
    </row>
    <row r="81" spans="1:45" ht="15.75" x14ac:dyDescent="0.25">
      <c r="A81" s="66"/>
      <c r="AA81" s="32"/>
      <c r="AB81" s="22"/>
      <c r="AC81" s="33"/>
      <c r="AQ81" s="23"/>
      <c r="AR81" s="23"/>
      <c r="AS81" s="33"/>
    </row>
    <row r="82" spans="1:45" ht="15.75" x14ac:dyDescent="0.25">
      <c r="A82" s="66"/>
      <c r="AA82" s="23"/>
      <c r="AB82" s="23"/>
      <c r="AC82" s="33"/>
      <c r="AQ82" s="23"/>
      <c r="AR82" s="23"/>
      <c r="AS82" s="33"/>
    </row>
    <row r="83" spans="1:45" ht="15.75" x14ac:dyDescent="0.25">
      <c r="A83" s="66"/>
      <c r="AA83" s="23"/>
      <c r="AB83" s="23"/>
      <c r="AC83" s="33"/>
    </row>
    <row r="84" spans="1:45" ht="15.75" x14ac:dyDescent="0.25">
      <c r="A84" s="66"/>
      <c r="AA84" s="23"/>
      <c r="AB84" s="23"/>
      <c r="AC84" s="33"/>
    </row>
    <row r="85" spans="1:45" x14ac:dyDescent="0.25">
      <c r="A85" s="66"/>
    </row>
    <row r="86" spans="1:45" x14ac:dyDescent="0.25">
      <c r="A86" s="66"/>
    </row>
    <row r="87" spans="1:45" x14ac:dyDescent="0.25">
      <c r="A87" s="66"/>
    </row>
    <row r="88" spans="1:45" x14ac:dyDescent="0.25">
      <c r="A88" s="66"/>
    </row>
    <row r="123" spans="19:21" x14ac:dyDescent="0.25">
      <c r="S123" s="27"/>
      <c r="T123" s="27"/>
      <c r="U123" s="27"/>
    </row>
  </sheetData>
  <sheetProtection algorithmName="SHA-512" hashValue="efdPxyAZjCEg32xQzPPrJYynIxPFGz6YxHS/LlUXHuxuj+YYtXbTAXA5/mtJUgdQsmgIAr0s1CfCHJjnpkbtig==" saltValue="23wJMWyrgQKFbSHHs1AB4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6">
    <cfRule type="cellIs" dxfId="44" priority="4" operator="lessThan">
      <formula>-1</formula>
    </cfRule>
    <cfRule type="cellIs" dxfId="43" priority="5" operator="greaterThan">
      <formula>1</formula>
    </cfRule>
    <cfRule type="cellIs" dxfId="42" priority="6" operator="between">
      <formula>-1</formula>
      <formula>1</formula>
    </cfRule>
  </conditionalFormatting>
  <conditionalFormatting sqref="Q5">
    <cfRule type="cellIs" dxfId="41" priority="1" operator="lessThan">
      <formula>-1</formula>
    </cfRule>
    <cfRule type="cellIs" dxfId="40" priority="2" operator="greaterThan">
      <formula>1</formula>
    </cfRule>
    <cfRule type="cellIs" dxfId="39" priority="3" operator="equal">
      <formula>0</formula>
    </cfRule>
  </conditionalFormatting>
  <conditionalFormatting sqref="N3">
    <cfRule type="cellIs" dxfId="38" priority="7" operator="greaterThan">
      <formula>$L$2</formula>
    </cfRule>
    <cfRule type="cellIs" dxfId="37" priority="8" operator="lessThan">
      <formula>$L$2</formula>
    </cfRule>
    <cfRule type="cellIs" dxfId="36" priority="9" operator="lessThan">
      <formula>$L$2</formula>
    </cfRule>
  </conditionalFormatting>
  <conditionalFormatting sqref="N3">
    <cfRule type="cellIs" dxfId="35" priority="10" operator="lessThan">
      <formula>$L$2</formula>
    </cfRule>
    <cfRule type="cellIs" dxfId="34" priority="11" operator="greaterThan">
      <formula>$L$2</formula>
    </cfRule>
    <cfRule type="cellIs" dxfId="33" priority="12" operator="equal">
      <formula>$L$2</formula>
    </cfRule>
  </conditionalFormatting>
  <pageMargins left="0.7" right="0.7" top="0.75" bottom="0.75" header="0.3" footer="0.3"/>
  <pageSetup scale="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3" width="8.28515625" customWidth="1"/>
    <col min="4" max="4" width="3.28515625" customWidth="1"/>
    <col min="5" max="7" width="8.28515625" customWidth="1"/>
    <col min="8" max="8" width="1.85546875" customWidth="1"/>
    <col min="9" max="11" width="8.28515625" style="59" customWidth="1"/>
    <col min="12" max="12" width="3.28515625" style="59" customWidth="1"/>
    <col min="13" max="14" width="8.28515625" style="59" customWidth="1"/>
    <col min="15" max="15" width="8.85546875" style="59" bestFit="1" customWidth="1"/>
  </cols>
  <sheetData>
    <row r="1" spans="1:15" ht="20.45" customHeight="1" x14ac:dyDescent="0.45">
      <c r="A1" s="55" t="s">
        <v>78</v>
      </c>
      <c r="B1" s="56"/>
      <c r="C1" s="56"/>
      <c r="D1" s="56"/>
      <c r="E1" s="56"/>
      <c r="F1" s="56"/>
      <c r="G1" s="56"/>
      <c r="I1" s="55" t="s">
        <v>80</v>
      </c>
      <c r="J1" s="56"/>
      <c r="K1" s="56"/>
      <c r="L1" s="56"/>
      <c r="M1" s="56"/>
      <c r="N1" s="56"/>
      <c r="O1" s="56"/>
    </row>
    <row r="2" spans="1:15" x14ac:dyDescent="0.25">
      <c r="A2" s="172" t="s">
        <v>92</v>
      </c>
      <c r="B2" s="173"/>
      <c r="C2" s="174"/>
      <c r="D2" s="110"/>
      <c r="E2" s="172" t="s">
        <v>91</v>
      </c>
      <c r="F2" s="173"/>
      <c r="G2" s="174"/>
      <c r="H2" s="110"/>
      <c r="I2" s="172" t="s">
        <v>84</v>
      </c>
      <c r="J2" s="173"/>
      <c r="K2" s="174"/>
      <c r="L2" s="110"/>
      <c r="M2" s="172" t="s">
        <v>85</v>
      </c>
      <c r="N2" s="173"/>
      <c r="O2" s="174"/>
    </row>
    <row r="3" spans="1:15" x14ac:dyDescent="0.25">
      <c r="A3" s="153" t="s">
        <v>13</v>
      </c>
      <c r="B3" s="153" t="s">
        <v>15</v>
      </c>
      <c r="C3" s="153" t="s">
        <v>2</v>
      </c>
      <c r="D3" s="110"/>
      <c r="E3" s="153" t="s">
        <v>13</v>
      </c>
      <c r="F3" s="153" t="s">
        <v>15</v>
      </c>
      <c r="G3" s="153" t="s">
        <v>2</v>
      </c>
      <c r="H3" s="110"/>
      <c r="I3" s="153" t="s">
        <v>13</v>
      </c>
      <c r="J3" s="153" t="s">
        <v>15</v>
      </c>
      <c r="K3" s="153" t="s">
        <v>2</v>
      </c>
      <c r="L3" s="110"/>
      <c r="M3" s="153" t="s">
        <v>13</v>
      </c>
      <c r="N3" s="153" t="s">
        <v>15</v>
      </c>
      <c r="O3" s="153" t="s">
        <v>2</v>
      </c>
    </row>
    <row r="4" spans="1:15" x14ac:dyDescent="0.25">
      <c r="A4" s="154" t="s">
        <v>16</v>
      </c>
      <c r="B4" s="154"/>
      <c r="C4" s="124">
        <v>9000</v>
      </c>
      <c r="D4" s="110"/>
      <c r="E4" s="154" t="s">
        <v>16</v>
      </c>
      <c r="F4" s="154"/>
      <c r="G4" s="124">
        <v>0</v>
      </c>
      <c r="H4" s="110"/>
      <c r="I4" s="156" t="s">
        <v>16</v>
      </c>
      <c r="J4" s="156"/>
      <c r="K4" s="149">
        <v>-10400</v>
      </c>
      <c r="L4" s="110"/>
      <c r="M4" s="156" t="s">
        <v>16</v>
      </c>
      <c r="N4" s="156"/>
      <c r="O4" s="149">
        <v>-10000</v>
      </c>
    </row>
    <row r="5" spans="1:15" x14ac:dyDescent="0.25">
      <c r="A5" s="148"/>
      <c r="B5" s="148">
        <f>'Journal Entries'!P29</f>
        <v>-9000</v>
      </c>
      <c r="C5" s="124">
        <f>+C4+SUM(A5:B5)</f>
        <v>0</v>
      </c>
      <c r="D5" s="110"/>
      <c r="E5" s="148"/>
      <c r="F5" s="148"/>
      <c r="G5" s="124">
        <f>+G4+SUM(E5:F5)</f>
        <v>0</v>
      </c>
      <c r="H5" s="110"/>
      <c r="I5" s="148"/>
      <c r="J5" s="148">
        <f>'Journal Entries'!X14</f>
        <v>-12000</v>
      </c>
      <c r="K5" s="149">
        <f>+K4+SUM(I5:J5)</f>
        <v>-22400</v>
      </c>
      <c r="L5" s="110"/>
      <c r="M5" s="148"/>
      <c r="N5" s="148"/>
      <c r="O5" s="149">
        <f>+O4+SUM(M5:N5)</f>
        <v>-10000</v>
      </c>
    </row>
    <row r="6" spans="1:15" x14ac:dyDescent="0.25">
      <c r="A6" s="148"/>
      <c r="B6" s="148"/>
      <c r="C6" s="124">
        <f>+C5+SUM(A6:B6)</f>
        <v>0</v>
      </c>
      <c r="D6" s="110"/>
      <c r="E6" s="148"/>
      <c r="F6" s="148"/>
      <c r="G6" s="124">
        <f>+G5+SUM(E6:F6)</f>
        <v>0</v>
      </c>
      <c r="H6" s="110"/>
      <c r="I6" s="148">
        <f>'Journal Entries'!W15</f>
        <v>10400</v>
      </c>
      <c r="J6" s="148"/>
      <c r="K6" s="149">
        <f t="shared" ref="K6:K10" si="0">+K5+SUM(I6:J6)</f>
        <v>-12000</v>
      </c>
      <c r="L6" s="110"/>
      <c r="M6" s="148"/>
      <c r="N6" s="148"/>
      <c r="O6" s="149">
        <f>+O5+SUM(M6:N6)</f>
        <v>-10000</v>
      </c>
    </row>
    <row r="7" spans="1:15" x14ac:dyDescent="0.25">
      <c r="A7" s="148"/>
      <c r="B7" s="148"/>
      <c r="C7" s="124">
        <f>+C6+SUM(A7:B7)</f>
        <v>0</v>
      </c>
      <c r="D7" s="110"/>
      <c r="E7" s="148"/>
      <c r="F7" s="148"/>
      <c r="G7" s="124">
        <f>+G6+SUM(E7:F7)</f>
        <v>0</v>
      </c>
      <c r="H7" s="110"/>
      <c r="I7" s="148"/>
      <c r="J7" s="148"/>
      <c r="K7" s="149">
        <f t="shared" si="0"/>
        <v>-12000</v>
      </c>
      <c r="L7" s="110"/>
      <c r="M7" s="148"/>
      <c r="N7" s="148"/>
      <c r="O7" s="149">
        <f>+O6+SUM(M7:N7)</f>
        <v>-10000</v>
      </c>
    </row>
    <row r="8" spans="1:15" x14ac:dyDescent="0.25">
      <c r="A8" s="150"/>
      <c r="B8" s="150"/>
      <c r="C8" s="150"/>
      <c r="D8" s="151"/>
      <c r="E8" s="150"/>
      <c r="F8" s="150"/>
      <c r="G8" s="150"/>
      <c r="H8" s="110"/>
      <c r="I8" s="148"/>
      <c r="J8" s="148"/>
      <c r="K8" s="149">
        <f t="shared" si="0"/>
        <v>-12000</v>
      </c>
      <c r="L8" s="110"/>
      <c r="M8" s="110"/>
      <c r="N8" s="110"/>
      <c r="O8" s="110"/>
    </row>
    <row r="9" spans="1:15" x14ac:dyDescent="0.25">
      <c r="A9" s="172" t="s">
        <v>93</v>
      </c>
      <c r="B9" s="173"/>
      <c r="C9" s="174"/>
      <c r="D9" s="110"/>
      <c r="E9" s="172" t="s">
        <v>94</v>
      </c>
      <c r="F9" s="173"/>
      <c r="G9" s="174"/>
      <c r="H9" s="110"/>
      <c r="I9" s="148"/>
      <c r="J9" s="148"/>
      <c r="K9" s="149">
        <f t="shared" si="0"/>
        <v>-12000</v>
      </c>
      <c r="L9" s="152"/>
      <c r="M9" s="172" t="s">
        <v>86</v>
      </c>
      <c r="N9" s="173"/>
      <c r="O9" s="174"/>
    </row>
    <row r="10" spans="1:15" x14ac:dyDescent="0.25">
      <c r="A10" s="153" t="s">
        <v>13</v>
      </c>
      <c r="B10" s="153" t="s">
        <v>15</v>
      </c>
      <c r="C10" s="153" t="s">
        <v>2</v>
      </c>
      <c r="D10" s="151"/>
      <c r="E10" s="153" t="s">
        <v>13</v>
      </c>
      <c r="F10" s="153" t="s">
        <v>15</v>
      </c>
      <c r="G10" s="153" t="s">
        <v>2</v>
      </c>
      <c r="H10" s="110"/>
      <c r="I10" s="148"/>
      <c r="J10" s="148"/>
      <c r="K10" s="149">
        <f t="shared" si="0"/>
        <v>-12000</v>
      </c>
      <c r="L10" s="152"/>
      <c r="M10" s="153" t="s">
        <v>13</v>
      </c>
      <c r="N10" s="153" t="s">
        <v>15</v>
      </c>
      <c r="O10" s="153" t="s">
        <v>2</v>
      </c>
    </row>
    <row r="11" spans="1:15" ht="16.149999999999999" customHeight="1" x14ac:dyDescent="0.45">
      <c r="A11" s="154" t="s">
        <v>16</v>
      </c>
      <c r="B11" s="154"/>
      <c r="C11" s="124">
        <v>0</v>
      </c>
      <c r="D11" s="110"/>
      <c r="E11" s="154" t="s">
        <v>16</v>
      </c>
      <c r="F11" s="154"/>
      <c r="G11" s="124">
        <v>8000</v>
      </c>
      <c r="H11" s="110"/>
      <c r="I11" s="110"/>
      <c r="J11" s="110"/>
      <c r="K11" s="110"/>
      <c r="L11" s="155"/>
      <c r="M11" s="156" t="s">
        <v>16</v>
      </c>
      <c r="N11" s="156"/>
      <c r="O11" s="149">
        <v>-38000</v>
      </c>
    </row>
    <row r="12" spans="1:15" x14ac:dyDescent="0.25">
      <c r="A12" s="148">
        <f>'Journal Entries'!O28</f>
        <v>13000</v>
      </c>
      <c r="B12" s="148"/>
      <c r="C12" s="124">
        <f>+C11+SUM(A12:B12)</f>
        <v>13000</v>
      </c>
      <c r="D12" s="110"/>
      <c r="E12" s="148"/>
      <c r="F12" s="148"/>
      <c r="G12" s="124">
        <f>+G11+SUM(E12:F12)</f>
        <v>8000</v>
      </c>
      <c r="H12" s="110"/>
      <c r="I12" s="172" t="s">
        <v>87</v>
      </c>
      <c r="J12" s="173"/>
      <c r="K12" s="174"/>
      <c r="L12" s="152"/>
      <c r="M12" s="148"/>
      <c r="N12" s="148"/>
      <c r="O12" s="149">
        <f>+O11+SUM(M12:N12)</f>
        <v>-38000</v>
      </c>
    </row>
    <row r="13" spans="1:15" x14ac:dyDescent="0.25">
      <c r="A13" s="148"/>
      <c r="B13" s="148">
        <f>'Journal Entries'!P33</f>
        <v>-500</v>
      </c>
      <c r="C13" s="124">
        <f>+C12+SUM(A13:B13)</f>
        <v>12500</v>
      </c>
      <c r="D13" s="110"/>
      <c r="E13" s="148"/>
      <c r="F13" s="148"/>
      <c r="G13" s="124">
        <f>+G12+SUM(E13:F13)</f>
        <v>8000</v>
      </c>
      <c r="H13" s="110"/>
      <c r="I13" s="153" t="s">
        <v>13</v>
      </c>
      <c r="J13" s="153" t="s">
        <v>15</v>
      </c>
      <c r="K13" s="153" t="s">
        <v>2</v>
      </c>
      <c r="L13" s="152"/>
      <c r="M13" s="148"/>
      <c r="N13" s="148"/>
      <c r="O13" s="149">
        <f>+O12+SUM(M13:N13)</f>
        <v>-38000</v>
      </c>
    </row>
    <row r="14" spans="1:15" x14ac:dyDescent="0.25">
      <c r="A14" s="148"/>
      <c r="B14" s="148"/>
      <c r="C14" s="124">
        <f>+C13+SUM(A14:B14)</f>
        <v>12500</v>
      </c>
      <c r="D14" s="110"/>
      <c r="E14" s="148"/>
      <c r="F14" s="148"/>
      <c r="G14" s="124">
        <f>+G13+SUM(E14:F14)</f>
        <v>8000</v>
      </c>
      <c r="H14" s="110"/>
      <c r="I14" s="156" t="s">
        <v>16</v>
      </c>
      <c r="J14" s="156"/>
      <c r="K14" s="149">
        <v>0</v>
      </c>
      <c r="L14" s="152"/>
      <c r="M14" s="148"/>
      <c r="N14" s="148"/>
      <c r="O14" s="149">
        <f>+O13+SUM(M14:N14)</f>
        <v>-38000</v>
      </c>
    </row>
    <row r="15" spans="1:15" x14ac:dyDescent="0.25">
      <c r="A15" s="110"/>
      <c r="B15" s="110"/>
      <c r="C15" s="110"/>
      <c r="D15" s="110"/>
      <c r="E15" s="110"/>
      <c r="F15" s="110"/>
      <c r="G15" s="110"/>
      <c r="H15" s="110"/>
      <c r="I15" s="148"/>
      <c r="J15" s="148"/>
      <c r="K15" s="149">
        <f>+K14+SUM(I15:J15)</f>
        <v>0</v>
      </c>
      <c r="L15" s="152"/>
      <c r="M15" s="157"/>
      <c r="N15" s="157"/>
      <c r="O15" s="158"/>
    </row>
    <row r="16" spans="1:15" x14ac:dyDescent="0.25">
      <c r="A16" s="172" t="s">
        <v>133</v>
      </c>
      <c r="B16" s="173"/>
      <c r="C16" s="174"/>
      <c r="D16" s="110"/>
      <c r="E16" s="172" t="s">
        <v>95</v>
      </c>
      <c r="F16" s="173"/>
      <c r="G16" s="174"/>
      <c r="H16" s="110"/>
      <c r="I16" s="148"/>
      <c r="J16" s="148"/>
      <c r="K16" s="149">
        <f>+K15+SUM(I16:J16)</f>
        <v>0</v>
      </c>
      <c r="L16" s="152"/>
      <c r="M16" s="172" t="s">
        <v>88</v>
      </c>
      <c r="N16" s="173"/>
      <c r="O16" s="174"/>
    </row>
    <row r="17" spans="1:15" x14ac:dyDescent="0.25">
      <c r="A17" s="153" t="s">
        <v>13</v>
      </c>
      <c r="B17" s="153" t="s">
        <v>15</v>
      </c>
      <c r="C17" s="153" t="s">
        <v>2</v>
      </c>
      <c r="D17" s="110"/>
      <c r="E17" s="153" t="s">
        <v>13</v>
      </c>
      <c r="F17" s="153" t="s">
        <v>15</v>
      </c>
      <c r="G17" s="153" t="s">
        <v>2</v>
      </c>
      <c r="H17" s="110"/>
      <c r="I17" s="148"/>
      <c r="J17" s="148"/>
      <c r="K17" s="149">
        <f>+K16+SUM(I17:J17)</f>
        <v>0</v>
      </c>
      <c r="L17" s="152"/>
      <c r="M17" s="153" t="s">
        <v>13</v>
      </c>
      <c r="N17" s="153" t="s">
        <v>15</v>
      </c>
      <c r="O17" s="153" t="s">
        <v>2</v>
      </c>
    </row>
    <row r="18" spans="1:15" x14ac:dyDescent="0.25">
      <c r="A18" s="154" t="s">
        <v>16</v>
      </c>
      <c r="B18" s="154"/>
      <c r="C18" s="124">
        <v>10500</v>
      </c>
      <c r="D18" s="110"/>
      <c r="E18" s="154" t="s">
        <v>16</v>
      </c>
      <c r="F18" s="154"/>
      <c r="G18" s="124">
        <v>0</v>
      </c>
      <c r="H18" s="110"/>
      <c r="I18" s="157"/>
      <c r="J18" s="157"/>
      <c r="K18" s="158"/>
      <c r="L18" s="152"/>
      <c r="M18" s="156" t="s">
        <v>16</v>
      </c>
      <c r="N18" s="156"/>
      <c r="O18" s="149">
        <v>0</v>
      </c>
    </row>
    <row r="19" spans="1:15" x14ac:dyDescent="0.25">
      <c r="A19" s="148"/>
      <c r="B19" s="148">
        <f>'Journal Entries'!P27</f>
        <v>-10500</v>
      </c>
      <c r="C19" s="124">
        <f>+C18+SUM(A19:B19)</f>
        <v>0</v>
      </c>
      <c r="D19" s="110"/>
      <c r="E19" s="148">
        <f>'Journal Entries'!O26</f>
        <v>6400</v>
      </c>
      <c r="F19" s="148"/>
      <c r="G19" s="124">
        <f>+G18+SUM(E19:F19)</f>
        <v>6400</v>
      </c>
      <c r="H19" s="110"/>
      <c r="I19" s="172" t="s">
        <v>89</v>
      </c>
      <c r="J19" s="173"/>
      <c r="K19" s="174"/>
      <c r="L19" s="152"/>
      <c r="M19" s="148"/>
      <c r="N19" s="148">
        <f>'Journal Entries'!X17</f>
        <v>-22150</v>
      </c>
      <c r="O19" s="149">
        <f>+O18+SUM(M19:N19)</f>
        <v>-22150</v>
      </c>
    </row>
    <row r="20" spans="1:15" x14ac:dyDescent="0.25">
      <c r="A20" s="148"/>
      <c r="B20" s="148"/>
      <c r="C20" s="124">
        <f>+C19+SUM(A20:B20)</f>
        <v>0</v>
      </c>
      <c r="D20" s="110"/>
      <c r="E20" s="148"/>
      <c r="F20" s="148"/>
      <c r="G20" s="124">
        <f>+G19+SUM(E20:F20)</f>
        <v>6400</v>
      </c>
      <c r="H20" s="110"/>
      <c r="I20" s="153" t="s">
        <v>13</v>
      </c>
      <c r="J20" s="153" t="s">
        <v>15</v>
      </c>
      <c r="K20" s="153" t="s">
        <v>2</v>
      </c>
      <c r="L20" s="152"/>
      <c r="M20" s="148"/>
      <c r="N20" s="148"/>
      <c r="O20" s="149">
        <f>+O19+SUM(M20:N20)</f>
        <v>-22150</v>
      </c>
    </row>
    <row r="21" spans="1:15" x14ac:dyDescent="0.25">
      <c r="A21" s="148"/>
      <c r="B21" s="148"/>
      <c r="C21" s="124">
        <f>+C20+SUM(A21:B21)</f>
        <v>0</v>
      </c>
      <c r="D21" s="110"/>
      <c r="E21" s="148"/>
      <c r="F21" s="148"/>
      <c r="G21" s="124">
        <f>+G20+SUM(E21:F21)</f>
        <v>6400</v>
      </c>
      <c r="H21" s="110"/>
      <c r="I21" s="156" t="s">
        <v>16</v>
      </c>
      <c r="J21" s="156"/>
      <c r="K21" s="149">
        <v>-33200</v>
      </c>
      <c r="L21" s="152"/>
      <c r="M21" s="148"/>
      <c r="N21" s="148"/>
      <c r="O21" s="149">
        <f>+O20+SUM(M21:N21)</f>
        <v>-22150</v>
      </c>
    </row>
    <row r="22" spans="1:15" x14ac:dyDescent="0.25">
      <c r="A22" s="110"/>
      <c r="B22" s="110"/>
      <c r="C22" s="110"/>
      <c r="D22" s="110"/>
      <c r="E22" s="110"/>
      <c r="F22" s="110"/>
      <c r="G22" s="110"/>
      <c r="H22" s="110"/>
      <c r="I22" s="148">
        <f>'Journal Entries'!W16</f>
        <v>33200</v>
      </c>
      <c r="J22" s="148"/>
      <c r="K22" s="149">
        <f>+K21+SUM(I22:J22)</f>
        <v>0</v>
      </c>
      <c r="L22" s="152"/>
      <c r="M22" s="152"/>
      <c r="N22" s="152"/>
      <c r="O22" s="152"/>
    </row>
    <row r="23" spans="1:15" ht="15.75" thickBot="1" x14ac:dyDescent="0.3">
      <c r="A23" s="172" t="s">
        <v>90</v>
      </c>
      <c r="B23" s="173"/>
      <c r="C23" s="174"/>
      <c r="D23" s="110"/>
      <c r="E23" s="172" t="s">
        <v>96</v>
      </c>
      <c r="F23" s="173"/>
      <c r="G23" s="174"/>
      <c r="H23" s="110"/>
      <c r="I23" s="148"/>
      <c r="J23" s="148"/>
      <c r="K23" s="149">
        <f>+K22+SUM(I23:J23)</f>
        <v>0</v>
      </c>
      <c r="L23" s="110"/>
      <c r="M23" s="110"/>
      <c r="N23" s="110"/>
      <c r="O23" s="159">
        <f>+O7+K10+K17+O14+K24+O21</f>
        <v>-82150</v>
      </c>
    </row>
    <row r="24" spans="1:15" ht="15.75" thickTop="1" x14ac:dyDescent="0.25">
      <c r="A24" s="153" t="s">
        <v>13</v>
      </c>
      <c r="B24" s="153" t="s">
        <v>15</v>
      </c>
      <c r="C24" s="153" t="s">
        <v>2</v>
      </c>
      <c r="D24" s="110"/>
      <c r="E24" s="153" t="s">
        <v>13</v>
      </c>
      <c r="F24" s="153" t="s">
        <v>15</v>
      </c>
      <c r="G24" s="153" t="s">
        <v>2</v>
      </c>
      <c r="H24" s="110"/>
      <c r="I24" s="148"/>
      <c r="J24" s="148"/>
      <c r="K24" s="149">
        <f>+K23+SUM(I24:J24)</f>
        <v>0</v>
      </c>
      <c r="L24" s="152"/>
      <c r="M24" s="152"/>
      <c r="N24" s="152"/>
      <c r="O24" s="152"/>
    </row>
    <row r="25" spans="1:15" x14ac:dyDescent="0.25">
      <c r="A25" s="154" t="s">
        <v>16</v>
      </c>
      <c r="B25" s="154"/>
      <c r="C25" s="124">
        <v>0</v>
      </c>
      <c r="D25" s="110"/>
      <c r="E25" s="154" t="s">
        <v>16</v>
      </c>
      <c r="F25" s="154"/>
      <c r="G25" s="124">
        <v>4500</v>
      </c>
      <c r="H25" s="110"/>
      <c r="I25" s="152"/>
      <c r="J25" s="152"/>
      <c r="K25" s="152"/>
      <c r="L25" s="152"/>
      <c r="M25" s="152"/>
      <c r="N25" s="152"/>
      <c r="O25" s="152"/>
    </row>
    <row r="26" spans="1:15" x14ac:dyDescent="0.25">
      <c r="A26" s="148"/>
      <c r="B26" s="148"/>
      <c r="C26" s="124">
        <f>+C25+SUM(A26:B26)</f>
        <v>0</v>
      </c>
      <c r="D26" s="110"/>
      <c r="E26" s="148"/>
      <c r="F26" s="148">
        <f>'Journal Entries'!E39</f>
        <v>-4500</v>
      </c>
      <c r="G26" s="124">
        <f>+G25+SUM(E26:F26)</f>
        <v>0</v>
      </c>
      <c r="H26" s="110"/>
      <c r="I26" s="150" t="s">
        <v>81</v>
      </c>
      <c r="J26" s="110"/>
      <c r="K26" s="110"/>
      <c r="L26" s="152"/>
      <c r="M26" s="152"/>
      <c r="N26" s="152"/>
      <c r="O26" s="152"/>
    </row>
    <row r="27" spans="1:15" x14ac:dyDescent="0.25">
      <c r="A27" s="148"/>
      <c r="B27" s="148"/>
      <c r="C27" s="124">
        <f>+C26+SUM(A27:B27)</f>
        <v>0</v>
      </c>
      <c r="D27" s="110"/>
      <c r="E27" s="148"/>
      <c r="F27" s="148"/>
      <c r="G27" s="124">
        <f>+G26+SUM(E27:F27)</f>
        <v>0</v>
      </c>
      <c r="H27" s="110"/>
      <c r="I27" s="152"/>
      <c r="J27" s="152"/>
      <c r="K27" s="152"/>
      <c r="L27" s="152"/>
      <c r="M27" s="152"/>
      <c r="N27" s="152"/>
      <c r="O27" s="152"/>
    </row>
    <row r="28" spans="1:15" x14ac:dyDescent="0.25">
      <c r="A28" s="148"/>
      <c r="B28" s="148"/>
      <c r="C28" s="124">
        <f>+C27+SUM(A28:B28)</f>
        <v>0</v>
      </c>
      <c r="D28" s="110"/>
      <c r="E28" s="148"/>
      <c r="F28" s="148"/>
      <c r="G28" s="124">
        <f>+G27+SUM(E28:F28)</f>
        <v>0</v>
      </c>
      <c r="H28" s="110"/>
      <c r="I28" s="152"/>
      <c r="J28" s="152"/>
      <c r="K28" s="152"/>
      <c r="L28" s="152"/>
      <c r="M28" s="152"/>
      <c r="N28" s="152"/>
      <c r="O28" s="152"/>
    </row>
    <row r="29" spans="1:15" x14ac:dyDescent="0.25">
      <c r="A29" s="110"/>
      <c r="B29" s="110"/>
      <c r="C29" s="110"/>
      <c r="D29" s="110"/>
      <c r="E29" s="110"/>
      <c r="F29" s="110"/>
      <c r="G29" s="110"/>
      <c r="H29" s="110"/>
      <c r="I29" s="152"/>
      <c r="J29" s="152"/>
      <c r="K29" s="152"/>
      <c r="L29" s="152"/>
      <c r="M29" s="152"/>
      <c r="N29" s="152"/>
      <c r="O29" s="152"/>
    </row>
    <row r="30" spans="1:15" x14ac:dyDescent="0.25">
      <c r="A30" s="172" t="s">
        <v>97</v>
      </c>
      <c r="B30" s="173"/>
      <c r="C30" s="174"/>
      <c r="D30" s="110"/>
      <c r="E30" s="110"/>
      <c r="F30" s="110"/>
      <c r="G30" s="110"/>
      <c r="H30" s="110"/>
      <c r="I30" s="152"/>
      <c r="J30" s="152"/>
      <c r="K30" s="152"/>
      <c r="L30" s="152"/>
      <c r="M30" s="152"/>
      <c r="N30" s="152"/>
      <c r="O30" s="152"/>
    </row>
    <row r="31" spans="1:15" x14ac:dyDescent="0.25">
      <c r="A31" s="153" t="s">
        <v>13</v>
      </c>
      <c r="B31" s="153" t="s">
        <v>15</v>
      </c>
      <c r="C31" s="153" t="s">
        <v>2</v>
      </c>
      <c r="D31" s="110"/>
      <c r="E31" s="110"/>
      <c r="F31" s="110"/>
      <c r="G31" s="110"/>
      <c r="H31" s="110"/>
      <c r="I31" s="152"/>
      <c r="J31" s="152"/>
      <c r="K31" s="152"/>
      <c r="L31" s="152"/>
      <c r="M31" s="152"/>
      <c r="N31" s="152"/>
      <c r="O31" s="152"/>
    </row>
    <row r="32" spans="1:15" x14ac:dyDescent="0.25">
      <c r="A32" s="154" t="s">
        <v>16</v>
      </c>
      <c r="B32" s="154"/>
      <c r="C32" s="124">
        <v>6000</v>
      </c>
      <c r="D32" s="110"/>
      <c r="E32" s="110"/>
      <c r="F32" s="110"/>
      <c r="G32" s="110"/>
      <c r="H32" s="110"/>
      <c r="I32" s="152"/>
      <c r="J32" s="152"/>
      <c r="K32" s="152"/>
      <c r="L32" s="152"/>
      <c r="M32" s="152"/>
      <c r="N32" s="152"/>
      <c r="O32" s="152"/>
    </row>
    <row r="33" spans="1:15" x14ac:dyDescent="0.25">
      <c r="A33" s="148">
        <f>'Journal Entries'!O31</f>
        <v>22600</v>
      </c>
      <c r="B33" s="148"/>
      <c r="C33" s="124">
        <f>+C32+SUM(A33:B33)</f>
        <v>28600</v>
      </c>
      <c r="D33" s="110"/>
      <c r="E33" s="110"/>
      <c r="F33" s="110"/>
      <c r="G33" s="110"/>
      <c r="H33" s="110"/>
      <c r="I33" s="152"/>
      <c r="J33" s="152"/>
      <c r="K33" s="152"/>
      <c r="L33" s="152"/>
      <c r="M33" s="152"/>
      <c r="N33" s="152"/>
      <c r="O33" s="152"/>
    </row>
    <row r="34" spans="1:15" x14ac:dyDescent="0.25">
      <c r="A34" s="148"/>
      <c r="B34" s="148">
        <f>'Journal Entries'!P32</f>
        <v>-6000</v>
      </c>
      <c r="C34" s="124">
        <f>+C33+SUM(A34:B34)</f>
        <v>22600</v>
      </c>
      <c r="D34" s="110"/>
      <c r="E34" s="110"/>
      <c r="F34" s="110"/>
      <c r="G34" s="110"/>
      <c r="H34" s="110"/>
      <c r="I34" s="152"/>
      <c r="J34" s="152"/>
      <c r="K34" s="152"/>
      <c r="L34" s="152"/>
      <c r="M34" s="152"/>
      <c r="N34" s="152"/>
      <c r="O34" s="152"/>
    </row>
    <row r="35" spans="1:15" x14ac:dyDescent="0.25">
      <c r="A35" s="148"/>
      <c r="B35" s="148"/>
      <c r="C35" s="124">
        <f>+C34+SUM(A35:B35)</f>
        <v>22600</v>
      </c>
      <c r="D35" s="110"/>
      <c r="E35" s="110"/>
      <c r="F35" s="110"/>
      <c r="G35" s="110"/>
      <c r="H35" s="110"/>
      <c r="I35" s="152"/>
      <c r="J35" s="152"/>
      <c r="K35" s="152"/>
      <c r="L35" s="152"/>
      <c r="M35" s="152"/>
      <c r="N35" s="152"/>
      <c r="O35" s="152"/>
    </row>
    <row r="36" spans="1:15" x14ac:dyDescent="0.25">
      <c r="A36" s="110"/>
      <c r="B36" s="110"/>
      <c r="C36" s="110"/>
      <c r="D36" s="110"/>
      <c r="E36" s="110"/>
      <c r="F36" s="110"/>
      <c r="G36" s="110"/>
      <c r="H36" s="110"/>
      <c r="I36" s="152"/>
      <c r="J36" s="152"/>
      <c r="K36" s="152"/>
      <c r="L36" s="152"/>
      <c r="M36" s="152"/>
      <c r="N36" s="152"/>
      <c r="O36" s="152"/>
    </row>
    <row r="37" spans="1:15" ht="15.75" thickBot="1" x14ac:dyDescent="0.3">
      <c r="A37" s="58" t="s">
        <v>79</v>
      </c>
      <c r="G37" s="57">
        <f>+C7+G7+C14+G14+C21+G21+C28+G28+C35</f>
        <v>49500</v>
      </c>
    </row>
    <row r="38" spans="1:15" ht="15.75" thickTop="1" x14ac:dyDescent="0.25"/>
  </sheetData>
  <sheetProtection algorithmName="SHA-512" hashValue="0MPLKWufR1F11qzh+sMTPcL2p6oWZqEqKGLCfoSSbG6MEjn8GhiGJ6IeZDl2/ZWVsh8ZFdB7k1d3SzbWZyW5Ng==" saltValue="PQ5O2ELDTCGvN4DUM2tp6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I2:K2"/>
    <mergeCell ref="A30:C30"/>
    <mergeCell ref="I19:K19"/>
    <mergeCell ref="M2:O2"/>
    <mergeCell ref="I12:K12"/>
    <mergeCell ref="M9:O9"/>
    <mergeCell ref="A9:C9"/>
    <mergeCell ref="E9:G9"/>
    <mergeCell ref="A2:C2"/>
    <mergeCell ref="E2:G2"/>
    <mergeCell ref="M16:O16"/>
    <mergeCell ref="A16:C16"/>
    <mergeCell ref="E16:G16"/>
    <mergeCell ref="A23:C23"/>
    <mergeCell ref="E23:G23"/>
  </mergeCells>
  <conditionalFormatting sqref="O23">
    <cfRule type="cellIs" dxfId="32" priority="16" operator="lessThan">
      <formula>#REF!</formula>
    </cfRule>
    <cfRule type="cellIs" dxfId="31" priority="17" operator="greaterThan">
      <formula>#REF!</formula>
    </cfRule>
    <cfRule type="cellIs" dxfId="30" priority="18" operator="equal">
      <formula>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lessThan" id="{F0A523EC-167F-4070-BA31-052DFB3A979B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85262BD3-8E10-4DAC-83DD-0A116570D077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597EE3BA-43BE-457E-B058-5D5C2E9204D7}">
            <xm:f>'Journal Entries'!$M$12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ellIs" priority="1" operator="lessThan" id="{720203D2-8629-46AD-A4D1-417B3E93EEDD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greaterThan" id="{4C08611A-8247-4BBB-A357-3534188259EF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FD3B0AB2-2897-4743-A131-A76DC5629C46}">
            <xm:f>'Journal Entries'!$M$6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zoomScale="90" zoomScaleNormal="90" workbookViewId="0">
      <selection activeCell="J8" sqref="J8"/>
    </sheetView>
  </sheetViews>
  <sheetFormatPr defaultRowHeight="15" x14ac:dyDescent="0.25"/>
  <cols>
    <col min="1" max="1" width="36.28515625" style="52" customWidth="1"/>
    <col min="2" max="2" width="5.28515625" style="1" bestFit="1" customWidth="1"/>
    <col min="3" max="3" width="32.5703125" style="2" customWidth="1"/>
    <col min="4" max="4" width="9.28515625" style="2" customWidth="1"/>
    <col min="5" max="5" width="9.85546875" style="2" customWidth="1"/>
    <col min="6" max="6" width="2" customWidth="1"/>
    <col min="7" max="7" width="29.140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48"/>
      <c r="G1" s="6" t="s">
        <v>7</v>
      </c>
      <c r="H1" s="7" t="s">
        <v>8</v>
      </c>
      <c r="I1" s="167" t="s">
        <v>9</v>
      </c>
      <c r="J1" s="167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48"/>
      <c r="G2" s="6">
        <f>+SUM(J5:J11)</f>
        <v>381686</v>
      </c>
      <c r="H2" s="7" t="s">
        <v>8</v>
      </c>
      <c r="I2" s="168">
        <f>-SUM(J12:J14)</f>
        <v>202750</v>
      </c>
      <c r="J2" s="168"/>
      <c r="K2" s="7" t="s">
        <v>10</v>
      </c>
      <c r="L2" s="29">
        <f>-SUM(J15:J25)</f>
        <v>178936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49"/>
      <c r="I3" s="169">
        <f>I2+L2</f>
        <v>381686</v>
      </c>
      <c r="J3" s="170"/>
      <c r="K3" s="170"/>
      <c r="L3" s="171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6.4" customHeight="1" x14ac:dyDescent="0.25">
      <c r="A4" s="49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74" t="s">
        <v>26</v>
      </c>
      <c r="I4" s="74" t="s">
        <v>28</v>
      </c>
      <c r="J4" s="74" t="s">
        <v>27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49"/>
      <c r="B5" s="111">
        <v>42124</v>
      </c>
      <c r="C5" s="3" t="s">
        <v>23</v>
      </c>
      <c r="D5" s="3">
        <f>4800-2500</f>
        <v>2300</v>
      </c>
      <c r="E5" s="3"/>
      <c r="F5" s="110"/>
      <c r="G5" s="112" t="s">
        <v>3</v>
      </c>
      <c r="H5" s="113">
        <f>+'Journal Entries'!M5</f>
        <v>65236</v>
      </c>
      <c r="I5" s="3"/>
      <c r="J5" s="113">
        <f>+H5+I5</f>
        <v>65236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0"/>
      <c r="B6" s="111"/>
      <c r="C6" s="3" t="s">
        <v>21</v>
      </c>
      <c r="D6" s="3"/>
      <c r="E6" s="3">
        <v>-2300</v>
      </c>
      <c r="F6" s="110"/>
      <c r="G6" s="112" t="s">
        <v>4</v>
      </c>
      <c r="H6" s="113">
        <f>+'Journal Entries'!M6</f>
        <v>49500</v>
      </c>
      <c r="I6" s="3"/>
      <c r="J6" s="113">
        <f t="shared" ref="J6:J25" si="0">+H6+I6</f>
        <v>49500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0"/>
      <c r="B7" s="111"/>
      <c r="C7" s="3"/>
      <c r="D7" s="3"/>
      <c r="E7" s="3"/>
      <c r="F7" s="110"/>
      <c r="G7" s="112" t="s">
        <v>52</v>
      </c>
      <c r="H7" s="113">
        <f>+'Journal Entries'!M7</f>
        <v>241142</v>
      </c>
      <c r="I7" s="3">
        <f>E18</f>
        <v>-1142</v>
      </c>
      <c r="J7" s="113">
        <f t="shared" si="0"/>
        <v>240000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0"/>
      <c r="B8" s="111">
        <v>42124</v>
      </c>
      <c r="C8" s="3" t="s">
        <v>72</v>
      </c>
      <c r="D8" s="3">
        <f>1500-750</f>
        <v>750</v>
      </c>
      <c r="E8" s="3"/>
      <c r="F8" s="110"/>
      <c r="G8" s="112" t="s">
        <v>53</v>
      </c>
      <c r="H8" s="113">
        <f>+'Journal Entries'!M8</f>
        <v>1500</v>
      </c>
      <c r="I8" s="3">
        <f>E9</f>
        <v>-750</v>
      </c>
      <c r="J8" s="113">
        <f t="shared" si="0"/>
        <v>750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0"/>
      <c r="B9" s="111"/>
      <c r="C9" s="3" t="s">
        <v>53</v>
      </c>
      <c r="D9" s="3"/>
      <c r="E9" s="3">
        <v>-750</v>
      </c>
      <c r="F9" s="110"/>
      <c r="G9" s="112" t="s">
        <v>21</v>
      </c>
      <c r="H9" s="113">
        <f>+'Journal Entries'!M9</f>
        <v>4800</v>
      </c>
      <c r="I9" s="3">
        <f>E6</f>
        <v>-2300</v>
      </c>
      <c r="J9" s="113">
        <f t="shared" si="0"/>
        <v>2500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0"/>
      <c r="B10" s="111"/>
      <c r="C10" s="3"/>
      <c r="D10" s="3"/>
      <c r="E10" s="3"/>
      <c r="F10" s="110"/>
      <c r="G10" s="112" t="s">
        <v>58</v>
      </c>
      <c r="H10" s="113">
        <f>+'Journal Entries'!M10</f>
        <v>70250</v>
      </c>
      <c r="I10" s="3"/>
      <c r="J10" s="113">
        <f t="shared" si="0"/>
        <v>70250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0"/>
      <c r="B11" s="111">
        <v>42124</v>
      </c>
      <c r="C11" s="3" t="s">
        <v>71</v>
      </c>
      <c r="D11" s="3">
        <v>450</v>
      </c>
      <c r="E11" s="3"/>
      <c r="F11" s="110"/>
      <c r="G11" s="112" t="s">
        <v>59</v>
      </c>
      <c r="H11" s="113">
        <f>+'Journal Entries'!M11</f>
        <v>-46100</v>
      </c>
      <c r="I11" s="3">
        <f>E12</f>
        <v>-450</v>
      </c>
      <c r="J11" s="113">
        <f t="shared" si="0"/>
        <v>-46550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0"/>
      <c r="B12" s="111"/>
      <c r="C12" s="3" t="s">
        <v>59</v>
      </c>
      <c r="D12" s="3"/>
      <c r="E12" s="3">
        <v>-450</v>
      </c>
      <c r="F12" s="110"/>
      <c r="G12" s="112" t="s">
        <v>5</v>
      </c>
      <c r="H12" s="130">
        <f>+'Journal Entries'!M12</f>
        <v>-82150</v>
      </c>
      <c r="I12" s="3"/>
      <c r="J12" s="130">
        <f t="shared" si="0"/>
        <v>-82150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0"/>
      <c r="B13" s="111"/>
      <c r="C13" s="3"/>
      <c r="D13" s="3"/>
      <c r="E13" s="3"/>
      <c r="F13" s="110"/>
      <c r="G13" s="112" t="s">
        <v>22</v>
      </c>
      <c r="H13" s="130">
        <f>+'Journal Entries'!M13</f>
        <v>0</v>
      </c>
      <c r="I13" s="3">
        <f>E15</f>
        <v>-600</v>
      </c>
      <c r="J13" s="130">
        <f t="shared" si="0"/>
        <v>-600</v>
      </c>
      <c r="K13" s="25"/>
      <c r="L13" s="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0"/>
      <c r="B14" s="111">
        <v>42124</v>
      </c>
      <c r="C14" s="3" t="s">
        <v>120</v>
      </c>
      <c r="D14" s="3">
        <v>600</v>
      </c>
      <c r="E14" s="3"/>
      <c r="F14" s="110"/>
      <c r="G14" s="112" t="s">
        <v>61</v>
      </c>
      <c r="H14" s="130">
        <f>+'Journal Entries'!M14</f>
        <v>-120000</v>
      </c>
      <c r="I14" s="3"/>
      <c r="J14" s="130">
        <f t="shared" si="0"/>
        <v>-120000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0"/>
      <c r="B15" s="111"/>
      <c r="C15" s="3" t="s">
        <v>22</v>
      </c>
      <c r="D15" s="3"/>
      <c r="E15" s="3">
        <v>-600</v>
      </c>
      <c r="F15" s="110"/>
      <c r="G15" s="134" t="s">
        <v>19</v>
      </c>
      <c r="H15" s="135">
        <f>+'Journal Entries'!M15</f>
        <v>-184550</v>
      </c>
      <c r="I15" s="3"/>
      <c r="J15" s="135">
        <f t="shared" si="0"/>
        <v>-184550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0"/>
      <c r="B16" s="111"/>
      <c r="C16" s="3"/>
      <c r="D16" s="3"/>
      <c r="E16" s="3"/>
      <c r="F16" s="110"/>
      <c r="G16" s="134" t="s">
        <v>25</v>
      </c>
      <c r="H16" s="135">
        <f>+'Journal Entries'!M16</f>
        <v>10000</v>
      </c>
      <c r="I16" s="3"/>
      <c r="J16" s="135">
        <f t="shared" si="0"/>
        <v>10000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0"/>
      <c r="B17" s="111">
        <v>42124</v>
      </c>
      <c r="C17" s="3" t="s">
        <v>65</v>
      </c>
      <c r="D17" s="3">
        <f>241142-240000</f>
        <v>1142</v>
      </c>
      <c r="E17" s="3"/>
      <c r="F17" s="110"/>
      <c r="G17" s="112" t="s">
        <v>62</v>
      </c>
      <c r="H17" s="136">
        <f>+'Journal Entries'!M17</f>
        <v>-61000</v>
      </c>
      <c r="I17" s="3"/>
      <c r="J17" s="136">
        <f t="shared" si="0"/>
        <v>-61000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1"/>
      <c r="B18" s="111"/>
      <c r="C18" s="3" t="s">
        <v>52</v>
      </c>
      <c r="D18" s="3"/>
      <c r="E18" s="3">
        <v>-1142</v>
      </c>
      <c r="F18" s="110"/>
      <c r="G18" s="112" t="s">
        <v>63</v>
      </c>
      <c r="H18" s="136">
        <f>+'Journal Entries'!M18</f>
        <v>500</v>
      </c>
      <c r="I18" s="3"/>
      <c r="J18" s="136">
        <f t="shared" si="0"/>
        <v>500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1"/>
      <c r="B19" s="111"/>
      <c r="C19" s="3"/>
      <c r="D19" s="3"/>
      <c r="E19" s="3"/>
      <c r="F19" s="110"/>
      <c r="G19" s="112" t="s">
        <v>64</v>
      </c>
      <c r="H19" s="136">
        <f>+'Journal Entries'!M19</f>
        <v>600</v>
      </c>
      <c r="I19" s="3"/>
      <c r="J19" s="136">
        <f t="shared" si="0"/>
        <v>600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1"/>
      <c r="B20" s="111"/>
      <c r="C20" s="3"/>
      <c r="D20" s="3"/>
      <c r="E20" s="3"/>
      <c r="F20" s="110"/>
      <c r="G20" s="112" t="s">
        <v>65</v>
      </c>
      <c r="H20" s="136">
        <f>+'Journal Entries'!M20</f>
        <v>36300</v>
      </c>
      <c r="I20" s="3">
        <f>D17</f>
        <v>1142</v>
      </c>
      <c r="J20" s="136">
        <f t="shared" si="0"/>
        <v>37442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11"/>
      <c r="C21" s="3"/>
      <c r="D21" s="3"/>
      <c r="E21" s="3"/>
      <c r="F21" s="110"/>
      <c r="G21" s="112" t="s">
        <v>120</v>
      </c>
      <c r="H21" s="136">
        <f>+'Journal Entries'!M21</f>
        <v>13000</v>
      </c>
      <c r="I21" s="3">
        <f>D14</f>
        <v>600</v>
      </c>
      <c r="J21" s="136">
        <f t="shared" si="0"/>
        <v>13600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11"/>
      <c r="C22" s="3"/>
      <c r="D22" s="3"/>
      <c r="E22" s="3"/>
      <c r="F22" s="110"/>
      <c r="G22" s="112" t="s">
        <v>71</v>
      </c>
      <c r="H22" s="136">
        <f>+'Journal Entries'!M22</f>
        <v>0</v>
      </c>
      <c r="I22" s="3">
        <f>D11</f>
        <v>450</v>
      </c>
      <c r="J22" s="136">
        <f t="shared" si="0"/>
        <v>450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11"/>
      <c r="C23" s="3"/>
      <c r="D23" s="3"/>
      <c r="E23" s="3"/>
      <c r="F23" s="110"/>
      <c r="G23" s="112" t="s">
        <v>23</v>
      </c>
      <c r="H23" s="136">
        <f>+'Journal Entries'!M23</f>
        <v>0</v>
      </c>
      <c r="I23" s="3">
        <f>D5</f>
        <v>2300</v>
      </c>
      <c r="J23" s="136">
        <f t="shared" si="0"/>
        <v>2300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11"/>
      <c r="C24" s="3"/>
      <c r="D24" s="3"/>
      <c r="E24" s="3"/>
      <c r="F24" s="110"/>
      <c r="G24" s="112" t="s">
        <v>72</v>
      </c>
      <c r="H24" s="136">
        <f>+'Journal Entries'!M24</f>
        <v>0</v>
      </c>
      <c r="I24" s="3">
        <f>D8</f>
        <v>750</v>
      </c>
      <c r="J24" s="136">
        <f t="shared" si="0"/>
        <v>750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11"/>
      <c r="C25" s="3"/>
      <c r="D25" s="3"/>
      <c r="E25" s="3"/>
      <c r="F25" s="110"/>
      <c r="G25" s="112" t="s">
        <v>121</v>
      </c>
      <c r="H25" s="136">
        <f>+'Journal Entries'!M25</f>
        <v>972</v>
      </c>
      <c r="I25" s="3"/>
      <c r="J25" s="136">
        <f t="shared" si="0"/>
        <v>972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Bot="1" x14ac:dyDescent="0.3">
      <c r="B26" s="111"/>
      <c r="C26" s="3"/>
      <c r="D26" s="3"/>
      <c r="E26" s="3"/>
      <c r="F26" s="110"/>
      <c r="G26" s="139" t="s">
        <v>17</v>
      </c>
      <c r="H26" s="140">
        <f>+SUM(H5:H25)</f>
        <v>0</v>
      </c>
      <c r="I26" s="140">
        <f>+SUM(I5:I25)</f>
        <v>0</v>
      </c>
      <c r="J26" s="140">
        <f>+SUM(J5:J25)</f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Top="1" x14ac:dyDescent="0.25">
      <c r="B27" s="111"/>
      <c r="C27" s="3"/>
      <c r="D27" s="3"/>
      <c r="E27" s="3"/>
      <c r="F27" s="110"/>
      <c r="G27" s="141" t="s">
        <v>6</v>
      </c>
      <c r="H27" s="129">
        <f>SUM(H17:H25)</f>
        <v>-9628</v>
      </c>
      <c r="I27" s="129">
        <f>SUM(I17:I25)</f>
        <v>5242</v>
      </c>
      <c r="J27" s="129">
        <f>SUM(J17:J25)</f>
        <v>-4386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111"/>
      <c r="C28" s="3"/>
      <c r="D28" s="3"/>
      <c r="E28" s="3"/>
      <c r="F28" s="110"/>
      <c r="G28" s="114"/>
      <c r="H28" s="114"/>
      <c r="I28" s="114"/>
      <c r="J28" s="1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11"/>
      <c r="C29" s="3"/>
      <c r="D29" s="3"/>
      <c r="E29" s="3"/>
      <c r="F29" s="110"/>
      <c r="G29" s="114"/>
      <c r="H29" s="114"/>
      <c r="I29" s="114"/>
      <c r="J29" s="1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11"/>
      <c r="C30" s="3"/>
      <c r="D30" s="3"/>
      <c r="E30" s="3"/>
      <c r="F30" s="110"/>
      <c r="G30" s="114"/>
      <c r="H30" s="114"/>
      <c r="I30" s="114"/>
      <c r="J30" s="11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1:38" x14ac:dyDescent="0.25">
      <c r="AJ34" s="20"/>
      <c r="AK34" s="20"/>
      <c r="AL34" s="20"/>
    </row>
    <row r="35" spans="1:38" s="4" customFormat="1" x14ac:dyDescent="0.25">
      <c r="A35" s="52"/>
      <c r="B35" s="1"/>
      <c r="C35" s="2"/>
      <c r="D35" s="2"/>
      <c r="E35" s="2"/>
      <c r="F35"/>
      <c r="G35" s="2"/>
      <c r="H35" s="2"/>
      <c r="I35" s="2"/>
      <c r="J35" s="2"/>
      <c r="K35" s="2"/>
      <c r="L35" s="8"/>
      <c r="O35" s="8"/>
      <c r="S35" s="8"/>
      <c r="W35" s="28"/>
      <c r="AA35" s="28"/>
      <c r="AE35" s="28"/>
      <c r="AI35" s="28"/>
      <c r="AJ35" s="21"/>
      <c r="AK35" s="21"/>
      <c r="AL35" s="21"/>
    </row>
    <row r="36" spans="1:38" ht="15.75" x14ac:dyDescent="0.25">
      <c r="AJ36" s="32"/>
      <c r="AK36" s="22"/>
      <c r="AL36" s="33"/>
    </row>
    <row r="37" spans="1:38" ht="15.75" x14ac:dyDescent="0.25">
      <c r="AJ37" s="23"/>
      <c r="AK37" s="23"/>
      <c r="AL37" s="33"/>
    </row>
    <row r="38" spans="1:38" ht="15.75" x14ac:dyDescent="0.25">
      <c r="AJ38" s="23"/>
      <c r="AK38" s="23"/>
      <c r="AL38" s="33"/>
    </row>
    <row r="40" spans="1:38" x14ac:dyDescent="0.25">
      <c r="B40" s="26"/>
      <c r="C40" s="25"/>
      <c r="D40" s="25"/>
      <c r="E40" s="25"/>
      <c r="AJ40" s="20"/>
      <c r="AK40" s="20"/>
      <c r="AL40" s="20"/>
    </row>
    <row r="41" spans="1:38" x14ac:dyDescent="0.25">
      <c r="O41" s="27"/>
      <c r="S41" s="27"/>
      <c r="AJ41" s="21"/>
      <c r="AK41" s="21"/>
      <c r="AL41" s="21"/>
    </row>
    <row r="42" spans="1:38" ht="15.75" x14ac:dyDescent="0.25">
      <c r="AJ42" s="32"/>
      <c r="AK42" s="22"/>
      <c r="AL42" s="33"/>
    </row>
    <row r="43" spans="1:38" ht="15.75" x14ac:dyDescent="0.25">
      <c r="AJ43" s="23"/>
      <c r="AK43" s="23"/>
      <c r="AL43" s="33"/>
    </row>
    <row r="44" spans="1:38" ht="15.75" x14ac:dyDescent="0.25">
      <c r="AJ44" s="23"/>
      <c r="AK44" s="23"/>
      <c r="AL44" s="33"/>
    </row>
    <row r="45" spans="1:38" x14ac:dyDescent="0.25">
      <c r="AF45" s="24"/>
      <c r="AG45" s="24"/>
      <c r="AH45" s="24"/>
      <c r="AJ45" s="24"/>
      <c r="AK45" s="24"/>
      <c r="AL45" s="24"/>
    </row>
    <row r="46" spans="1:38" x14ac:dyDescent="0.25">
      <c r="AF46" s="20"/>
      <c r="AG46" s="20"/>
      <c r="AH46" s="20"/>
      <c r="AJ46" s="20"/>
      <c r="AK46" s="20"/>
      <c r="AL46" s="20"/>
    </row>
    <row r="47" spans="1:38" x14ac:dyDescent="0.25">
      <c r="AF47" s="21"/>
      <c r="AG47" s="21"/>
      <c r="AH47" s="21"/>
      <c r="AJ47" s="21"/>
      <c r="AK47" s="21"/>
      <c r="AL47" s="21"/>
    </row>
    <row r="48" spans="1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J+xmPpmh040IFpfBuBtAcNeNH9pkSMK7iXdIngqjkGdHb9LxVIoADH/TES3feKviR6bov7p4A0tN0PALzipT5A==" saltValue="kjsFO1SIiyGAgcoSFaIy4g==" spinCount="100000" sheet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I3">
    <cfRule type="cellIs" dxfId="23" priority="10" operator="greaterThan">
      <formula>$G$2</formula>
    </cfRule>
    <cfRule type="cellIs" dxfId="22" priority="11" operator="lessThan">
      <formula>$G$2</formula>
    </cfRule>
    <cfRule type="cellIs" dxfId="21" priority="12" operator="lessThan">
      <formula>$G$2</formula>
    </cfRule>
  </conditionalFormatting>
  <conditionalFormatting sqref="I3">
    <cfRule type="cellIs" dxfId="20" priority="13" operator="lessThan">
      <formula>$G$2</formula>
    </cfRule>
    <cfRule type="cellIs" dxfId="19" priority="14" operator="greaterThan">
      <formula>$G$2</formula>
    </cfRule>
    <cfRule type="cellIs" dxfId="18" priority="15" operator="equal">
      <formula>$G$2</formula>
    </cfRule>
  </conditionalFormatting>
  <conditionalFormatting sqref="H26:J26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3"/>
  <sheetViews>
    <sheetView tabSelected="1" topLeftCell="A4" zoomScale="90" zoomScaleNormal="90" workbookViewId="0">
      <selection activeCell="J33" sqref="J33"/>
    </sheetView>
  </sheetViews>
  <sheetFormatPr defaultRowHeight="15" x14ac:dyDescent="0.25"/>
  <cols>
    <col min="1" max="1" width="16.42578125" style="2" customWidth="1"/>
    <col min="2" max="2" width="2.85546875" style="2" customWidth="1"/>
    <col min="3" max="3" width="31.28515625" style="8" bestFit="1" customWidth="1"/>
    <col min="4" max="4" width="2.7109375" style="8" customWidth="1"/>
    <col min="5" max="5" width="10.140625" style="8" customWidth="1"/>
    <col min="6" max="6" width="1.140625" style="8" customWidth="1"/>
    <col min="7" max="7" width="23.7109375" style="2" customWidth="1"/>
    <col min="8" max="9" width="8.7109375" style="2"/>
    <col min="10" max="10" width="32.85546875" style="2" bestFit="1" customWidth="1"/>
    <col min="11" max="11" width="9.85546875" style="2" customWidth="1"/>
    <col min="12" max="12" width="9.28515625" style="2" customWidth="1"/>
    <col min="13" max="13" width="9.85546875" style="8" bestFit="1" customWidth="1"/>
    <col min="14" max="14" width="1.5703125" style="28" customWidth="1"/>
    <col min="15" max="16" width="9.28515625" style="28" customWidth="1"/>
    <col min="17" max="17" width="9.85546875" style="28" bestFit="1" customWidth="1"/>
    <col min="18" max="18" width="1.5703125" style="28" customWidth="1"/>
    <col min="19" max="20" width="9.28515625" style="28" customWidth="1"/>
    <col min="21" max="21" width="9.85546875" style="28" bestFit="1" customWidth="1"/>
    <col min="22" max="22" width="1.5703125" style="28" customWidth="1"/>
    <col min="23" max="24" width="9.28515625" style="28" customWidth="1"/>
    <col min="25" max="25" width="9.85546875" style="28" bestFit="1" customWidth="1"/>
    <col min="26" max="26" width="1.5703125" style="28" customWidth="1"/>
    <col min="27" max="28" width="9.28515625" style="28" customWidth="1"/>
    <col min="29" max="29" width="9.85546875" style="28" bestFit="1" customWidth="1"/>
  </cols>
  <sheetData>
    <row r="1" spans="1:29" ht="35.65" customHeight="1" x14ac:dyDescent="0.25">
      <c r="A1" s="6" t="s">
        <v>7</v>
      </c>
      <c r="B1" s="7" t="s">
        <v>8</v>
      </c>
      <c r="C1" s="81" t="s">
        <v>9</v>
      </c>
      <c r="D1" s="7" t="s">
        <v>10</v>
      </c>
      <c r="E1" s="29" t="s">
        <v>11</v>
      </c>
      <c r="G1" s="176" t="s">
        <v>29</v>
      </c>
      <c r="H1" s="176"/>
      <c r="I1" s="176"/>
      <c r="J1" s="176"/>
      <c r="K1" s="176"/>
      <c r="L1" s="176"/>
      <c r="M1" s="9"/>
      <c r="O1" s="24"/>
      <c r="P1" s="24"/>
      <c r="Q1" s="24"/>
      <c r="S1" s="24"/>
      <c r="T1" s="24"/>
      <c r="U1" s="24"/>
      <c r="W1" s="24"/>
      <c r="X1" s="24"/>
      <c r="Y1" s="24"/>
      <c r="AA1" s="24"/>
      <c r="AB1" s="24"/>
      <c r="AC1" s="24"/>
    </row>
    <row r="2" spans="1:29" ht="16.5" thickBot="1" x14ac:dyDescent="0.3">
      <c r="A2" s="6">
        <f>SUM(E10:E16)</f>
        <v>381686</v>
      </c>
      <c r="B2" s="7" t="s">
        <v>8</v>
      </c>
      <c r="C2" s="82">
        <f>-SUM(E17:E19)</f>
        <v>202750</v>
      </c>
      <c r="D2" s="7" t="s">
        <v>10</v>
      </c>
      <c r="E2" s="29">
        <f>-SUM(E20:E30)</f>
        <v>178936</v>
      </c>
      <c r="G2" s="177" t="s">
        <v>138</v>
      </c>
      <c r="H2" s="177"/>
      <c r="I2" s="177"/>
      <c r="J2" s="177"/>
      <c r="K2" s="177"/>
      <c r="L2" s="177"/>
      <c r="M2" s="9"/>
      <c r="O2" s="24"/>
      <c r="P2" s="24"/>
      <c r="Q2" s="24"/>
      <c r="S2" s="24"/>
      <c r="T2" s="24"/>
      <c r="U2" s="24"/>
      <c r="W2" s="24"/>
      <c r="X2" s="24"/>
      <c r="Y2" s="24"/>
      <c r="AA2" s="24"/>
      <c r="AB2" s="24"/>
      <c r="AC2" s="24"/>
    </row>
    <row r="3" spans="1:29" ht="18.399999999999999" customHeight="1" thickBot="1" x14ac:dyDescent="0.3">
      <c r="C3" s="169">
        <f>C2+E2</f>
        <v>381686</v>
      </c>
      <c r="D3" s="170"/>
      <c r="E3" s="171"/>
      <c r="G3" s="35" t="s">
        <v>7</v>
      </c>
      <c r="H3" s="84"/>
      <c r="I3" s="84"/>
      <c r="J3" s="36" t="s">
        <v>9</v>
      </c>
      <c r="K3" s="85"/>
      <c r="L3" s="85"/>
      <c r="M3" s="117"/>
      <c r="O3" s="24"/>
      <c r="P3" s="24"/>
      <c r="Q3" s="24"/>
      <c r="S3" s="24"/>
      <c r="T3" s="24"/>
      <c r="U3" s="24"/>
      <c r="W3" s="24"/>
      <c r="X3" s="24"/>
      <c r="Y3" s="24"/>
      <c r="AA3" s="24"/>
      <c r="AB3" s="24"/>
      <c r="AC3" s="24"/>
    </row>
    <row r="4" spans="1:29" ht="15.75" thickBot="1" x14ac:dyDescent="0.3">
      <c r="F4"/>
      <c r="G4" s="84" t="s">
        <v>30</v>
      </c>
      <c r="H4" s="84"/>
      <c r="I4" s="84"/>
      <c r="J4" s="85" t="s">
        <v>31</v>
      </c>
      <c r="K4" s="85"/>
      <c r="L4" s="85"/>
      <c r="M4" s="117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5.6" customHeight="1" x14ac:dyDescent="0.25">
      <c r="A5" s="179" t="s">
        <v>135</v>
      </c>
      <c r="F5"/>
      <c r="G5" s="86" t="s">
        <v>3</v>
      </c>
      <c r="H5" s="84">
        <f>E10</f>
        <v>65236</v>
      </c>
      <c r="I5" s="84"/>
      <c r="J5" s="87" t="s">
        <v>5</v>
      </c>
      <c r="K5" s="85">
        <f>-E17</f>
        <v>82150</v>
      </c>
      <c r="L5" s="85"/>
      <c r="M5" s="11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A6" s="180"/>
      <c r="F6"/>
      <c r="G6" s="86" t="s">
        <v>4</v>
      </c>
      <c r="H6" s="84">
        <f>E11</f>
        <v>49500</v>
      </c>
      <c r="I6" s="84"/>
      <c r="J6" s="87" t="s">
        <v>22</v>
      </c>
      <c r="K6" s="108">
        <f>-E18</f>
        <v>600</v>
      </c>
      <c r="L6" s="85"/>
      <c r="M6" s="11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180"/>
      <c r="E7" s="184" t="s">
        <v>27</v>
      </c>
      <c r="F7"/>
      <c r="G7" s="86" t="s">
        <v>52</v>
      </c>
      <c r="H7" s="84">
        <f>E12</f>
        <v>240000</v>
      </c>
      <c r="I7" s="84"/>
      <c r="J7" s="88" t="s">
        <v>148</v>
      </c>
      <c r="K7" s="85"/>
      <c r="L7" s="85">
        <f>SUM(K5:K6)</f>
        <v>82750</v>
      </c>
      <c r="M7" s="11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5" customHeight="1" thickBot="1" x14ac:dyDescent="0.3">
      <c r="A8" s="181"/>
      <c r="E8" s="184"/>
      <c r="F8"/>
      <c r="G8" s="86" t="s">
        <v>53</v>
      </c>
      <c r="H8" s="84">
        <f t="shared" ref="H8:H9" si="0">E13</f>
        <v>750</v>
      </c>
      <c r="I8" s="84"/>
      <c r="J8" s="85" t="s">
        <v>146</v>
      </c>
      <c r="K8" s="85"/>
      <c r="L8" s="85"/>
      <c r="M8" s="117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.75" x14ac:dyDescent="0.25">
      <c r="A9" s="83"/>
      <c r="C9" s="188" t="s">
        <v>12</v>
      </c>
      <c r="D9" s="188"/>
      <c r="E9" s="185"/>
      <c r="F9"/>
      <c r="G9" s="86" t="s">
        <v>21</v>
      </c>
      <c r="H9" s="107">
        <f t="shared" si="0"/>
        <v>2500</v>
      </c>
      <c r="I9" s="84"/>
      <c r="J9" s="87" t="s">
        <v>61</v>
      </c>
      <c r="K9" s="85"/>
      <c r="L9" s="108">
        <f>-E19</f>
        <v>120000</v>
      </c>
      <c r="M9" s="1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15.75" x14ac:dyDescent="0.25">
      <c r="A10" s="83"/>
      <c r="C10" s="183" t="s">
        <v>3</v>
      </c>
      <c r="D10" s="183"/>
      <c r="E10" s="12">
        <f>'Adusting Entries'!J5</f>
        <v>65236</v>
      </c>
      <c r="F10"/>
      <c r="G10" s="89" t="s">
        <v>144</v>
      </c>
      <c r="H10" s="84"/>
      <c r="I10" s="84">
        <f>SUM(H5:H9)</f>
        <v>357986</v>
      </c>
      <c r="J10" s="85" t="s">
        <v>149</v>
      </c>
      <c r="K10" s="85"/>
      <c r="L10" s="85">
        <f>SUM(L7:L9)</f>
        <v>202750</v>
      </c>
      <c r="M10" s="11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15.75" x14ac:dyDescent="0.25">
      <c r="A11" s="83"/>
      <c r="C11" s="183" t="s">
        <v>4</v>
      </c>
      <c r="D11" s="183"/>
      <c r="E11" s="12">
        <f>'Adusting Entries'!J6</f>
        <v>49500</v>
      </c>
      <c r="F11"/>
      <c r="G11" s="84" t="s">
        <v>32</v>
      </c>
      <c r="H11" s="84"/>
      <c r="I11" s="84"/>
      <c r="J11" s="87"/>
      <c r="K11" s="85"/>
      <c r="L11" s="85"/>
      <c r="M11" s="117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5.75" x14ac:dyDescent="0.25">
      <c r="A12" s="83"/>
      <c r="C12" s="183" t="s">
        <v>52</v>
      </c>
      <c r="D12" s="183"/>
      <c r="E12" s="12">
        <f>'Adusting Entries'!J7</f>
        <v>240000</v>
      </c>
      <c r="F12"/>
      <c r="G12" s="86" t="s">
        <v>58</v>
      </c>
      <c r="H12" s="84">
        <f>E15</f>
        <v>70250</v>
      </c>
      <c r="I12" s="84"/>
      <c r="J12" s="37" t="s">
        <v>11</v>
      </c>
      <c r="K12" s="85"/>
      <c r="L12" s="85"/>
      <c r="M12" s="11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ht="15.75" x14ac:dyDescent="0.25">
      <c r="A13" s="83"/>
      <c r="C13" s="183" t="s">
        <v>53</v>
      </c>
      <c r="D13" s="183"/>
      <c r="E13" s="12">
        <f>'Adusting Entries'!J8</f>
        <v>750</v>
      </c>
      <c r="F13"/>
      <c r="G13" s="86" t="s">
        <v>147</v>
      </c>
      <c r="H13" s="84">
        <f>-E16</f>
        <v>46550</v>
      </c>
      <c r="I13" s="84"/>
      <c r="J13" s="92" t="s">
        <v>19</v>
      </c>
      <c r="K13" s="85"/>
      <c r="L13" s="93">
        <f>L47</f>
        <v>178936</v>
      </c>
      <c r="M13" s="11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15.75" x14ac:dyDescent="0.25">
      <c r="A14" s="83"/>
      <c r="C14" s="183" t="s">
        <v>21</v>
      </c>
      <c r="D14" s="183"/>
      <c r="E14" s="12">
        <f>'Adusting Entries'!J9</f>
        <v>2500</v>
      </c>
      <c r="F14"/>
      <c r="G14" s="89" t="s">
        <v>145</v>
      </c>
      <c r="H14" s="84"/>
      <c r="I14" s="107">
        <f>H12-H13</f>
        <v>23700</v>
      </c>
      <c r="J14" s="88"/>
      <c r="K14" s="85"/>
      <c r="L14" s="85"/>
      <c r="M14" s="117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5.75" x14ac:dyDescent="0.25">
      <c r="A15" s="83"/>
      <c r="C15" s="183" t="s">
        <v>58</v>
      </c>
      <c r="D15" s="183"/>
      <c r="E15" s="12">
        <f>'Adusting Entries'!J10</f>
        <v>70250</v>
      </c>
      <c r="F15"/>
      <c r="G15" s="84"/>
      <c r="H15" s="84"/>
      <c r="I15" s="84"/>
      <c r="J15" s="91"/>
      <c r="K15" s="85"/>
      <c r="L15" s="85"/>
      <c r="M15" s="117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6.5" thickBot="1" x14ac:dyDescent="0.3">
      <c r="C16" s="183" t="s">
        <v>59</v>
      </c>
      <c r="D16" s="183"/>
      <c r="E16" s="12">
        <f>'Adusting Entries'!J11</f>
        <v>-46550</v>
      </c>
      <c r="F16"/>
      <c r="G16" s="84"/>
      <c r="H16" s="84"/>
      <c r="I16" s="84"/>
      <c r="J16" s="92"/>
      <c r="K16" s="85"/>
      <c r="L16" s="85"/>
      <c r="M16" s="11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3:29" ht="17.25" thickTop="1" thickBot="1" x14ac:dyDescent="0.3">
      <c r="C17" s="183" t="s">
        <v>5</v>
      </c>
      <c r="D17" s="183"/>
      <c r="E17" s="15">
        <f>'Adusting Entries'!J12</f>
        <v>-82150</v>
      </c>
      <c r="F17"/>
      <c r="G17" s="93" t="s">
        <v>33</v>
      </c>
      <c r="H17" s="93"/>
      <c r="I17" s="94">
        <f>SUM(I10:I16)</f>
        <v>381686</v>
      </c>
      <c r="J17" s="93" t="s">
        <v>34</v>
      </c>
      <c r="K17" s="84"/>
      <c r="L17" s="94">
        <f>SUM(L10:L13)</f>
        <v>381686</v>
      </c>
      <c r="M17" s="1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3:29" ht="16.5" thickTop="1" x14ac:dyDescent="0.25">
      <c r="C18" s="183" t="s">
        <v>22</v>
      </c>
      <c r="D18" s="183"/>
      <c r="E18" s="15">
        <f>'Adusting Entries'!J13</f>
        <v>-600</v>
      </c>
      <c r="F18"/>
      <c r="G18" s="84"/>
      <c r="H18" s="84"/>
      <c r="I18" s="90"/>
      <c r="J18" s="91"/>
      <c r="K18" s="91"/>
      <c r="L18" s="91"/>
      <c r="M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3:29" ht="15.75" x14ac:dyDescent="0.25">
      <c r="C19" s="183" t="s">
        <v>61</v>
      </c>
      <c r="D19" s="183"/>
      <c r="E19" s="15">
        <f>'Adusting Entries'!J14</f>
        <v>-120000</v>
      </c>
      <c r="F19"/>
      <c r="G19" s="115"/>
      <c r="H19" s="115"/>
      <c r="I19" s="115"/>
      <c r="J19" s="182" t="s">
        <v>35</v>
      </c>
      <c r="K19" s="182"/>
      <c r="L19" s="182"/>
      <c r="M19" s="182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3:29" ht="15.75" x14ac:dyDescent="0.25">
      <c r="C20" s="189" t="s">
        <v>19</v>
      </c>
      <c r="D20" s="189"/>
      <c r="E20" s="18">
        <f>'Adusting Entries'!J15</f>
        <v>-184550</v>
      </c>
      <c r="F20"/>
      <c r="G20" s="115"/>
      <c r="H20" s="115"/>
      <c r="I20" s="115"/>
      <c r="J20" s="178" t="s">
        <v>137</v>
      </c>
      <c r="K20" s="178"/>
      <c r="L20" s="178"/>
      <c r="M20" s="178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3:29" ht="15.75" x14ac:dyDescent="0.25">
      <c r="C21" s="183" t="s">
        <v>25</v>
      </c>
      <c r="D21" s="183"/>
      <c r="E21" s="18">
        <f>'Adusting Entries'!J16</f>
        <v>10000</v>
      </c>
      <c r="F21"/>
      <c r="G21" s="115"/>
      <c r="H21" s="115"/>
      <c r="I21" s="115"/>
      <c r="J21" s="95" t="s">
        <v>139</v>
      </c>
      <c r="K21" s="95"/>
      <c r="L21" s="95"/>
      <c r="M21" s="95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3:29" ht="15.75" x14ac:dyDescent="0.25">
      <c r="C22" s="183" t="s">
        <v>62</v>
      </c>
      <c r="D22" s="183"/>
      <c r="E22" s="19">
        <f>'Adusting Entries'!J17</f>
        <v>-61000</v>
      </c>
      <c r="F22"/>
      <c r="G22" s="115"/>
      <c r="H22" s="115"/>
      <c r="I22" s="115"/>
      <c r="J22" s="96" t="s">
        <v>62</v>
      </c>
      <c r="K22" s="95"/>
      <c r="L22" s="95">
        <f>-E22</f>
        <v>61000</v>
      </c>
      <c r="M22" s="95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3:29" ht="15.75" x14ac:dyDescent="0.25">
      <c r="C23" s="183" t="s">
        <v>63</v>
      </c>
      <c r="D23" s="183"/>
      <c r="E23" s="19">
        <f>'Adusting Entries'!J18</f>
        <v>500</v>
      </c>
      <c r="F23"/>
      <c r="G23" s="115"/>
      <c r="H23" s="115"/>
      <c r="I23" s="115"/>
      <c r="J23" s="98" t="s">
        <v>150</v>
      </c>
      <c r="K23" s="95">
        <f>E23</f>
        <v>500</v>
      </c>
      <c r="L23" s="95"/>
      <c r="M23" s="95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3:29" ht="15.75" x14ac:dyDescent="0.25">
      <c r="C24" s="183" t="s">
        <v>64</v>
      </c>
      <c r="D24" s="183"/>
      <c r="E24" s="19">
        <f>'Adusting Entries'!J19</f>
        <v>600</v>
      </c>
      <c r="F24"/>
      <c r="G24" s="115"/>
      <c r="H24" s="115"/>
      <c r="I24" s="115"/>
      <c r="J24" s="98" t="s">
        <v>151</v>
      </c>
      <c r="K24" s="105">
        <f>E24</f>
        <v>600</v>
      </c>
      <c r="L24" s="105">
        <f>SUM(K23:K24)</f>
        <v>1100</v>
      </c>
      <c r="M24" s="9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3:29" ht="15.75" x14ac:dyDescent="0.25">
      <c r="C25" s="183" t="s">
        <v>65</v>
      </c>
      <c r="D25" s="183"/>
      <c r="E25" s="19">
        <f>'Adusting Entries'!J20</f>
        <v>37442</v>
      </c>
      <c r="F25"/>
      <c r="G25" s="115"/>
      <c r="H25" s="115"/>
      <c r="I25" s="115"/>
      <c r="J25" s="104" t="s">
        <v>152</v>
      </c>
      <c r="K25" s="95"/>
      <c r="L25" s="95"/>
      <c r="M25" s="95">
        <f>L22-L24</f>
        <v>59900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3:29" ht="15.75" x14ac:dyDescent="0.25">
      <c r="C26" s="183" t="s">
        <v>120</v>
      </c>
      <c r="D26" s="183"/>
      <c r="E26" s="19">
        <f>'Adusting Entries'!J21</f>
        <v>13600</v>
      </c>
      <c r="F26"/>
      <c r="G26" s="115"/>
      <c r="H26" s="115"/>
      <c r="I26" s="115"/>
      <c r="J26" s="95" t="s">
        <v>65</v>
      </c>
      <c r="K26" s="95"/>
      <c r="L26" s="95"/>
      <c r="M26" s="105">
        <f>E25</f>
        <v>37442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3:29" ht="15.75" x14ac:dyDescent="0.25">
      <c r="C27" s="183" t="s">
        <v>71</v>
      </c>
      <c r="D27" s="183"/>
      <c r="E27" s="19">
        <f>'Adusting Entries'!J22</f>
        <v>450</v>
      </c>
      <c r="F27"/>
      <c r="G27" s="115"/>
      <c r="H27" s="115"/>
      <c r="I27" s="115"/>
      <c r="J27" s="95" t="s">
        <v>136</v>
      </c>
      <c r="K27" s="95"/>
      <c r="L27" s="95"/>
      <c r="M27" s="95">
        <f>M25-M26</f>
        <v>22458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3:29" ht="15.75" x14ac:dyDescent="0.25">
      <c r="C28" s="183" t="s">
        <v>23</v>
      </c>
      <c r="D28" s="183"/>
      <c r="E28" s="19">
        <f>'Adusting Entries'!J23</f>
        <v>2300</v>
      </c>
      <c r="F28"/>
      <c r="G28" s="115"/>
      <c r="H28" s="115"/>
      <c r="I28" s="115"/>
      <c r="J28" s="95" t="s">
        <v>140</v>
      </c>
      <c r="K28" s="95"/>
      <c r="L28" s="95"/>
      <c r="M28" s="9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3:29" ht="15.75" x14ac:dyDescent="0.25">
      <c r="C29" s="183" t="s">
        <v>72</v>
      </c>
      <c r="D29" s="183"/>
      <c r="E29" s="19">
        <f>'Adusting Entries'!J24</f>
        <v>750</v>
      </c>
      <c r="F29"/>
      <c r="G29" s="115"/>
      <c r="H29" s="115"/>
      <c r="I29" s="115"/>
      <c r="J29" s="96" t="s">
        <v>141</v>
      </c>
      <c r="K29" s="95"/>
      <c r="L29" s="95"/>
      <c r="M29" s="95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3:29" ht="15.75" x14ac:dyDescent="0.25">
      <c r="C30" s="183" t="s">
        <v>121</v>
      </c>
      <c r="D30" s="183"/>
      <c r="E30" s="19">
        <f>'Adusting Entries'!J25</f>
        <v>972</v>
      </c>
      <c r="F30"/>
      <c r="G30" s="115"/>
      <c r="H30" s="115"/>
      <c r="I30" s="115"/>
      <c r="J30" s="98" t="s">
        <v>71</v>
      </c>
      <c r="K30" s="95">
        <f>E27</f>
        <v>450</v>
      </c>
      <c r="L30" s="95"/>
      <c r="M30" s="95"/>
      <c r="N30"/>
      <c r="O30"/>
      <c r="AA30" s="32"/>
      <c r="AB30" s="22"/>
      <c r="AC30" s="33"/>
    </row>
    <row r="31" spans="3:29" ht="15.75" x14ac:dyDescent="0.25">
      <c r="C31" s="186" t="s">
        <v>17</v>
      </c>
      <c r="D31" s="186"/>
      <c r="E31" s="106">
        <f>+SUM(E10:E30)</f>
        <v>0</v>
      </c>
      <c r="F31"/>
      <c r="G31" s="115"/>
      <c r="H31" s="115"/>
      <c r="I31" s="115"/>
      <c r="J31" s="98" t="s">
        <v>23</v>
      </c>
      <c r="K31" s="105">
        <f>E28</f>
        <v>2300</v>
      </c>
      <c r="L31" s="95"/>
      <c r="M31" s="95"/>
      <c r="N31"/>
      <c r="O31"/>
      <c r="AA31" s="23"/>
      <c r="AB31" s="23"/>
      <c r="AC31" s="33"/>
    </row>
    <row r="32" spans="3:29" ht="15.75" x14ac:dyDescent="0.25">
      <c r="C32" s="187" t="s">
        <v>6</v>
      </c>
      <c r="D32" s="187"/>
      <c r="E32" s="19">
        <f>SUM(E22:E30)</f>
        <v>-4386</v>
      </c>
      <c r="F32"/>
      <c r="G32" s="115"/>
      <c r="H32" s="115"/>
      <c r="I32" s="115"/>
      <c r="J32" s="104" t="s">
        <v>142</v>
      </c>
      <c r="K32" s="95"/>
      <c r="L32" s="95">
        <f>SUM(K30:K31)</f>
        <v>2750</v>
      </c>
      <c r="M32" s="95"/>
      <c r="N32"/>
      <c r="O32"/>
      <c r="AA32" s="23"/>
      <c r="AB32" s="23"/>
      <c r="AC32" s="33"/>
    </row>
    <row r="33" spans="1:29" x14ac:dyDescent="0.25">
      <c r="F33"/>
      <c r="G33" s="115"/>
      <c r="H33" s="115"/>
      <c r="I33" s="115"/>
      <c r="J33" s="96" t="s">
        <v>153</v>
      </c>
      <c r="K33" s="95"/>
      <c r="L33" s="95"/>
      <c r="M33" s="95"/>
      <c r="N33"/>
      <c r="O33"/>
    </row>
    <row r="34" spans="1:29" x14ac:dyDescent="0.25">
      <c r="F34"/>
      <c r="G34" s="115"/>
      <c r="H34" s="115"/>
      <c r="I34" s="115"/>
      <c r="J34" s="98" t="s">
        <v>120</v>
      </c>
      <c r="K34" s="95">
        <f>E26</f>
        <v>13600</v>
      </c>
      <c r="L34" s="95"/>
      <c r="M34" s="95"/>
      <c r="N34"/>
      <c r="O34"/>
      <c r="AA34" s="20"/>
      <c r="AB34" s="20"/>
      <c r="AC34" s="20"/>
    </row>
    <row r="35" spans="1:29" s="4" customFormat="1" x14ac:dyDescent="0.25">
      <c r="A35" s="2"/>
      <c r="B35" s="2"/>
      <c r="C35" s="8"/>
      <c r="E35" s="8"/>
      <c r="F35"/>
      <c r="G35" s="115"/>
      <c r="H35" s="115"/>
      <c r="I35" s="115"/>
      <c r="J35" s="98" t="s">
        <v>72</v>
      </c>
      <c r="K35" s="95">
        <f>E29</f>
        <v>750</v>
      </c>
      <c r="L35" s="95"/>
      <c r="M35" s="95"/>
      <c r="N35"/>
      <c r="O35"/>
      <c r="R35" s="28"/>
      <c r="V35" s="28"/>
      <c r="Z35" s="28"/>
      <c r="AA35" s="21"/>
      <c r="AB35" s="21"/>
      <c r="AC35" s="21"/>
    </row>
    <row r="36" spans="1:29" ht="15.75" x14ac:dyDescent="0.25">
      <c r="F36"/>
      <c r="G36" s="160"/>
      <c r="H36" s="160"/>
      <c r="I36" s="160"/>
      <c r="J36" s="98" t="s">
        <v>121</v>
      </c>
      <c r="K36" s="95">
        <f>E30</f>
        <v>972</v>
      </c>
      <c r="L36" s="95"/>
      <c r="M36" s="95"/>
      <c r="N36"/>
      <c r="O36"/>
      <c r="AA36" s="32"/>
      <c r="AB36" s="22"/>
      <c r="AC36" s="33"/>
    </row>
    <row r="37" spans="1:29" ht="15.75" x14ac:dyDescent="0.25">
      <c r="F37"/>
      <c r="G37" s="115"/>
      <c r="H37" s="115"/>
      <c r="I37" s="115"/>
      <c r="J37" s="104" t="s">
        <v>143</v>
      </c>
      <c r="K37" s="95"/>
      <c r="L37" s="105">
        <f>SUM(K34:K36)</f>
        <v>15322</v>
      </c>
      <c r="M37" s="95"/>
      <c r="N37"/>
      <c r="O37"/>
      <c r="AA37" s="23"/>
      <c r="AB37" s="23"/>
      <c r="AC37" s="33"/>
    </row>
    <row r="38" spans="1:29" ht="16.5" thickBot="1" x14ac:dyDescent="0.3">
      <c r="F38"/>
      <c r="G38" s="115"/>
      <c r="H38" s="115"/>
      <c r="I38" s="115"/>
      <c r="J38" s="95" t="s">
        <v>154</v>
      </c>
      <c r="K38" s="95"/>
      <c r="L38" s="95"/>
      <c r="M38" s="95">
        <f>SUM(L32:L37)</f>
        <v>18072</v>
      </c>
      <c r="N38"/>
      <c r="O38"/>
      <c r="AA38" s="23"/>
      <c r="AB38" s="23"/>
      <c r="AC38" s="33"/>
    </row>
    <row r="39" spans="1:29" ht="15.75" thickBot="1" x14ac:dyDescent="0.3">
      <c r="F39"/>
      <c r="G39" s="115"/>
      <c r="H39" s="115"/>
      <c r="I39" s="115"/>
      <c r="J39" s="95" t="s">
        <v>36</v>
      </c>
      <c r="K39" s="97"/>
      <c r="L39" s="95"/>
      <c r="M39" s="99">
        <f>M27-M38</f>
        <v>4386</v>
      </c>
      <c r="N39"/>
      <c r="O39"/>
    </row>
    <row r="40" spans="1:29" ht="15.75" thickTop="1" x14ac:dyDescent="0.25">
      <c r="G40" s="115"/>
      <c r="H40" s="115"/>
      <c r="I40" s="115"/>
      <c r="J40" s="95"/>
      <c r="K40" s="95"/>
      <c r="L40" s="97"/>
      <c r="M40" s="115"/>
      <c r="N40"/>
      <c r="O40"/>
      <c r="S40" s="20"/>
      <c r="T40" s="20"/>
      <c r="U40" s="20"/>
      <c r="W40" s="20"/>
      <c r="X40" s="20"/>
      <c r="Y40" s="20"/>
      <c r="AA40" s="20"/>
      <c r="AB40" s="20"/>
      <c r="AC40" s="20"/>
    </row>
    <row r="41" spans="1:29" ht="15.75" x14ac:dyDescent="0.25">
      <c r="F41" s="27"/>
      <c r="G41" s="115"/>
      <c r="H41" s="115"/>
      <c r="I41" s="115"/>
      <c r="J41" s="175" t="s">
        <v>37</v>
      </c>
      <c r="K41" s="175"/>
      <c r="L41" s="175"/>
      <c r="M41" s="115"/>
      <c r="N41"/>
      <c r="O41"/>
      <c r="S41" s="21"/>
      <c r="T41" s="21"/>
      <c r="U41" s="21"/>
      <c r="W41" s="21"/>
      <c r="X41" s="21"/>
      <c r="Y41" s="21"/>
      <c r="AA41" s="21"/>
      <c r="AB41" s="21"/>
      <c r="AC41" s="21"/>
    </row>
    <row r="42" spans="1:29" ht="15.75" x14ac:dyDescent="0.25">
      <c r="G42" s="115"/>
      <c r="H42" s="115"/>
      <c r="I42" s="115"/>
      <c r="J42" s="175" t="s">
        <v>137</v>
      </c>
      <c r="K42" s="175"/>
      <c r="L42" s="175"/>
      <c r="M42" s="115"/>
      <c r="N42"/>
      <c r="O42"/>
      <c r="S42" s="32"/>
      <c r="T42" s="22"/>
      <c r="U42" s="33"/>
      <c r="W42" s="32"/>
      <c r="X42" s="22"/>
      <c r="Y42" s="33"/>
      <c r="AA42" s="32"/>
      <c r="AB42" s="22"/>
      <c r="AC42" s="33"/>
    </row>
    <row r="43" spans="1:29" ht="15.75" x14ac:dyDescent="0.25">
      <c r="G43" s="115"/>
      <c r="H43" s="115"/>
      <c r="I43" s="115"/>
      <c r="J43" s="92" t="s">
        <v>155</v>
      </c>
      <c r="K43" s="92"/>
      <c r="L43" s="92">
        <f>-E20</f>
        <v>184550</v>
      </c>
      <c r="M43" s="115"/>
      <c r="N43"/>
      <c r="O43"/>
      <c r="S43" s="23"/>
      <c r="T43" s="23"/>
      <c r="U43" s="33"/>
      <c r="W43" s="23"/>
      <c r="X43" s="23"/>
      <c r="Y43" s="33"/>
      <c r="AA43" s="23"/>
      <c r="AB43" s="23"/>
      <c r="AC43" s="33"/>
    </row>
    <row r="44" spans="1:29" ht="15.75" x14ac:dyDescent="0.25">
      <c r="G44" s="115"/>
      <c r="H44" s="115"/>
      <c r="I44" s="115"/>
      <c r="J44" s="92" t="s">
        <v>36</v>
      </c>
      <c r="K44" s="93">
        <f>M39</f>
        <v>4386</v>
      </c>
      <c r="L44" s="92"/>
      <c r="M44" s="115"/>
      <c r="N44"/>
      <c r="O44"/>
      <c r="S44" s="23"/>
      <c r="T44" s="23"/>
      <c r="U44" s="33"/>
      <c r="W44" s="23"/>
      <c r="X44" s="23"/>
      <c r="Y44" s="33"/>
      <c r="AA44" s="23"/>
      <c r="AB44" s="23"/>
      <c r="AC44" s="33"/>
    </row>
    <row r="45" spans="1:29" ht="15.75" thickBot="1" x14ac:dyDescent="0.3">
      <c r="G45" s="115"/>
      <c r="H45" s="115"/>
      <c r="I45" s="115"/>
      <c r="J45" s="92" t="s">
        <v>38</v>
      </c>
      <c r="K45" s="100">
        <f>E21</f>
        <v>10000</v>
      </c>
      <c r="L45" s="92"/>
      <c r="M45" s="115"/>
      <c r="N45"/>
      <c r="O45"/>
      <c r="S45" s="24"/>
      <c r="T45" s="24"/>
      <c r="U45" s="24"/>
      <c r="W45" s="24"/>
      <c r="X45" s="24"/>
      <c r="Y45" s="24"/>
      <c r="AA45" s="24"/>
      <c r="AB45" s="24"/>
      <c r="AC45" s="24"/>
    </row>
    <row r="46" spans="1:29" ht="15.75" thickBot="1" x14ac:dyDescent="0.3">
      <c r="G46" s="115"/>
      <c r="H46" s="115"/>
      <c r="I46" s="115"/>
      <c r="J46" s="92" t="s">
        <v>156</v>
      </c>
      <c r="K46" s="101"/>
      <c r="L46" s="102">
        <f>K45-K44</f>
        <v>5614</v>
      </c>
      <c r="M46" s="115"/>
      <c r="N46"/>
      <c r="O46"/>
      <c r="S46" s="20"/>
      <c r="T46" s="20"/>
      <c r="U46" s="20"/>
      <c r="W46" s="20"/>
      <c r="X46" s="20"/>
      <c r="Y46" s="20"/>
      <c r="AA46" s="20"/>
      <c r="AB46" s="20"/>
      <c r="AC46" s="20"/>
    </row>
    <row r="47" spans="1:29" ht="15.75" thickBot="1" x14ac:dyDescent="0.3">
      <c r="G47" s="115"/>
      <c r="H47" s="115"/>
      <c r="I47" s="115"/>
      <c r="J47" s="92" t="s">
        <v>157</v>
      </c>
      <c r="K47" s="92"/>
      <c r="L47" s="103">
        <f>L43-L46</f>
        <v>178936</v>
      </c>
      <c r="M47" s="115"/>
      <c r="S47" s="21"/>
      <c r="T47" s="21"/>
      <c r="U47" s="21"/>
      <c r="W47" s="21"/>
      <c r="X47" s="21"/>
      <c r="Y47" s="21"/>
      <c r="AA47" s="21"/>
      <c r="AB47" s="21"/>
      <c r="AC47" s="21"/>
    </row>
    <row r="48" spans="1:29" ht="16.5" thickTop="1" x14ac:dyDescent="0.25">
      <c r="G48" s="115"/>
      <c r="H48" s="115"/>
      <c r="I48" s="115"/>
      <c r="J48" s="92"/>
      <c r="K48" s="92"/>
      <c r="L48" s="101"/>
      <c r="M48" s="115"/>
      <c r="S48" s="32"/>
      <c r="T48" s="22"/>
      <c r="U48" s="33"/>
      <c r="W48" s="32"/>
      <c r="X48" s="22"/>
      <c r="Y48" s="33"/>
      <c r="AA48" s="32"/>
      <c r="AB48" s="22"/>
      <c r="AC48" s="33"/>
    </row>
    <row r="49" spans="7:29" ht="15.75" x14ac:dyDescent="0.25">
      <c r="G49" s="114"/>
      <c r="H49" s="114"/>
      <c r="I49" s="114"/>
      <c r="J49" s="114"/>
      <c r="K49" s="114"/>
      <c r="L49" s="114"/>
      <c r="M49" s="115"/>
      <c r="S49" s="23"/>
      <c r="T49" s="23"/>
      <c r="U49" s="33"/>
      <c r="W49" s="23"/>
      <c r="X49" s="23"/>
      <c r="Y49" s="33"/>
      <c r="AA49" s="23"/>
      <c r="AB49" s="23"/>
      <c r="AC49" s="33"/>
    </row>
    <row r="50" spans="7:29" ht="15.75" x14ac:dyDescent="0.25">
      <c r="S50" s="23"/>
      <c r="T50" s="23"/>
      <c r="U50" s="33"/>
      <c r="W50" s="23"/>
      <c r="X50" s="23"/>
      <c r="Y50" s="33"/>
      <c r="AA50" s="23"/>
      <c r="AB50" s="23"/>
      <c r="AC50" s="33"/>
    </row>
    <row r="51" spans="7:29" ht="15.75" x14ac:dyDescent="0.25">
      <c r="S51" s="23"/>
      <c r="T51" s="23"/>
      <c r="U51" s="33"/>
      <c r="W51" s="23"/>
      <c r="X51" s="23"/>
      <c r="Y51" s="33"/>
      <c r="AA51" s="23"/>
      <c r="AB51" s="23"/>
      <c r="AC51" s="33"/>
    </row>
    <row r="61" spans="7:29" x14ac:dyDescent="0.25">
      <c r="P61" s="20"/>
      <c r="Q61" s="20"/>
      <c r="S61" s="20"/>
      <c r="T61" s="20"/>
      <c r="U61" s="20"/>
      <c r="W61" s="20"/>
      <c r="X61" s="20"/>
      <c r="Y61" s="20"/>
      <c r="AA61" s="20"/>
      <c r="AB61" s="20"/>
      <c r="AC61" s="20"/>
    </row>
    <row r="62" spans="7:29" x14ac:dyDescent="0.25">
      <c r="P62" s="21"/>
      <c r="Q62" s="21"/>
      <c r="S62" s="21"/>
      <c r="T62" s="21"/>
      <c r="U62" s="21"/>
      <c r="W62" s="21"/>
      <c r="X62" s="21"/>
      <c r="Y62" s="21"/>
      <c r="AA62" s="21"/>
      <c r="AB62" s="21"/>
      <c r="AC62" s="21"/>
    </row>
    <row r="63" spans="7:29" ht="15.75" x14ac:dyDescent="0.25">
      <c r="P63" s="22"/>
      <c r="Q63" s="33"/>
      <c r="S63" s="32"/>
      <c r="T63" s="22"/>
      <c r="U63" s="33"/>
      <c r="W63" s="32"/>
      <c r="X63" s="22"/>
      <c r="Y63" s="33"/>
      <c r="AA63" s="32"/>
      <c r="AB63" s="22"/>
      <c r="AC63" s="33"/>
    </row>
    <row r="64" spans="7:29" ht="15.75" x14ac:dyDescent="0.25">
      <c r="P64" s="23"/>
      <c r="Q64" s="33"/>
      <c r="S64" s="23"/>
      <c r="T64" s="23"/>
      <c r="U64" s="33"/>
      <c r="W64" s="23"/>
      <c r="X64" s="23"/>
      <c r="Y64" s="33"/>
      <c r="AA64" s="23"/>
      <c r="AB64" s="23"/>
      <c r="AC64" s="33"/>
    </row>
    <row r="65" spans="16:29" ht="15.75" x14ac:dyDescent="0.25">
      <c r="P65" s="23"/>
      <c r="Q65" s="33"/>
      <c r="S65" s="23"/>
      <c r="T65" s="23"/>
      <c r="U65" s="33"/>
      <c r="W65" s="23"/>
      <c r="X65" s="23"/>
      <c r="Y65" s="33"/>
      <c r="AA65" s="23"/>
      <c r="AB65" s="23"/>
      <c r="AC65" s="33"/>
    </row>
    <row r="66" spans="16:29" x14ac:dyDescent="0.25">
      <c r="P66" s="24"/>
      <c r="Q66" s="24"/>
      <c r="S66" s="24"/>
      <c r="T66" s="24"/>
      <c r="U66" s="24"/>
      <c r="W66" s="24"/>
      <c r="X66" s="24"/>
      <c r="Y66" s="24"/>
      <c r="AA66" s="24"/>
      <c r="AB66" s="24"/>
      <c r="AC66" s="24"/>
    </row>
    <row r="67" spans="16:29" x14ac:dyDescent="0.25">
      <c r="P67" s="20"/>
      <c r="Q67" s="20"/>
      <c r="S67" s="20"/>
      <c r="T67" s="20"/>
      <c r="U67" s="20"/>
      <c r="W67" s="20"/>
      <c r="X67" s="20"/>
      <c r="Y67" s="20"/>
      <c r="AA67" s="20"/>
      <c r="AB67" s="20"/>
      <c r="AC67" s="20"/>
    </row>
    <row r="68" spans="16:29" x14ac:dyDescent="0.25">
      <c r="P68" s="21"/>
      <c r="Q68" s="21"/>
      <c r="S68" s="21"/>
      <c r="T68" s="21"/>
      <c r="U68" s="21"/>
      <c r="W68" s="21"/>
      <c r="X68" s="21"/>
      <c r="Y68" s="21"/>
      <c r="AA68" s="21"/>
      <c r="AB68" s="21"/>
      <c r="AC68" s="21"/>
    </row>
    <row r="69" spans="16:29" ht="15.75" x14ac:dyDescent="0.25">
      <c r="P69" s="22"/>
      <c r="Q69" s="33"/>
      <c r="S69" s="32"/>
      <c r="T69" s="22"/>
      <c r="U69" s="33"/>
      <c r="W69" s="32"/>
      <c r="X69" s="22"/>
      <c r="Y69" s="33"/>
      <c r="AA69" s="32"/>
      <c r="AB69" s="22"/>
      <c r="AC69" s="33"/>
    </row>
    <row r="70" spans="16:29" ht="15.75" x14ac:dyDescent="0.25">
      <c r="P70" s="23"/>
      <c r="Q70" s="33"/>
      <c r="S70" s="23"/>
      <c r="T70" s="23"/>
      <c r="U70" s="33"/>
      <c r="W70" s="23"/>
      <c r="X70" s="23"/>
      <c r="Y70" s="33"/>
      <c r="AA70" s="23"/>
      <c r="AB70" s="23"/>
      <c r="AC70" s="33"/>
    </row>
    <row r="71" spans="16:29" ht="15.75" x14ac:dyDescent="0.25">
      <c r="P71" s="23"/>
      <c r="Q71" s="33"/>
      <c r="S71" s="23"/>
      <c r="T71" s="23"/>
      <c r="U71" s="33"/>
      <c r="W71" s="23"/>
      <c r="X71" s="23"/>
      <c r="Y71" s="33"/>
      <c r="AA71" s="23"/>
      <c r="AB71" s="23"/>
      <c r="AC71" s="33"/>
    </row>
    <row r="72" spans="16:29" ht="15.75" x14ac:dyDescent="0.25">
      <c r="P72" s="23"/>
      <c r="Q72" s="33"/>
      <c r="S72" s="23"/>
      <c r="T72" s="23"/>
      <c r="U72" s="33"/>
      <c r="W72" s="23"/>
      <c r="X72" s="23"/>
      <c r="Y72" s="33"/>
      <c r="AA72" s="23"/>
      <c r="AB72" s="23"/>
      <c r="AC72" s="33"/>
    </row>
    <row r="82" spans="15:15" x14ac:dyDescent="0.25">
      <c r="O82" s="20"/>
    </row>
    <row r="83" spans="15:15" x14ac:dyDescent="0.25">
      <c r="O83" s="21"/>
    </row>
    <row r="84" spans="15:15" x14ac:dyDescent="0.25">
      <c r="O84" s="32"/>
    </row>
    <row r="85" spans="15:15" x14ac:dyDescent="0.25">
      <c r="O85" s="23"/>
    </row>
    <row r="86" spans="15:15" x14ac:dyDescent="0.25">
      <c r="O86" s="23"/>
    </row>
    <row r="87" spans="15:15" x14ac:dyDescent="0.25">
      <c r="O87" s="24"/>
    </row>
    <row r="88" spans="15:15" x14ac:dyDescent="0.25">
      <c r="O88" s="20"/>
    </row>
    <row r="89" spans="15:15" x14ac:dyDescent="0.25">
      <c r="O89" s="21"/>
    </row>
    <row r="90" spans="15:15" x14ac:dyDescent="0.25">
      <c r="O90" s="32"/>
    </row>
    <row r="91" spans="15:15" x14ac:dyDescent="0.25">
      <c r="O91" s="23"/>
    </row>
    <row r="92" spans="15:15" x14ac:dyDescent="0.25">
      <c r="O92" s="23"/>
    </row>
    <row r="93" spans="15:15" x14ac:dyDescent="0.25">
      <c r="O93" s="23"/>
    </row>
  </sheetData>
  <sheetProtection algorithmName="SHA-512" hashValue="IkqeRX5qtrtSUDB6z4mdLaoZSNn94Qm6DfTGl9wPpA5O+g9oXfYj8ASJAy24TFmzaxkv4pCPJakCf/Juj8Zggw==" saltValue="tHDa2zoHCFKfdk47uthSZg==" spinCount="100000" sheet="1" scenarios="1" formatCells="0" formatColumns="0" formatRows="0" insertColumns="0" insertRows="0" insertHyperlinks="0" deleteColumns="0" deleteRows="0" selectLockedCells="1" sort="0" autoFilter="0" pivotTables="0"/>
  <mergeCells count="33">
    <mergeCell ref="C30:D30"/>
    <mergeCell ref="C31:D31"/>
    <mergeCell ref="C32:D32"/>
    <mergeCell ref="C9:D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3:E3"/>
    <mergeCell ref="A5:A8"/>
    <mergeCell ref="J19:M1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E7:E9"/>
    <mergeCell ref="J41:L41"/>
    <mergeCell ref="J42:L42"/>
    <mergeCell ref="G1:L1"/>
    <mergeCell ref="G2:L2"/>
    <mergeCell ref="J20:M20"/>
  </mergeCells>
  <conditionalFormatting sqref="E31">
    <cfRule type="cellIs" dxfId="14" priority="4" operator="lessThan">
      <formula>-1</formula>
    </cfRule>
    <cfRule type="cellIs" dxfId="13" priority="5" operator="greaterThan">
      <formula>1</formula>
    </cfRule>
    <cfRule type="cellIs" dxfId="12" priority="6" operator="between">
      <formula>-1</formula>
      <formula>1</formula>
    </cfRule>
  </conditionalFormatting>
  <conditionalFormatting sqref="C3:E3">
    <cfRule type="cellIs" dxfId="11" priority="1" operator="lessThan">
      <formula>$A$2</formula>
    </cfRule>
    <cfRule type="cellIs" dxfId="10" priority="2" operator="greaterThan">
      <formula>$A$2</formula>
    </cfRule>
    <cfRule type="cellIs" dxfId="9" priority="3" operator="equal">
      <formula>$A$2</formula>
    </cfRule>
  </conditionalFormatting>
  <pageMargins left="0.7" right="0.7" top="0.75" bottom="0.75" header="0.3" footer="0.3"/>
  <pageSetup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zoomScale="90" zoomScaleNormal="90" workbookViewId="0">
      <selection activeCell="G24" sqref="G24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8.28515625" style="2" customWidth="1"/>
    <col min="4" max="4" width="9.28515625" style="2" customWidth="1"/>
    <col min="5" max="5" width="9.85546875" style="2" customWidth="1"/>
    <col min="6" max="6" width="2" customWidth="1"/>
    <col min="7" max="7" width="25.425781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67" t="s">
        <v>9</v>
      </c>
      <c r="J1" s="167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5"/>
      <c r="G2" s="6">
        <f>SUM(J5:J11)</f>
        <v>381686</v>
      </c>
      <c r="H2" s="7" t="s">
        <v>8</v>
      </c>
      <c r="I2" s="168">
        <f>-SUM(J12:J14)</f>
        <v>202750</v>
      </c>
      <c r="J2" s="168"/>
      <c r="K2" s="7" t="s">
        <v>10</v>
      </c>
      <c r="L2" s="29">
        <f>-SUM(J15:J26)</f>
        <v>178936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10"/>
      <c r="I3" s="169">
        <f>I2+L2</f>
        <v>381686</v>
      </c>
      <c r="J3" s="170"/>
      <c r="K3" s="170"/>
      <c r="L3" s="171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4.15" customHeight="1" x14ac:dyDescent="0.25">
      <c r="A4" s="10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34" t="s">
        <v>27</v>
      </c>
      <c r="I4" s="34" t="s">
        <v>28</v>
      </c>
      <c r="J4" s="34" t="s">
        <v>39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11">
        <v>42124</v>
      </c>
      <c r="C5" s="3" t="s">
        <v>62</v>
      </c>
      <c r="D5" s="3">
        <v>61000</v>
      </c>
      <c r="E5" s="3"/>
      <c r="F5" s="110"/>
      <c r="G5" s="161" t="s">
        <v>3</v>
      </c>
      <c r="H5" s="113">
        <f>'Financial Statements'!E10</f>
        <v>65236</v>
      </c>
      <c r="I5" s="162"/>
      <c r="J5" s="113">
        <f>+H5+I5</f>
        <v>65236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11"/>
      <c r="C6" s="3" t="s">
        <v>40</v>
      </c>
      <c r="D6" s="3"/>
      <c r="E6" s="3">
        <v>-61000</v>
      </c>
      <c r="F6" s="110"/>
      <c r="G6" s="112" t="s">
        <v>4</v>
      </c>
      <c r="H6" s="113">
        <f>'Financial Statements'!E11</f>
        <v>49500</v>
      </c>
      <c r="I6" s="162"/>
      <c r="J6" s="113">
        <f t="shared" ref="J6:J26" si="0">+H6+I6</f>
        <v>49500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11"/>
      <c r="C7" s="3"/>
      <c r="D7" s="3"/>
      <c r="E7" s="3"/>
      <c r="F7" s="110"/>
      <c r="G7" s="112" t="s">
        <v>52</v>
      </c>
      <c r="H7" s="113">
        <f>'Financial Statements'!E12</f>
        <v>240000</v>
      </c>
      <c r="I7" s="162"/>
      <c r="J7" s="113">
        <f t="shared" si="0"/>
        <v>240000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11">
        <v>42124</v>
      </c>
      <c r="C8" s="3" t="s">
        <v>40</v>
      </c>
      <c r="D8" s="3">
        <f>-SUM(D9:E16)</f>
        <v>56614</v>
      </c>
      <c r="E8" s="3"/>
      <c r="F8" s="110"/>
      <c r="G8" s="112" t="s">
        <v>53</v>
      </c>
      <c r="H8" s="113">
        <f>'Financial Statements'!E13</f>
        <v>750</v>
      </c>
      <c r="I8" s="162"/>
      <c r="J8" s="113">
        <f t="shared" si="0"/>
        <v>750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11"/>
      <c r="C9" s="3" t="s">
        <v>63</v>
      </c>
      <c r="D9" s="3"/>
      <c r="E9" s="3">
        <v>-500</v>
      </c>
      <c r="F9" s="110"/>
      <c r="G9" s="112" t="s">
        <v>21</v>
      </c>
      <c r="H9" s="113">
        <f>'Financial Statements'!E14</f>
        <v>2500</v>
      </c>
      <c r="I9" s="162"/>
      <c r="J9" s="113">
        <f t="shared" si="0"/>
        <v>2500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11"/>
      <c r="C10" s="3" t="s">
        <v>64</v>
      </c>
      <c r="D10" s="3"/>
      <c r="E10" s="3">
        <v>-600</v>
      </c>
      <c r="F10" s="110"/>
      <c r="G10" s="112" t="s">
        <v>58</v>
      </c>
      <c r="H10" s="113">
        <f>'Financial Statements'!E15</f>
        <v>70250</v>
      </c>
      <c r="I10" s="162"/>
      <c r="J10" s="113">
        <f t="shared" si="0"/>
        <v>70250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11"/>
      <c r="C11" s="3" t="s">
        <v>65</v>
      </c>
      <c r="D11" s="3"/>
      <c r="E11" s="3">
        <v>-37442</v>
      </c>
      <c r="F11" s="110"/>
      <c r="G11" s="112" t="s">
        <v>59</v>
      </c>
      <c r="H11" s="113">
        <f>'Financial Statements'!E16</f>
        <v>-46550</v>
      </c>
      <c r="I11" s="162"/>
      <c r="J11" s="113">
        <f t="shared" si="0"/>
        <v>-46550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11"/>
      <c r="C12" s="3" t="s">
        <v>120</v>
      </c>
      <c r="D12" s="3"/>
      <c r="E12" s="3">
        <v>-13600</v>
      </c>
      <c r="F12" s="110"/>
      <c r="G12" s="112" t="s">
        <v>5</v>
      </c>
      <c r="H12" s="130">
        <f>'Financial Statements'!E17</f>
        <v>-82150</v>
      </c>
      <c r="I12" s="162"/>
      <c r="J12" s="130">
        <f t="shared" si="0"/>
        <v>-82150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11"/>
      <c r="C13" s="3" t="s">
        <v>71</v>
      </c>
      <c r="D13" s="3"/>
      <c r="E13" s="3">
        <v>-450</v>
      </c>
      <c r="F13" s="110"/>
      <c r="G13" s="112" t="s">
        <v>22</v>
      </c>
      <c r="H13" s="130">
        <f>'Financial Statements'!E18</f>
        <v>-600</v>
      </c>
      <c r="I13" s="162"/>
      <c r="J13" s="130">
        <f t="shared" si="0"/>
        <v>-600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11"/>
      <c r="C14" s="3" t="s">
        <v>23</v>
      </c>
      <c r="D14" s="3"/>
      <c r="E14" s="3">
        <v>-2300</v>
      </c>
      <c r="F14" s="110"/>
      <c r="G14" s="112" t="s">
        <v>61</v>
      </c>
      <c r="H14" s="130">
        <f>'Financial Statements'!E19</f>
        <v>-120000</v>
      </c>
      <c r="I14" s="162"/>
      <c r="J14" s="130">
        <f t="shared" si="0"/>
        <v>-120000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11"/>
      <c r="C15" s="3" t="s">
        <v>72</v>
      </c>
      <c r="D15" s="3"/>
      <c r="E15" s="3">
        <v>-750</v>
      </c>
      <c r="F15" s="110"/>
      <c r="G15" s="134" t="s">
        <v>19</v>
      </c>
      <c r="H15" s="135">
        <f>'Financial Statements'!E20</f>
        <v>-184550</v>
      </c>
      <c r="I15" s="162">
        <f>E19+D21</f>
        <v>5614</v>
      </c>
      <c r="J15" s="135">
        <f t="shared" si="0"/>
        <v>-178936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11"/>
      <c r="C16" s="3" t="s">
        <v>121</v>
      </c>
      <c r="D16" s="3"/>
      <c r="E16" s="3">
        <v>-972</v>
      </c>
      <c r="F16" s="110"/>
      <c r="G16" s="134" t="s">
        <v>25</v>
      </c>
      <c r="H16" s="135">
        <f>'Financial Statements'!E21</f>
        <v>10000</v>
      </c>
      <c r="I16" s="162">
        <f>E22</f>
        <v>-10000</v>
      </c>
      <c r="J16" s="135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11"/>
      <c r="C17" s="3"/>
      <c r="D17" s="3"/>
      <c r="E17" s="3"/>
      <c r="F17" s="110"/>
      <c r="G17" s="134" t="s">
        <v>40</v>
      </c>
      <c r="H17" s="135">
        <v>0</v>
      </c>
      <c r="I17" s="162">
        <f>E6+D8+D18</f>
        <v>0</v>
      </c>
      <c r="J17" s="135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11">
        <v>42124</v>
      </c>
      <c r="C18" s="3" t="s">
        <v>40</v>
      </c>
      <c r="D18" s="3">
        <v>4386</v>
      </c>
      <c r="E18" s="3"/>
      <c r="F18" s="110"/>
      <c r="G18" s="112" t="s">
        <v>62</v>
      </c>
      <c r="H18" s="136">
        <f>'Financial Statements'!E22</f>
        <v>-61000</v>
      </c>
      <c r="I18" s="162">
        <f>D5</f>
        <v>61000</v>
      </c>
      <c r="J18" s="136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11"/>
      <c r="C19" s="3" t="s">
        <v>19</v>
      </c>
      <c r="D19" s="3"/>
      <c r="E19" s="3">
        <v>-4386</v>
      </c>
      <c r="F19" s="110"/>
      <c r="G19" s="112" t="s">
        <v>63</v>
      </c>
      <c r="H19" s="136">
        <f>'Financial Statements'!E23</f>
        <v>500</v>
      </c>
      <c r="I19" s="162">
        <f>E9</f>
        <v>-500</v>
      </c>
      <c r="J19" s="136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11"/>
      <c r="C20" s="3"/>
      <c r="D20" s="3"/>
      <c r="E20" s="3"/>
      <c r="F20" s="110"/>
      <c r="G20" s="112" t="s">
        <v>64</v>
      </c>
      <c r="H20" s="136">
        <f>'Financial Statements'!E24</f>
        <v>600</v>
      </c>
      <c r="I20" s="162">
        <f t="shared" ref="I20:I26" si="1">E10</f>
        <v>-600</v>
      </c>
      <c r="J20" s="136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11">
        <v>42124</v>
      </c>
      <c r="C21" s="3" t="s">
        <v>19</v>
      </c>
      <c r="D21" s="3">
        <v>10000</v>
      </c>
      <c r="E21" s="3"/>
      <c r="F21" s="110"/>
      <c r="G21" s="112" t="s">
        <v>65</v>
      </c>
      <c r="H21" s="136">
        <f>'Financial Statements'!E25</f>
        <v>37442</v>
      </c>
      <c r="I21" s="162">
        <f>E11</f>
        <v>-37442</v>
      </c>
      <c r="J21" s="136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11"/>
      <c r="C22" s="3" t="s">
        <v>25</v>
      </c>
      <c r="D22" s="3"/>
      <c r="E22" s="3">
        <v>-10000</v>
      </c>
      <c r="F22" s="110"/>
      <c r="G22" s="112" t="s">
        <v>120</v>
      </c>
      <c r="H22" s="136">
        <f>'Financial Statements'!E26</f>
        <v>13600</v>
      </c>
      <c r="I22" s="162">
        <f>E12</f>
        <v>-13600</v>
      </c>
      <c r="J22" s="136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11"/>
      <c r="C23" s="3"/>
      <c r="D23" s="3"/>
      <c r="E23" s="3"/>
      <c r="F23" s="110"/>
      <c r="G23" s="112" t="s">
        <v>71</v>
      </c>
      <c r="H23" s="136">
        <f>'Financial Statements'!E27</f>
        <v>450</v>
      </c>
      <c r="I23" s="162">
        <f>E13</f>
        <v>-450</v>
      </c>
      <c r="J23" s="136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11"/>
      <c r="C24" s="3"/>
      <c r="D24" s="3"/>
      <c r="E24" s="3"/>
      <c r="F24" s="110"/>
      <c r="G24" s="112" t="s">
        <v>23</v>
      </c>
      <c r="H24" s="136">
        <f>'Financial Statements'!E28</f>
        <v>2300</v>
      </c>
      <c r="I24" s="162">
        <f t="shared" si="1"/>
        <v>-2300</v>
      </c>
      <c r="J24" s="13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11"/>
      <c r="C25" s="3"/>
      <c r="D25" s="3"/>
      <c r="E25" s="3"/>
      <c r="F25" s="110"/>
      <c r="G25" s="112" t="s">
        <v>72</v>
      </c>
      <c r="H25" s="136">
        <f>'Financial Statements'!E29</f>
        <v>750</v>
      </c>
      <c r="I25" s="162">
        <f t="shared" si="1"/>
        <v>-750</v>
      </c>
      <c r="J25" s="136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11"/>
      <c r="C26" s="3"/>
      <c r="D26" s="3"/>
      <c r="E26" s="3"/>
      <c r="F26" s="110"/>
      <c r="G26" s="112" t="s">
        <v>121</v>
      </c>
      <c r="H26" s="136">
        <f>'Financial Statements'!E30</f>
        <v>972</v>
      </c>
      <c r="I26" s="162">
        <f t="shared" si="1"/>
        <v>-972</v>
      </c>
      <c r="J26" s="136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">
      <c r="B27" s="111"/>
      <c r="C27" s="3"/>
      <c r="D27" s="3"/>
      <c r="E27" s="3"/>
      <c r="F27" s="110"/>
      <c r="G27" s="139" t="s">
        <v>17</v>
      </c>
      <c r="H27" s="163">
        <f>+SUM(H5:H26)</f>
        <v>0</v>
      </c>
      <c r="I27" s="163">
        <f>+SUM(I5:I26)</f>
        <v>0</v>
      </c>
      <c r="J27" s="163">
        <f>+SUM(J5:J26)</f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Top="1" x14ac:dyDescent="0.25">
      <c r="B28" s="111"/>
      <c r="C28" s="3"/>
      <c r="D28" s="3"/>
      <c r="E28" s="3"/>
      <c r="F28" s="110"/>
      <c r="G28" s="141" t="s">
        <v>6</v>
      </c>
      <c r="H28" s="129">
        <f>SUM(H18:H26)</f>
        <v>-4386</v>
      </c>
      <c r="I28" s="129">
        <f t="shared" ref="I28:J28" si="2">SUM(I18:I26)</f>
        <v>4386</v>
      </c>
      <c r="J28" s="129">
        <f t="shared" si="2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11"/>
      <c r="C29" s="3"/>
      <c r="D29" s="3"/>
      <c r="E29" s="3"/>
      <c r="F29" s="110"/>
      <c r="G29" s="114"/>
      <c r="H29" s="114"/>
      <c r="I29" s="114"/>
      <c r="J29" s="114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11"/>
      <c r="C30" s="3"/>
      <c r="D30" s="3"/>
      <c r="E30" s="3"/>
      <c r="F30" s="110"/>
      <c r="G30" s="114"/>
      <c r="H30" s="114"/>
      <c r="I30" s="114"/>
      <c r="J30" s="11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2:38" x14ac:dyDescent="0.25">
      <c r="AJ34" s="20"/>
      <c r="AK34" s="20"/>
      <c r="AL34" s="20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25"/>
      <c r="O35" s="8"/>
      <c r="S35" s="8"/>
      <c r="W35" s="28"/>
      <c r="AA35" s="28"/>
      <c r="AE35" s="28"/>
      <c r="AI35" s="28"/>
      <c r="AJ35" s="21"/>
      <c r="AK35" s="21"/>
      <c r="AL35" s="21"/>
    </row>
    <row r="36" spans="2:38" ht="15.75" x14ac:dyDescent="0.25">
      <c r="AJ36" s="32"/>
      <c r="AK36" s="22"/>
      <c r="AL36" s="33"/>
    </row>
    <row r="37" spans="2:38" ht="15.75" x14ac:dyDescent="0.25">
      <c r="AJ37" s="23"/>
      <c r="AK37" s="23"/>
      <c r="AL37" s="33"/>
    </row>
    <row r="38" spans="2:38" ht="15.75" x14ac:dyDescent="0.25">
      <c r="AJ38" s="23"/>
      <c r="AK38" s="23"/>
      <c r="AL38" s="33"/>
    </row>
    <row r="40" spans="2:38" x14ac:dyDescent="0.25">
      <c r="B40" s="26"/>
      <c r="C40" s="25"/>
      <c r="D40" s="25"/>
      <c r="E40" s="25"/>
      <c r="AJ40" s="20"/>
      <c r="AK40" s="20"/>
      <c r="AL40" s="20"/>
    </row>
    <row r="41" spans="2:38" x14ac:dyDescent="0.25">
      <c r="O41" s="27"/>
      <c r="S41" s="27"/>
      <c r="AJ41" s="21"/>
      <c r="AK41" s="21"/>
      <c r="AL41" s="21"/>
    </row>
    <row r="42" spans="2:38" ht="15.75" x14ac:dyDescent="0.25">
      <c r="AJ42" s="32"/>
      <c r="AK42" s="22"/>
      <c r="AL42" s="33"/>
    </row>
    <row r="43" spans="2:38" ht="15.75" x14ac:dyDescent="0.25">
      <c r="AJ43" s="23"/>
      <c r="AK43" s="23"/>
      <c r="AL43" s="33"/>
    </row>
    <row r="44" spans="2:38" ht="15.75" x14ac:dyDescent="0.25">
      <c r="AJ44" s="23"/>
      <c r="AK44" s="23"/>
      <c r="AL44" s="33"/>
    </row>
    <row r="45" spans="2:38" x14ac:dyDescent="0.25">
      <c r="AF45" s="24"/>
      <c r="AG45" s="24"/>
      <c r="AH45" s="24"/>
      <c r="AJ45" s="24"/>
      <c r="AK45" s="24"/>
      <c r="AL45" s="24"/>
    </row>
    <row r="46" spans="2:38" x14ac:dyDescent="0.25">
      <c r="G46" s="25"/>
      <c r="H46" s="25"/>
      <c r="I46" s="25"/>
      <c r="J46" s="25"/>
      <c r="AF46" s="20"/>
      <c r="AG46" s="20"/>
      <c r="AH46" s="20"/>
      <c r="AJ46" s="20"/>
      <c r="AK46" s="20"/>
      <c r="AL46" s="20"/>
    </row>
    <row r="47" spans="2:38" x14ac:dyDescent="0.25">
      <c r="AF47" s="21"/>
      <c r="AG47" s="21"/>
      <c r="AH47" s="21"/>
      <c r="AJ47" s="21"/>
      <c r="AK47" s="21"/>
      <c r="AL47" s="21"/>
    </row>
    <row r="48" spans="2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ZdRy9y3hN4IE5xMtqVWK3VkHkXbiZHcJQSwqgLQXelxrP/OqXV2b0E8QXjNfTShKM033cUNhrz5Dh4abgPnaDg==" saltValue="rSEOB3DLAEhFexRBBf9Ya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7:J27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Directions</vt:lpstr>
      <vt:lpstr>Beg Bal</vt:lpstr>
      <vt:lpstr>Journal Entries</vt:lpstr>
      <vt:lpstr>AR AP Sub Ledgers</vt:lpstr>
      <vt:lpstr>Adusting Entries</vt:lpstr>
      <vt:lpstr>Financial Statements</vt:lpstr>
      <vt:lpstr>Closing Enries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2015-12-22T19:58:28Z</cp:lastPrinted>
  <dcterms:created xsi:type="dcterms:W3CDTF">2015-12-12T19:10:51Z</dcterms:created>
  <dcterms:modified xsi:type="dcterms:W3CDTF">2019-01-22T07:16:52Z</dcterms:modified>
</cp:coreProperties>
</file>