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120" yWindow="45" windowWidth="7350" windowHeight="5220" tabRatio="817"/>
  </bookViews>
  <sheets>
    <sheet name="Example" sheetId="90" r:id="rId1"/>
    <sheet name="Practice" sheetId="158" r:id="rId2"/>
  </sheets>
  <calcPr calcId="152511"/>
</workbook>
</file>

<file path=xl/calcChain.xml><?xml version="1.0" encoding="utf-8"?>
<calcChain xmlns="http://schemas.openxmlformats.org/spreadsheetml/2006/main">
  <c r="R108" i="158" l="1"/>
  <c r="S109" i="158" s="1"/>
  <c r="U107" i="158"/>
  <c r="W107" i="158" s="1"/>
  <c r="M107" i="158"/>
  <c r="L107" i="158"/>
  <c r="K107" i="158"/>
  <c r="S106" i="158"/>
  <c r="E106" i="158"/>
  <c r="L104" i="158"/>
  <c r="K104" i="158"/>
  <c r="M104" i="158" s="1"/>
  <c r="S103" i="158"/>
  <c r="E103" i="158"/>
  <c r="P102" i="158"/>
  <c r="K102" i="158"/>
  <c r="K103" i="158" s="1"/>
  <c r="K105" i="158" s="1"/>
  <c r="K106" i="158" s="1"/>
  <c r="K108" i="158" s="1"/>
  <c r="K109" i="158" s="1"/>
  <c r="L101" i="158"/>
  <c r="M101" i="158" s="1"/>
  <c r="K101" i="158"/>
  <c r="AB100" i="158"/>
  <c r="L100" i="158"/>
  <c r="K100" i="158"/>
  <c r="M100" i="158" s="1"/>
  <c r="E100" i="158"/>
  <c r="M99" i="158"/>
  <c r="N99" i="158" s="1"/>
  <c r="AC98" i="158"/>
  <c r="AB98" i="158"/>
  <c r="R96" i="158"/>
  <c r="P96" i="158"/>
  <c r="S94" i="158"/>
  <c r="V103" i="158" s="1"/>
  <c r="L64" i="158"/>
  <c r="H65" i="158" s="1"/>
  <c r="K64" i="158"/>
  <c r="U63" i="158"/>
  <c r="W63" i="158" s="1"/>
  <c r="R63" i="158"/>
  <c r="S64" i="158" s="1"/>
  <c r="P63" i="158"/>
  <c r="P108" i="158" s="1"/>
  <c r="W62" i="158"/>
  <c r="U62" i="158"/>
  <c r="U61" i="158"/>
  <c r="S61" i="158"/>
  <c r="E61" i="158"/>
  <c r="U60" i="158"/>
  <c r="P60" i="158"/>
  <c r="P105" i="158" s="1"/>
  <c r="L60" i="158"/>
  <c r="L63" i="158" s="1"/>
  <c r="H66" i="158" s="1"/>
  <c r="K60" i="158"/>
  <c r="K63" i="158" s="1"/>
  <c r="U59" i="158"/>
  <c r="W59" i="158" s="1"/>
  <c r="V58" i="158"/>
  <c r="W58" i="158" s="1"/>
  <c r="V52" i="158" s="1"/>
  <c r="U58" i="158"/>
  <c r="U103" i="158" s="1"/>
  <c r="W103" i="158" s="1"/>
  <c r="V97" i="158" s="1"/>
  <c r="S58" i="158"/>
  <c r="E58" i="158"/>
  <c r="U57" i="158"/>
  <c r="U102" i="158" s="1"/>
  <c r="P57" i="158"/>
  <c r="V56" i="158"/>
  <c r="U56" i="158"/>
  <c r="U101" i="158" s="1"/>
  <c r="L56" i="158"/>
  <c r="L59" i="158" s="1"/>
  <c r="L62" i="158" s="1"/>
  <c r="K56" i="158"/>
  <c r="K59" i="158" s="1"/>
  <c r="K62" i="158" s="1"/>
  <c r="U55" i="158"/>
  <c r="U100" i="158" s="1"/>
  <c r="L55" i="158"/>
  <c r="L58" i="158" s="1"/>
  <c r="L61" i="158" s="1"/>
  <c r="L65" i="158" s="1"/>
  <c r="K55" i="158"/>
  <c r="E55" i="158"/>
  <c r="M54" i="158"/>
  <c r="N54" i="158" s="1"/>
  <c r="AC53" i="158"/>
  <c r="AC55" i="158" s="1"/>
  <c r="AB53" i="158"/>
  <c r="AB55" i="158" s="1"/>
  <c r="R51" i="158"/>
  <c r="S52" i="158" s="1"/>
  <c r="V60" i="158" s="1"/>
  <c r="S49" i="158"/>
  <c r="U21" i="158"/>
  <c r="W19" i="158"/>
  <c r="W18" i="158"/>
  <c r="W15" i="158"/>
  <c r="W11" i="158"/>
  <c r="U11" i="158"/>
  <c r="U20" i="158" s="1"/>
  <c r="U22" i="158" s="1"/>
  <c r="W100" i="158" l="1"/>
  <c r="M63" i="158"/>
  <c r="G66" i="158"/>
  <c r="I66" i="158" s="1"/>
  <c r="M62" i="158"/>
  <c r="H67" i="158"/>
  <c r="L66" i="158"/>
  <c r="W20" i="158"/>
  <c r="M55" i="158"/>
  <c r="K58" i="158"/>
  <c r="M59" i="158"/>
  <c r="M60" i="158"/>
  <c r="U106" i="158"/>
  <c r="G65" i="158"/>
  <c r="M64" i="158"/>
  <c r="U104" i="158"/>
  <c r="W104" i="158" s="1"/>
  <c r="M102" i="158"/>
  <c r="W56" i="158"/>
  <c r="U105" i="158"/>
  <c r="W60" i="158"/>
  <c r="V101" i="158"/>
  <c r="S97" i="158"/>
  <c r="V105" i="158" s="1"/>
  <c r="W14" i="158"/>
  <c r="V8" i="158" s="1"/>
  <c r="W55" i="158"/>
  <c r="M56" i="158"/>
  <c r="U64" i="158"/>
  <c r="U65" i="158" s="1"/>
  <c r="U108" i="158"/>
  <c r="W108" i="158" s="1"/>
  <c r="V102" i="90"/>
  <c r="V106" i="90"/>
  <c r="S112" i="90"/>
  <c r="R111" i="90"/>
  <c r="AC99" i="90"/>
  <c r="N109" i="90"/>
  <c r="N108" i="90"/>
  <c r="N105" i="90"/>
  <c r="N102" i="90"/>
  <c r="M109" i="90"/>
  <c r="L109" i="90"/>
  <c r="K109" i="90"/>
  <c r="I109" i="90"/>
  <c r="H109" i="90"/>
  <c r="AC98" i="90"/>
  <c r="AB100" i="90"/>
  <c r="AB98" i="90"/>
  <c r="V105" i="90"/>
  <c r="V101" i="90"/>
  <c r="S109" i="90"/>
  <c r="R108" i="90"/>
  <c r="V103" i="90"/>
  <c r="S106" i="90"/>
  <c r="L108" i="90"/>
  <c r="M108" i="90"/>
  <c r="K108" i="90"/>
  <c r="M107" i="90"/>
  <c r="L107" i="90"/>
  <c r="K107" i="90"/>
  <c r="M106" i="90"/>
  <c r="L106" i="90"/>
  <c r="K106" i="90"/>
  <c r="E106" i="90"/>
  <c r="S103" i="90"/>
  <c r="L105" i="90"/>
  <c r="M105" i="90"/>
  <c r="K105" i="90"/>
  <c r="M104" i="90"/>
  <c r="L104" i="90"/>
  <c r="K104" i="90"/>
  <c r="M103" i="90"/>
  <c r="L103" i="90"/>
  <c r="K103" i="90"/>
  <c r="E103" i="90"/>
  <c r="S97" i="90"/>
  <c r="R96" i="90"/>
  <c r="S94" i="90"/>
  <c r="L102" i="90"/>
  <c r="M102" i="90"/>
  <c r="K102" i="90"/>
  <c r="M101" i="90"/>
  <c r="L101" i="90"/>
  <c r="K101" i="90"/>
  <c r="M100" i="90"/>
  <c r="L100" i="90"/>
  <c r="K100" i="90"/>
  <c r="E100" i="90"/>
  <c r="N99" i="90"/>
  <c r="M99" i="90"/>
  <c r="N56" i="158" l="1"/>
  <c r="U66" i="158"/>
  <c r="L102" i="158"/>
  <c r="L103" i="158" s="1"/>
  <c r="M103" i="158" s="1"/>
  <c r="M105" i="158" s="1"/>
  <c r="N102" i="158"/>
  <c r="G67" i="158"/>
  <c r="I65" i="158"/>
  <c r="W12" i="158"/>
  <c r="W16" i="158"/>
  <c r="W101" i="158"/>
  <c r="U109" i="158"/>
  <c r="W109" i="158" s="1"/>
  <c r="W64" i="158"/>
  <c r="U111" i="158"/>
  <c r="W105" i="158"/>
  <c r="M58" i="158"/>
  <c r="N60" i="158" s="1"/>
  <c r="K61" i="158"/>
  <c r="U110" i="158"/>
  <c r="V57" i="90"/>
  <c r="V61" i="90"/>
  <c r="R66" i="90"/>
  <c r="S67" i="90"/>
  <c r="AC55" i="90"/>
  <c r="N66" i="90"/>
  <c r="M65" i="90"/>
  <c r="L65" i="90"/>
  <c r="K65" i="90"/>
  <c r="M66" i="90"/>
  <c r="L66" i="90"/>
  <c r="K66" i="90"/>
  <c r="I67" i="90"/>
  <c r="H67" i="90"/>
  <c r="G67" i="90"/>
  <c r="I66" i="90"/>
  <c r="H66" i="90"/>
  <c r="G66" i="90"/>
  <c r="I65" i="90"/>
  <c r="H65" i="90"/>
  <c r="G65" i="90"/>
  <c r="AC10" i="90"/>
  <c r="AC53" i="90"/>
  <c r="AB55" i="90"/>
  <c r="AB53" i="90"/>
  <c r="V60" i="90"/>
  <c r="V56" i="90"/>
  <c r="S64" i="90"/>
  <c r="R63" i="90"/>
  <c r="V58" i="90"/>
  <c r="S61" i="90"/>
  <c r="N64" i="90"/>
  <c r="M64" i="90"/>
  <c r="L64" i="90"/>
  <c r="K64" i="90"/>
  <c r="M63" i="90"/>
  <c r="L63" i="90"/>
  <c r="K63" i="90"/>
  <c r="M62" i="90"/>
  <c r="L62" i="90"/>
  <c r="K62" i="90"/>
  <c r="M61" i="90"/>
  <c r="L61" i="90"/>
  <c r="K61" i="90"/>
  <c r="E61" i="90"/>
  <c r="S58" i="90"/>
  <c r="N60" i="90"/>
  <c r="M60" i="90"/>
  <c r="L60" i="90"/>
  <c r="K60" i="90"/>
  <c r="M59" i="90"/>
  <c r="L59" i="90"/>
  <c r="K59" i="90"/>
  <c r="M58" i="90"/>
  <c r="L58" i="90"/>
  <c r="K58" i="90"/>
  <c r="E58" i="90"/>
  <c r="S52" i="90"/>
  <c r="R51" i="90"/>
  <c r="S49" i="90"/>
  <c r="N56" i="90"/>
  <c r="M56" i="90"/>
  <c r="L56" i="90"/>
  <c r="K56" i="90"/>
  <c r="M55" i="90"/>
  <c r="L55" i="90"/>
  <c r="K55" i="90"/>
  <c r="E55" i="90"/>
  <c r="N54" i="90"/>
  <c r="M54" i="90"/>
  <c r="L19" i="90"/>
  <c r="M19" i="90" s="1"/>
  <c r="K19" i="90"/>
  <c r="L18" i="90"/>
  <c r="K18" i="90"/>
  <c r="M18" i="90" s="1"/>
  <c r="H20" i="90"/>
  <c r="G20" i="90"/>
  <c r="I20" i="90" s="1"/>
  <c r="I19" i="90"/>
  <c r="H19" i="90"/>
  <c r="G19" i="90"/>
  <c r="H18" i="90"/>
  <c r="I18" i="90" s="1"/>
  <c r="AC8" i="90"/>
  <c r="AB10" i="90"/>
  <c r="AB8" i="90"/>
  <c r="V16" i="90"/>
  <c r="V12" i="90"/>
  <c r="S20" i="90"/>
  <c r="R19" i="90"/>
  <c r="V14" i="90"/>
  <c r="S17" i="90"/>
  <c r="M17" i="90"/>
  <c r="L17" i="90"/>
  <c r="K17" i="90"/>
  <c r="M16" i="90"/>
  <c r="L16" i="90"/>
  <c r="K16" i="90"/>
  <c r="M15" i="90"/>
  <c r="L15" i="90"/>
  <c r="K15" i="90"/>
  <c r="M14" i="90"/>
  <c r="N17" i="90" s="1"/>
  <c r="L14" i="90"/>
  <c r="K14" i="90"/>
  <c r="E14" i="90"/>
  <c r="S14" i="90"/>
  <c r="N13" i="90"/>
  <c r="M13" i="90"/>
  <c r="L13" i="90"/>
  <c r="K13" i="90"/>
  <c r="M12" i="90"/>
  <c r="L12" i="90"/>
  <c r="K12" i="90"/>
  <c r="M11" i="90"/>
  <c r="L11" i="90"/>
  <c r="K11" i="90"/>
  <c r="E11" i="90"/>
  <c r="S8" i="90"/>
  <c r="R7" i="90"/>
  <c r="S5" i="90"/>
  <c r="R4" i="90"/>
  <c r="N9" i="90"/>
  <c r="M9" i="90"/>
  <c r="L9" i="90"/>
  <c r="K9" i="90"/>
  <c r="M8" i="90"/>
  <c r="L8" i="90"/>
  <c r="K8" i="90"/>
  <c r="E8" i="90"/>
  <c r="N7" i="90"/>
  <c r="M7" i="90"/>
  <c r="I67" i="158" l="1"/>
  <c r="K66" i="158"/>
  <c r="M66" i="158" s="1"/>
  <c r="L105" i="158"/>
  <c r="L106" i="158" s="1"/>
  <c r="M106" i="158" s="1"/>
  <c r="M108" i="158" s="1"/>
  <c r="N105" i="158"/>
  <c r="M61" i="158"/>
  <c r="N64" i="158" s="1"/>
  <c r="K65" i="158"/>
  <c r="M65" i="158" s="1"/>
  <c r="N66" i="158" s="1"/>
  <c r="S67" i="158"/>
  <c r="R22" i="90"/>
  <c r="N19" i="90"/>
  <c r="P96" i="90"/>
  <c r="U63" i="90"/>
  <c r="U108" i="90" s="1"/>
  <c r="U62" i="90"/>
  <c r="U107" i="90" s="1"/>
  <c r="U61" i="90"/>
  <c r="U106" i="90" s="1"/>
  <c r="U60" i="90"/>
  <c r="U105" i="90" s="1"/>
  <c r="U59" i="90"/>
  <c r="U104" i="90" s="1"/>
  <c r="U58" i="90"/>
  <c r="U103" i="90" s="1"/>
  <c r="U57" i="90"/>
  <c r="U102" i="90" s="1"/>
  <c r="U56" i="90"/>
  <c r="W19" i="90"/>
  <c r="P63" i="90"/>
  <c r="P108" i="90" s="1"/>
  <c r="W18" i="90"/>
  <c r="P60" i="90"/>
  <c r="P105" i="90" s="1"/>
  <c r="W15" i="90"/>
  <c r="P57" i="90"/>
  <c r="P102" i="90" s="1"/>
  <c r="U11" i="90"/>
  <c r="U55" i="90" s="1"/>
  <c r="N108" i="158" l="1"/>
  <c r="L108" i="158"/>
  <c r="R66" i="158"/>
  <c r="V61" i="158" s="1"/>
  <c r="V57" i="158"/>
  <c r="S23" i="90"/>
  <c r="V13" i="90" s="1"/>
  <c r="V17" i="90"/>
  <c r="U20" i="90"/>
  <c r="U22" i="90" s="1"/>
  <c r="W14" i="90"/>
  <c r="V8" i="90" s="1"/>
  <c r="W58" i="90"/>
  <c r="V52" i="90" s="1"/>
  <c r="W103" i="90"/>
  <c r="V97" i="90" s="1"/>
  <c r="W63" i="90"/>
  <c r="W16" i="90"/>
  <c r="W60" i="90"/>
  <c r="W59" i="90"/>
  <c r="W62" i="90"/>
  <c r="W108" i="90"/>
  <c r="W107" i="90"/>
  <c r="W56" i="90"/>
  <c r="W104" i="90"/>
  <c r="U100" i="90"/>
  <c r="W55" i="90"/>
  <c r="U64" i="90"/>
  <c r="U65" i="90" s="1"/>
  <c r="W20" i="90"/>
  <c r="U101" i="90"/>
  <c r="W11" i="90"/>
  <c r="U21" i="90"/>
  <c r="W57" i="158" l="1"/>
  <c r="V65" i="158"/>
  <c r="V66" i="158"/>
  <c r="W61" i="158"/>
  <c r="H109" i="158"/>
  <c r="I109" i="158" s="1"/>
  <c r="R111" i="158" s="1"/>
  <c r="L109" i="158"/>
  <c r="M109" i="158" s="1"/>
  <c r="U66" i="90"/>
  <c r="W13" i="90"/>
  <c r="W101" i="90"/>
  <c r="W100" i="90"/>
  <c r="W12" i="90"/>
  <c r="W105" i="90"/>
  <c r="W64" i="90"/>
  <c r="U109" i="90"/>
  <c r="U110" i="90" s="1"/>
  <c r="AC99" i="158" l="1"/>
  <c r="N109" i="158"/>
  <c r="S112" i="158"/>
  <c r="V102" i="158" s="1"/>
  <c r="V106" i="158"/>
  <c r="W65" i="158"/>
  <c r="T52" i="158"/>
  <c r="X52" i="158"/>
  <c r="V53" i="158" s="1"/>
  <c r="W66" i="158"/>
  <c r="W17" i="158"/>
  <c r="V22" i="158"/>
  <c r="W13" i="158"/>
  <c r="V21" i="158"/>
  <c r="T8" i="90"/>
  <c r="V21" i="90"/>
  <c r="W61" i="90"/>
  <c r="W66" i="90" s="1"/>
  <c r="V66" i="90"/>
  <c r="W109" i="90"/>
  <c r="U111" i="90"/>
  <c r="W57" i="90"/>
  <c r="V65" i="90"/>
  <c r="W17" i="90"/>
  <c r="W22" i="90" s="1"/>
  <c r="V22" i="90"/>
  <c r="V111" i="158" l="1"/>
  <c r="W106" i="158"/>
  <c r="T8" i="158"/>
  <c r="W21" i="158"/>
  <c r="W102" i="158"/>
  <c r="V110" i="158"/>
  <c r="W22" i="158"/>
  <c r="X8" i="158"/>
  <c r="V9" i="158" s="1"/>
  <c r="W21" i="90"/>
  <c r="X52" i="90"/>
  <c r="V53" i="90" s="1"/>
  <c r="W106" i="90"/>
  <c r="W111" i="90" s="1"/>
  <c r="V111" i="90"/>
  <c r="W102" i="90"/>
  <c r="V110" i="90"/>
  <c r="X8" i="90"/>
  <c r="V9" i="90" s="1"/>
  <c r="T52" i="90"/>
  <c r="W65" i="90"/>
  <c r="X97" i="158" l="1"/>
  <c r="V98" i="158" s="1"/>
  <c r="W111" i="158"/>
  <c r="T97" i="158"/>
  <c r="W110" i="158"/>
  <c r="T97" i="90"/>
  <c r="W110" i="90"/>
  <c r="X97" i="90"/>
  <c r="V98" i="90" s="1"/>
</calcChain>
</file>

<file path=xl/sharedStrings.xml><?xml version="1.0" encoding="utf-8"?>
<sst xmlns="http://schemas.openxmlformats.org/spreadsheetml/2006/main" count="424" uniqueCount="43">
  <si>
    <t>Cash</t>
  </si>
  <si>
    <t>Accounts Receivable</t>
  </si>
  <si>
    <t>Accounts Payable</t>
  </si>
  <si>
    <t>Accounts</t>
  </si>
  <si>
    <t>Debit</t>
  </si>
  <si>
    <t>Entries</t>
  </si>
  <si>
    <t>Supplies Expense</t>
  </si>
  <si>
    <t>Utilities Expense</t>
  </si>
  <si>
    <t>Net Income</t>
  </si>
  <si>
    <t>Owner Capital</t>
  </si>
  <si>
    <t>Assets</t>
  </si>
  <si>
    <t>=</t>
  </si>
  <si>
    <t>Liabilities</t>
  </si>
  <si>
    <t>+</t>
  </si>
  <si>
    <t>Owner's Equity</t>
  </si>
  <si>
    <t>Revenue, income or sales</t>
  </si>
  <si>
    <t>(Credit)</t>
  </si>
  <si>
    <t>Cost of Merchandise Sold</t>
  </si>
  <si>
    <t>Date</t>
  </si>
  <si>
    <t>Total</t>
  </si>
  <si>
    <t>Total Debits - Total (credits)</t>
  </si>
  <si>
    <t>Purchases</t>
  </si>
  <si>
    <t>Inventory</t>
  </si>
  <si>
    <t>Unit</t>
  </si>
  <si>
    <t>Quantity</t>
  </si>
  <si>
    <t>Cost</t>
  </si>
  <si>
    <t>Cost of goods sold</t>
  </si>
  <si>
    <t>Beg Bal</t>
  </si>
  <si>
    <t>End Bal</t>
  </si>
  <si>
    <t xml:space="preserve">  </t>
  </si>
  <si>
    <t>FIFO</t>
  </si>
  <si>
    <t>Beginning inventory</t>
  </si>
  <si>
    <t>Gail loss on sales</t>
  </si>
  <si>
    <t>LIFO</t>
  </si>
  <si>
    <t>Weighted Average</t>
  </si>
  <si>
    <t>Units</t>
  </si>
  <si>
    <t>Good available for sale</t>
  </si>
  <si>
    <t>Cost of Goods Sold</t>
  </si>
  <si>
    <t xml:space="preserve">Cost of Goods Sold: </t>
  </si>
  <si>
    <t>Ending inventory</t>
  </si>
  <si>
    <t>Dollars</t>
  </si>
  <si>
    <t>This is the Ensing inventory</t>
  </si>
  <si>
    <t>Units sold are 580 (400+120+200 - 240)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</si>
</sst>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7" formatCode="&quot;$&quot;#,##0.00_);\(&quot;$&quot;#,##0.00\)"/>
  </numFmts>
  <fonts count="2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ck">
        <color theme="5" tint="0.399945066682943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5" tint="0.39994506668294322"/>
      </top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 style="thick">
        <color theme="5" tint="0.39994506668294322"/>
      </top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 style="thick">
        <color theme="7" tint="0.399945066682943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7" tint="0.39994506668294322"/>
      </top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 style="thick">
        <color theme="7" tint="0.39994506668294322"/>
      </top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ck">
        <color theme="5" tint="0.39991454817346722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ck">
        <color theme="7" tint="0.39991454817346722"/>
      </bottom>
      <diagonal/>
    </border>
    <border>
      <left style="thick">
        <color theme="9" tint="0.59996337778862885"/>
      </left>
      <right style="thin">
        <color indexed="64"/>
      </right>
      <top style="thick">
        <color theme="9" tint="0.5999633777886288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9" tint="0.59996337778862885"/>
      </top>
      <bottom style="thin">
        <color indexed="64"/>
      </bottom>
      <diagonal/>
    </border>
    <border>
      <left style="thin">
        <color indexed="64"/>
      </left>
      <right style="thick">
        <color theme="9" tint="0.59996337778862885"/>
      </right>
      <top style="thick">
        <color theme="9" tint="0.59996337778862885"/>
      </top>
      <bottom style="thin">
        <color indexed="64"/>
      </bottom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9" tint="0.59996337778862885"/>
      </right>
      <top style="thin">
        <color indexed="64"/>
      </top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/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/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/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thin">
        <color indexed="64"/>
      </left>
      <right style="thick">
        <color theme="9" tint="0.59996337778862885"/>
      </right>
      <top style="thin">
        <color indexed="64"/>
      </top>
      <bottom style="thick">
        <color theme="9" tint="0.59996337778862885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</cellStyleXfs>
  <cellXfs count="179">
    <xf numFmtId="0" fontId="0" fillId="0" borderId="0" xfId="0"/>
    <xf numFmtId="37" fontId="8" fillId="3" borderId="5" xfId="0" applyNumberFormat="1" applyFont="1" applyFill="1" applyBorder="1" applyProtection="1">
      <protection locked="0"/>
    </xf>
    <xf numFmtId="37" fontId="8" fillId="3" borderId="6" xfId="0" applyNumberFormat="1" applyFont="1" applyFill="1" applyBorder="1" applyProtection="1">
      <protection locked="0"/>
    </xf>
    <xf numFmtId="37" fontId="9" fillId="3" borderId="5" xfId="2" applyNumberFormat="1" applyFont="1" applyFill="1" applyBorder="1" applyProtection="1">
      <protection locked="0"/>
    </xf>
    <xf numFmtId="16" fontId="1" fillId="3" borderId="6" xfId="2" applyNumberFormat="1" applyFill="1" applyBorder="1" applyAlignment="1" applyProtection="1">
      <alignment horizontal="left"/>
      <protection locked="0"/>
    </xf>
    <xf numFmtId="37" fontId="1" fillId="3" borderId="8" xfId="2" applyNumberFormat="1" applyFill="1" applyBorder="1" applyProtection="1">
      <protection locked="0"/>
    </xf>
    <xf numFmtId="37" fontId="1" fillId="3" borderId="11" xfId="2" applyNumberFormat="1" applyFill="1" applyBorder="1" applyProtection="1">
      <protection locked="0"/>
    </xf>
    <xf numFmtId="37" fontId="1" fillId="3" borderId="5" xfId="2" applyNumberFormat="1" applyFill="1" applyBorder="1" applyProtection="1">
      <protection locked="0"/>
    </xf>
    <xf numFmtId="37" fontId="1" fillId="3" borderId="18" xfId="2" applyNumberFormat="1" applyFill="1" applyBorder="1" applyProtection="1">
      <protection locked="0"/>
    </xf>
    <xf numFmtId="37" fontId="1" fillId="3" borderId="13" xfId="2" applyNumberFormat="1" applyFill="1" applyBorder="1" applyProtection="1">
      <protection locked="0"/>
    </xf>
    <xf numFmtId="37" fontId="1" fillId="3" borderId="14" xfId="2" applyNumberFormat="1" applyFill="1" applyBorder="1" applyProtection="1">
      <protection locked="0"/>
    </xf>
    <xf numFmtId="37" fontId="1" fillId="3" borderId="15" xfId="2" applyNumberFormat="1" applyFill="1" applyBorder="1" applyProtection="1">
      <protection locked="0"/>
    </xf>
    <xf numFmtId="37" fontId="1" fillId="3" borderId="16" xfId="2" applyNumberFormat="1" applyFill="1" applyBorder="1" applyProtection="1">
      <protection locked="0"/>
    </xf>
    <xf numFmtId="37" fontId="1" fillId="3" borderId="17" xfId="2" applyNumberFormat="1" applyFill="1" applyBorder="1" applyProtection="1">
      <protection locked="0"/>
    </xf>
    <xf numFmtId="37" fontId="1" fillId="3" borderId="21" xfId="2" applyNumberFormat="1" applyFill="1" applyBorder="1" applyProtection="1">
      <protection locked="0"/>
    </xf>
    <xf numFmtId="37" fontId="1" fillId="3" borderId="22" xfId="2" applyNumberFormat="1" applyFill="1" applyBorder="1" applyProtection="1">
      <protection locked="0"/>
    </xf>
    <xf numFmtId="37" fontId="1" fillId="3" borderId="23" xfId="2" applyNumberFormat="1" applyFill="1" applyBorder="1" applyProtection="1">
      <protection locked="0"/>
    </xf>
    <xf numFmtId="37" fontId="0" fillId="0" borderId="0" xfId="0" applyNumberFormat="1" applyProtection="1"/>
    <xf numFmtId="0" fontId="0" fillId="0" borderId="0" xfId="0" applyProtection="1"/>
    <xf numFmtId="37" fontId="4" fillId="0" borderId="0" xfId="1" applyNumberFormat="1" applyFont="1" applyBorder="1" applyAlignment="1" applyProtection="1">
      <alignment horizontal="center" wrapText="1"/>
    </xf>
    <xf numFmtId="37" fontId="8" fillId="3" borderId="5" xfId="0" applyNumberFormat="1" applyFont="1" applyFill="1" applyBorder="1" applyProtection="1"/>
    <xf numFmtId="37" fontId="10" fillId="2" borderId="5" xfId="2" applyNumberFormat="1" applyFont="1" applyFill="1" applyBorder="1" applyProtection="1"/>
    <xf numFmtId="37" fontId="9" fillId="3" borderId="5" xfId="2" applyNumberFormat="1" applyFont="1" applyFill="1" applyBorder="1" applyProtection="1"/>
    <xf numFmtId="37" fontId="6" fillId="2" borderId="5" xfId="2" applyNumberFormat="1" applyFont="1" applyFill="1" applyBorder="1" applyProtection="1"/>
    <xf numFmtId="37" fontId="5" fillId="2" borderId="5" xfId="2" applyNumberFormat="1" applyFont="1" applyFill="1" applyBorder="1" applyProtection="1"/>
    <xf numFmtId="37" fontId="11" fillId="2" borderId="5" xfId="2" applyNumberFormat="1" applyFont="1" applyFill="1" applyBorder="1" applyProtection="1"/>
    <xf numFmtId="0" fontId="15" fillId="0" borderId="0" xfId="2" applyFont="1" applyFill="1" applyProtection="1"/>
    <xf numFmtId="37" fontId="9" fillId="0" borderId="7" xfId="2" applyNumberFormat="1" applyFont="1" applyFill="1" applyBorder="1" applyProtection="1"/>
    <xf numFmtId="37" fontId="11" fillId="2" borderId="0" xfId="2" applyNumberFormat="1" applyFont="1" applyFill="1" applyProtection="1"/>
    <xf numFmtId="37" fontId="0" fillId="0" borderId="0" xfId="0" applyNumberFormat="1" applyAlignment="1" applyProtection="1">
      <alignment horizontal="left"/>
    </xf>
    <xf numFmtId="16" fontId="8" fillId="0" borderId="0" xfId="0" applyNumberFormat="1" applyFont="1" applyAlignment="1" applyProtection="1">
      <alignment horizontal="left"/>
    </xf>
    <xf numFmtId="37" fontId="16" fillId="10" borderId="2" xfId="4" applyNumberFormat="1" applyFont="1" applyBorder="1" applyAlignment="1" applyProtection="1">
      <alignment horizontal="centerContinuous"/>
    </xf>
    <xf numFmtId="37" fontId="16" fillId="10" borderId="3" xfId="4" applyNumberFormat="1" applyFont="1" applyBorder="1" applyAlignment="1" applyProtection="1">
      <alignment horizontal="centerContinuous"/>
    </xf>
    <xf numFmtId="16" fontId="16" fillId="10" borderId="3" xfId="4" applyNumberFormat="1" applyFont="1" applyBorder="1" applyAlignment="1" applyProtection="1">
      <alignment horizontal="centerContinuous"/>
    </xf>
    <xf numFmtId="0" fontId="16" fillId="10" borderId="3" xfId="4" applyFont="1" applyBorder="1" applyAlignment="1" applyProtection="1">
      <alignment horizontal="centerContinuous"/>
    </xf>
    <xf numFmtId="0" fontId="16" fillId="10" borderId="4" xfId="4" applyFont="1" applyBorder="1" applyAlignment="1" applyProtection="1">
      <alignment horizontal="centerContinuous"/>
    </xf>
    <xf numFmtId="37" fontId="1" fillId="0" borderId="0" xfId="1" applyNumberFormat="1" applyBorder="1" applyAlignment="1" applyProtection="1">
      <alignment horizontal="center"/>
    </xf>
    <xf numFmtId="37" fontId="1" fillId="0" borderId="0" xfId="1" applyNumberFormat="1" applyBorder="1" applyAlignment="1" applyProtection="1">
      <alignment horizontal="left" vertical="top" wrapText="1"/>
    </xf>
    <xf numFmtId="37" fontId="8" fillId="0" borderId="5" xfId="0" applyNumberFormat="1" applyFont="1" applyFill="1" applyBorder="1" applyProtection="1"/>
    <xf numFmtId="37" fontId="8" fillId="3" borderId="6" xfId="0" applyNumberFormat="1" applyFont="1" applyFill="1" applyBorder="1" applyProtection="1"/>
    <xf numFmtId="39" fontId="0" fillId="0" borderId="0" xfId="0" applyNumberFormat="1" applyProtection="1"/>
    <xf numFmtId="37" fontId="1" fillId="0" borderId="0" xfId="1" applyNumberFormat="1" applyBorder="1" applyAlignment="1" applyProtection="1">
      <alignment horizontal="center" vertical="top" wrapText="1"/>
    </xf>
    <xf numFmtId="37" fontId="1" fillId="0" borderId="1" xfId="1" applyNumberFormat="1" applyAlignment="1" applyProtection="1">
      <alignment horizontal="left" vertical="top" wrapText="1"/>
    </xf>
    <xf numFmtId="37" fontId="10" fillId="2" borderId="0" xfId="2" applyNumberFormat="1" applyFont="1" applyFill="1" applyAlignment="1" applyProtection="1">
      <alignment horizontal="center"/>
    </xf>
    <xf numFmtId="39" fontId="14" fillId="2" borderId="0" xfId="0" applyNumberFormat="1" applyFont="1" applyFill="1" applyAlignment="1" applyProtection="1">
      <alignment horizontal="center"/>
    </xf>
    <xf numFmtId="37" fontId="6" fillId="2" borderId="0" xfId="2" applyNumberFormat="1" applyFont="1" applyFill="1" applyAlignment="1" applyProtection="1">
      <alignment horizontal="center"/>
    </xf>
    <xf numFmtId="16" fontId="1" fillId="3" borderId="6" xfId="2" applyNumberFormat="1" applyFill="1" applyBorder="1" applyAlignment="1" applyProtection="1">
      <alignment horizontal="left"/>
    </xf>
    <xf numFmtId="37" fontId="1" fillId="3" borderId="8" xfId="2" applyNumberFormat="1" applyFill="1" applyBorder="1" applyProtection="1"/>
    <xf numFmtId="37" fontId="1" fillId="3" borderId="13" xfId="2" applyNumberFormat="1" applyFill="1" applyBorder="1" applyProtection="1"/>
    <xf numFmtId="37" fontId="1" fillId="3" borderId="24" xfId="2" applyNumberFormat="1" applyFill="1" applyBorder="1" applyProtection="1"/>
    <xf numFmtId="37" fontId="3" fillId="0" borderId="0" xfId="0" applyNumberFormat="1" applyFont="1" applyProtection="1"/>
    <xf numFmtId="37" fontId="1" fillId="3" borderId="11" xfId="2" applyNumberFormat="1" applyFill="1" applyBorder="1" applyProtection="1"/>
    <xf numFmtId="37" fontId="1" fillId="3" borderId="16" xfId="2" applyNumberFormat="1" applyFill="1" applyBorder="1" applyProtection="1"/>
    <xf numFmtId="37" fontId="1" fillId="3" borderId="27" xfId="2" applyNumberFormat="1" applyFill="1" applyBorder="1" applyProtection="1"/>
    <xf numFmtId="37" fontId="5" fillId="2" borderId="0" xfId="2" applyNumberFormat="1" applyFont="1" applyFill="1" applyAlignment="1" applyProtection="1">
      <alignment horizontal="centerContinuous" wrapText="1"/>
    </xf>
    <xf numFmtId="39" fontId="7" fillId="0" borderId="0" xfId="0" applyNumberFormat="1" applyFont="1" applyProtection="1"/>
    <xf numFmtId="0" fontId="1" fillId="0" borderId="0" xfId="1" applyBorder="1" applyAlignment="1" applyProtection="1">
      <alignment horizontal="center"/>
    </xf>
    <xf numFmtId="37" fontId="1" fillId="3" borderId="29" xfId="2" applyNumberFormat="1" applyFill="1" applyBorder="1" applyProtection="1"/>
    <xf numFmtId="37" fontId="1" fillId="3" borderId="32" xfId="2" applyNumberFormat="1" applyFill="1" applyBorder="1" applyProtection="1"/>
    <xf numFmtId="37" fontId="1" fillId="3" borderId="34" xfId="2" applyNumberFormat="1" applyFill="1" applyBorder="1" applyProtection="1"/>
    <xf numFmtId="37" fontId="1" fillId="3" borderId="18" xfId="2" applyNumberFormat="1" applyFill="1" applyBorder="1" applyProtection="1"/>
    <xf numFmtId="37" fontId="1" fillId="3" borderId="21" xfId="2" applyNumberFormat="1" applyFill="1" applyBorder="1" applyProtection="1"/>
    <xf numFmtId="37" fontId="1" fillId="3" borderId="35" xfId="2" applyNumberFormat="1" applyFill="1" applyBorder="1" applyProtection="1"/>
    <xf numFmtId="37" fontId="13" fillId="2" borderId="0" xfId="0" applyNumberFormat="1" applyFont="1" applyFill="1" applyProtection="1"/>
    <xf numFmtId="0" fontId="0" fillId="5" borderId="0" xfId="0" applyFill="1" applyProtection="1"/>
    <xf numFmtId="0" fontId="18" fillId="5" borderId="0" xfId="3" applyFont="1" applyFill="1" applyProtection="1"/>
    <xf numFmtId="37" fontId="20" fillId="12" borderId="5" xfId="6" applyNumberFormat="1" applyFont="1" applyBorder="1" applyAlignment="1" applyProtection="1">
      <alignment horizontal="left"/>
    </xf>
    <xf numFmtId="37" fontId="20" fillId="11" borderId="5" xfId="5" applyNumberFormat="1" applyFont="1" applyBorder="1" applyAlignment="1" applyProtection="1">
      <alignment horizontal="left"/>
    </xf>
    <xf numFmtId="0" fontId="20" fillId="4" borderId="5" xfId="2" applyFont="1" applyFill="1" applyBorder="1"/>
    <xf numFmtId="0" fontId="20" fillId="13" borderId="5" xfId="2" applyFont="1" applyFill="1" applyBorder="1"/>
    <xf numFmtId="37" fontId="3" fillId="3" borderId="5" xfId="0" applyNumberFormat="1" applyFont="1" applyFill="1" applyBorder="1" applyProtection="1"/>
    <xf numFmtId="37" fontId="19" fillId="3" borderId="5" xfId="0" applyNumberFormat="1" applyFont="1" applyFill="1" applyBorder="1" applyProtection="1"/>
    <xf numFmtId="37" fontId="3" fillId="3" borderId="5" xfId="0" applyNumberFormat="1" applyFont="1" applyFill="1" applyBorder="1" applyAlignment="1" applyProtection="1">
      <alignment horizontal="center"/>
    </xf>
    <xf numFmtId="37" fontId="8" fillId="0" borderId="0" xfId="0" applyNumberFormat="1" applyFont="1" applyFill="1" applyBorder="1" applyProtection="1"/>
    <xf numFmtId="37" fontId="8" fillId="3" borderId="0" xfId="0" applyNumberFormat="1" applyFont="1" applyFill="1" applyBorder="1" applyProtection="1"/>
    <xf numFmtId="5" fontId="1" fillId="3" borderId="25" xfId="2" applyNumberFormat="1" applyFill="1" applyBorder="1" applyProtection="1"/>
    <xf numFmtId="5" fontId="1" fillId="3" borderId="5" xfId="2" applyNumberFormat="1" applyFill="1" applyBorder="1" applyProtection="1"/>
    <xf numFmtId="5" fontId="1" fillId="3" borderId="30" xfId="2" applyNumberFormat="1" applyFill="1" applyBorder="1" applyProtection="1"/>
    <xf numFmtId="5" fontId="1" fillId="3" borderId="36" xfId="2" applyNumberFormat="1" applyFill="1" applyBorder="1" applyProtection="1"/>
    <xf numFmtId="5" fontId="1" fillId="3" borderId="26" xfId="2" applyNumberFormat="1" applyFill="1" applyBorder="1" applyProtection="1"/>
    <xf numFmtId="5" fontId="1" fillId="3" borderId="28" xfId="2" applyNumberFormat="1" applyFill="1" applyBorder="1" applyProtection="1"/>
    <xf numFmtId="5" fontId="1" fillId="3" borderId="37" xfId="2" applyNumberFormat="1" applyFill="1" applyBorder="1" applyProtection="1"/>
    <xf numFmtId="5" fontId="1" fillId="3" borderId="9" xfId="2" applyNumberFormat="1" applyFill="1" applyBorder="1" applyProtection="1"/>
    <xf numFmtId="5" fontId="1" fillId="3" borderId="10" xfId="2" applyNumberFormat="1" applyFill="1" applyBorder="1" applyProtection="1"/>
    <xf numFmtId="5" fontId="1" fillId="3" borderId="12" xfId="2" applyNumberFormat="1" applyFill="1" applyBorder="1" applyProtection="1"/>
    <xf numFmtId="5" fontId="1" fillId="3" borderId="31" xfId="2" applyNumberFormat="1" applyFill="1" applyBorder="1" applyProtection="1"/>
    <xf numFmtId="5" fontId="1" fillId="3" borderId="19" xfId="2" applyNumberFormat="1" applyFill="1" applyBorder="1" applyProtection="1"/>
    <xf numFmtId="5" fontId="1" fillId="3" borderId="20" xfId="2" applyNumberFormat="1" applyFill="1" applyBorder="1" applyProtection="1"/>
    <xf numFmtId="37" fontId="8" fillId="8" borderId="5" xfId="0" applyNumberFormat="1" applyFont="1" applyFill="1" applyBorder="1" applyProtection="1"/>
    <xf numFmtId="37" fontId="8" fillId="8" borderId="6" xfId="0" applyNumberFormat="1" applyFont="1" applyFill="1" applyBorder="1" applyProtection="1"/>
    <xf numFmtId="37" fontId="1" fillId="8" borderId="34" xfId="2" applyNumberFormat="1" applyFill="1" applyBorder="1" applyProtection="1"/>
    <xf numFmtId="5" fontId="1" fillId="8" borderId="30" xfId="2" applyNumberFormat="1" applyFill="1" applyBorder="1" applyProtection="1"/>
    <xf numFmtId="16" fontId="1" fillId="3" borderId="0" xfId="2" applyNumberFormat="1" applyFill="1" applyBorder="1" applyAlignment="1" applyProtection="1">
      <alignment horizontal="left"/>
    </xf>
    <xf numFmtId="37" fontId="1" fillId="3" borderId="0" xfId="2" applyNumberFormat="1" applyFill="1" applyBorder="1" applyProtection="1"/>
    <xf numFmtId="5" fontId="1" fillId="3" borderId="14" xfId="2" applyNumberFormat="1" applyFill="1" applyBorder="1" applyProtection="1"/>
    <xf numFmtId="5" fontId="1" fillId="3" borderId="15" xfId="2" applyNumberFormat="1" applyFill="1" applyBorder="1" applyProtection="1"/>
    <xf numFmtId="5" fontId="1" fillId="3" borderId="17" xfId="2" applyNumberFormat="1" applyFill="1" applyBorder="1" applyProtection="1"/>
    <xf numFmtId="5" fontId="1" fillId="3" borderId="33" xfId="2" applyNumberFormat="1" applyFill="1" applyBorder="1" applyProtection="1"/>
    <xf numFmtId="5" fontId="1" fillId="3" borderId="22" xfId="2" applyNumberFormat="1" applyFill="1" applyBorder="1" applyProtection="1"/>
    <xf numFmtId="5" fontId="1" fillId="3" borderId="23" xfId="2" applyNumberFormat="1" applyFill="1" applyBorder="1" applyProtection="1"/>
    <xf numFmtId="37" fontId="1" fillId="14" borderId="34" xfId="2" applyNumberFormat="1" applyFill="1" applyBorder="1" applyProtection="1"/>
    <xf numFmtId="5" fontId="1" fillId="14" borderId="30" xfId="2" applyNumberFormat="1" applyFill="1" applyBorder="1" applyProtection="1"/>
    <xf numFmtId="7" fontId="1" fillId="3" borderId="9" xfId="2" applyNumberFormat="1" applyFill="1" applyBorder="1" applyProtection="1"/>
    <xf numFmtId="7" fontId="1" fillId="3" borderId="10" xfId="2" applyNumberFormat="1" applyFill="1" applyBorder="1" applyProtection="1"/>
    <xf numFmtId="7" fontId="1" fillId="3" borderId="5" xfId="2" applyNumberFormat="1" applyFill="1" applyBorder="1" applyProtection="1"/>
    <xf numFmtId="7" fontId="1" fillId="3" borderId="12" xfId="2" applyNumberFormat="1" applyFill="1" applyBorder="1" applyProtection="1"/>
    <xf numFmtId="7" fontId="1" fillId="3" borderId="30" xfId="2" applyNumberFormat="1" applyFill="1" applyBorder="1" applyProtection="1"/>
    <xf numFmtId="7" fontId="1" fillId="3" borderId="31" xfId="2" applyNumberFormat="1" applyFill="1" applyBorder="1" applyProtection="1"/>
    <xf numFmtId="7" fontId="1" fillId="3" borderId="19" xfId="2" applyNumberFormat="1" applyFill="1" applyBorder="1" applyProtection="1"/>
    <xf numFmtId="7" fontId="1" fillId="3" borderId="20" xfId="2" applyNumberFormat="1" applyFill="1" applyBorder="1" applyProtection="1"/>
    <xf numFmtId="7" fontId="1" fillId="3" borderId="14" xfId="2" applyNumberFormat="1" applyFill="1" applyBorder="1" applyProtection="1"/>
    <xf numFmtId="7" fontId="1" fillId="3" borderId="15" xfId="2" applyNumberFormat="1" applyFill="1" applyBorder="1" applyProtection="1"/>
    <xf numFmtId="7" fontId="1" fillId="3" borderId="17" xfId="2" applyNumberFormat="1" applyFill="1" applyBorder="1" applyProtection="1"/>
    <xf numFmtId="7" fontId="1" fillId="3" borderId="33" xfId="2" applyNumberFormat="1" applyFill="1" applyBorder="1" applyProtection="1"/>
    <xf numFmtId="7" fontId="1" fillId="3" borderId="22" xfId="2" applyNumberFormat="1" applyFill="1" applyBorder="1" applyProtection="1"/>
    <xf numFmtId="7" fontId="1" fillId="3" borderId="23" xfId="2" applyNumberFormat="1" applyFill="1" applyBorder="1" applyProtection="1"/>
    <xf numFmtId="7" fontId="1" fillId="3" borderId="25" xfId="2" applyNumberFormat="1" applyFill="1" applyBorder="1" applyProtection="1"/>
    <xf numFmtId="7" fontId="1" fillId="3" borderId="26" xfId="2" applyNumberFormat="1" applyFill="1" applyBorder="1" applyProtection="1"/>
    <xf numFmtId="7" fontId="1" fillId="3" borderId="28" xfId="2" applyNumberFormat="1" applyFill="1" applyBorder="1" applyProtection="1"/>
    <xf numFmtId="7" fontId="1" fillId="3" borderId="36" xfId="2" applyNumberFormat="1" applyFill="1" applyBorder="1" applyProtection="1"/>
    <xf numFmtId="7" fontId="1" fillId="3" borderId="37" xfId="2" applyNumberFormat="1" applyFill="1" applyBorder="1" applyProtection="1"/>
    <xf numFmtId="37" fontId="21" fillId="3" borderId="27" xfId="2" applyNumberFormat="1" applyFont="1" applyFill="1" applyBorder="1" applyProtection="1"/>
    <xf numFmtId="7" fontId="21" fillId="3" borderId="5" xfId="2" applyNumberFormat="1" applyFont="1" applyFill="1" applyBorder="1" applyProtection="1"/>
    <xf numFmtId="37" fontId="21" fillId="3" borderId="34" xfId="2" applyNumberFormat="1" applyFont="1" applyFill="1" applyBorder="1" applyProtection="1"/>
    <xf numFmtId="7" fontId="21" fillId="3" borderId="30" xfId="2" applyNumberFormat="1" applyFont="1" applyFill="1" applyBorder="1" applyProtection="1"/>
    <xf numFmtId="5" fontId="1" fillId="3" borderId="9" xfId="2" applyNumberFormat="1" applyFill="1" applyBorder="1" applyProtection="1">
      <protection locked="0"/>
    </xf>
    <xf numFmtId="5" fontId="1" fillId="3" borderId="10" xfId="2" applyNumberFormat="1" applyFill="1" applyBorder="1" applyProtection="1">
      <protection locked="0"/>
    </xf>
    <xf numFmtId="37" fontId="0" fillId="0" borderId="0" xfId="0" applyNumberFormat="1" applyProtection="1">
      <protection locked="0"/>
    </xf>
    <xf numFmtId="37" fontId="1" fillId="3" borderId="24" xfId="2" applyNumberFormat="1" applyFill="1" applyBorder="1" applyProtection="1">
      <protection locked="0"/>
    </xf>
    <xf numFmtId="5" fontId="1" fillId="3" borderId="25" xfId="2" applyNumberFormat="1" applyFill="1" applyBorder="1" applyProtection="1">
      <protection locked="0"/>
    </xf>
    <xf numFmtId="5" fontId="1" fillId="3" borderId="26" xfId="2" applyNumberFormat="1" applyFill="1" applyBorder="1" applyProtection="1">
      <protection locked="0"/>
    </xf>
    <xf numFmtId="5" fontId="1" fillId="3" borderId="5" xfId="2" applyNumberFormat="1" applyFill="1" applyBorder="1" applyProtection="1">
      <protection locked="0"/>
    </xf>
    <xf numFmtId="5" fontId="1" fillId="3" borderId="12" xfId="2" applyNumberFormat="1" applyFill="1" applyBorder="1" applyProtection="1">
      <protection locked="0"/>
    </xf>
    <xf numFmtId="37" fontId="1" fillId="3" borderId="27" xfId="2" applyNumberFormat="1" applyFill="1" applyBorder="1" applyProtection="1">
      <protection locked="0"/>
    </xf>
    <xf numFmtId="5" fontId="1" fillId="3" borderId="28" xfId="2" applyNumberFormat="1" applyFill="1" applyBorder="1" applyProtection="1">
      <protection locked="0"/>
    </xf>
    <xf numFmtId="37" fontId="1" fillId="3" borderId="29" xfId="2" applyNumberFormat="1" applyFill="1" applyBorder="1" applyProtection="1">
      <protection locked="0"/>
    </xf>
    <xf numFmtId="5" fontId="1" fillId="3" borderId="30" xfId="2" applyNumberFormat="1" applyFill="1" applyBorder="1" applyProtection="1">
      <protection locked="0"/>
    </xf>
    <xf numFmtId="5" fontId="1" fillId="3" borderId="31" xfId="2" applyNumberFormat="1" applyFill="1" applyBorder="1" applyProtection="1">
      <protection locked="0"/>
    </xf>
    <xf numFmtId="37" fontId="1" fillId="3" borderId="32" xfId="2" applyNumberFormat="1" applyFill="1" applyBorder="1" applyProtection="1">
      <protection locked="0"/>
    </xf>
    <xf numFmtId="37" fontId="1" fillId="3" borderId="30" xfId="2" applyNumberFormat="1" applyFill="1" applyBorder="1" applyProtection="1">
      <protection locked="0"/>
    </xf>
    <xf numFmtId="37" fontId="1" fillId="3" borderId="33" xfId="2" applyNumberFormat="1" applyFill="1" applyBorder="1" applyProtection="1">
      <protection locked="0"/>
    </xf>
    <xf numFmtId="37" fontId="1" fillId="3" borderId="34" xfId="2" applyNumberFormat="1" applyFill="1" applyBorder="1" applyProtection="1">
      <protection locked="0"/>
    </xf>
    <xf numFmtId="5" fontId="1" fillId="3" borderId="19" xfId="2" applyNumberFormat="1" applyFill="1" applyBorder="1" applyProtection="1">
      <protection locked="0"/>
    </xf>
    <xf numFmtId="5" fontId="1" fillId="3" borderId="20" xfId="2" applyNumberFormat="1" applyFill="1" applyBorder="1" applyProtection="1">
      <protection locked="0"/>
    </xf>
    <xf numFmtId="37" fontId="1" fillId="3" borderId="35" xfId="2" applyNumberFormat="1" applyFill="1" applyBorder="1" applyProtection="1">
      <protection locked="0"/>
    </xf>
    <xf numFmtId="5" fontId="1" fillId="3" borderId="36" xfId="2" applyNumberFormat="1" applyFill="1" applyBorder="1" applyProtection="1">
      <protection locked="0"/>
    </xf>
    <xf numFmtId="5" fontId="1" fillId="3" borderId="37" xfId="2" applyNumberFormat="1" applyFill="1" applyBorder="1" applyProtection="1">
      <protection locked="0"/>
    </xf>
    <xf numFmtId="37" fontId="3" fillId="3" borderId="5" xfId="0" applyNumberFormat="1" applyFont="1" applyFill="1" applyBorder="1" applyProtection="1">
      <protection locked="0"/>
    </xf>
    <xf numFmtId="37" fontId="3" fillId="3" borderId="5" xfId="0" applyNumberFormat="1" applyFont="1" applyFill="1" applyBorder="1" applyAlignment="1" applyProtection="1">
      <alignment horizontal="center"/>
      <protection locked="0"/>
    </xf>
    <xf numFmtId="5" fontId="3" fillId="3" borderId="5" xfId="0" applyNumberFormat="1" applyFont="1" applyFill="1" applyBorder="1" applyProtection="1">
      <protection locked="0"/>
    </xf>
    <xf numFmtId="37" fontId="19" fillId="3" borderId="5" xfId="0" applyNumberFormat="1" applyFont="1" applyFill="1" applyBorder="1" applyProtection="1">
      <protection locked="0"/>
    </xf>
    <xf numFmtId="5" fontId="19" fillId="3" borderId="5" xfId="0" applyNumberFormat="1" applyFont="1" applyFill="1" applyBorder="1" applyProtection="1">
      <protection locked="0"/>
    </xf>
    <xf numFmtId="5" fontId="1" fillId="16" borderId="28" xfId="2" applyNumberFormat="1" applyFill="1" applyBorder="1" applyProtection="1">
      <protection locked="0"/>
    </xf>
    <xf numFmtId="37" fontId="1" fillId="17" borderId="27" xfId="2" applyNumberFormat="1" applyFill="1" applyBorder="1" applyProtection="1">
      <protection locked="0"/>
    </xf>
    <xf numFmtId="5" fontId="1" fillId="17" borderId="5" xfId="2" applyNumberFormat="1" applyFill="1" applyBorder="1" applyProtection="1">
      <protection locked="0"/>
    </xf>
    <xf numFmtId="5" fontId="1" fillId="17" borderId="28" xfId="2" applyNumberFormat="1" applyFill="1" applyBorder="1" applyProtection="1">
      <protection locked="0"/>
    </xf>
    <xf numFmtId="5" fontId="1" fillId="18" borderId="28" xfId="2" applyNumberFormat="1" applyFill="1" applyBorder="1" applyProtection="1">
      <protection locked="0"/>
    </xf>
    <xf numFmtId="37" fontId="1" fillId="15" borderId="27" xfId="2" applyNumberFormat="1" applyFill="1" applyBorder="1" applyProtection="1">
      <protection locked="0"/>
    </xf>
    <xf numFmtId="5" fontId="1" fillId="15" borderId="5" xfId="2" applyNumberFormat="1" applyFill="1" applyBorder="1" applyProtection="1">
      <protection locked="0"/>
    </xf>
    <xf numFmtId="5" fontId="1" fillId="15" borderId="28" xfId="2" applyNumberFormat="1" applyFill="1" applyBorder="1" applyProtection="1">
      <protection locked="0"/>
    </xf>
    <xf numFmtId="37" fontId="1" fillId="17" borderId="34" xfId="2" applyNumberFormat="1" applyFill="1" applyBorder="1" applyProtection="1">
      <protection locked="0"/>
    </xf>
    <xf numFmtId="5" fontId="1" fillId="17" borderId="30" xfId="2" applyNumberFormat="1" applyFill="1" applyBorder="1" applyProtection="1">
      <protection locked="0"/>
    </xf>
    <xf numFmtId="37" fontId="1" fillId="18" borderId="34" xfId="2" applyNumberFormat="1" applyFill="1" applyBorder="1" applyProtection="1">
      <protection locked="0"/>
    </xf>
    <xf numFmtId="5" fontId="1" fillId="18" borderId="30" xfId="2" applyNumberFormat="1" applyFill="1" applyBorder="1" applyProtection="1">
      <protection locked="0"/>
    </xf>
    <xf numFmtId="37" fontId="22" fillId="3" borderId="24" xfId="2" applyNumberFormat="1" applyFont="1" applyFill="1" applyBorder="1" applyProtection="1">
      <protection locked="0"/>
    </xf>
    <xf numFmtId="5" fontId="22" fillId="3" borderId="25" xfId="2" applyNumberFormat="1" applyFont="1" applyFill="1" applyBorder="1" applyProtection="1">
      <protection locked="0"/>
    </xf>
    <xf numFmtId="5" fontId="22" fillId="3" borderId="26" xfId="2" applyNumberFormat="1" applyFont="1" applyFill="1" applyBorder="1" applyProtection="1">
      <protection locked="0"/>
    </xf>
    <xf numFmtId="37" fontId="1" fillId="16" borderId="34" xfId="2" applyNumberFormat="1" applyFill="1" applyBorder="1" applyProtection="1">
      <protection locked="0"/>
    </xf>
    <xf numFmtId="5" fontId="1" fillId="16" borderId="30" xfId="2" applyNumberFormat="1" applyFill="1" applyBorder="1" applyProtection="1">
      <protection locked="0"/>
    </xf>
    <xf numFmtId="37" fontId="1" fillId="16" borderId="35" xfId="2" applyNumberFormat="1" applyFill="1" applyBorder="1" applyProtection="1">
      <protection locked="0"/>
    </xf>
    <xf numFmtId="5" fontId="1" fillId="16" borderId="36" xfId="2" applyNumberFormat="1" applyFill="1" applyBorder="1" applyProtection="1">
      <protection locked="0"/>
    </xf>
    <xf numFmtId="5" fontId="1" fillId="16" borderId="37" xfId="2" applyNumberFormat="1" applyFill="1" applyBorder="1" applyProtection="1">
      <protection locked="0"/>
    </xf>
    <xf numFmtId="37" fontId="3" fillId="5" borderId="2" xfId="0" applyNumberFormat="1" applyFont="1" applyFill="1" applyBorder="1" applyAlignment="1" applyProtection="1">
      <alignment horizontal="center"/>
    </xf>
    <xf numFmtId="37" fontId="3" fillId="5" borderId="3" xfId="0" applyNumberFormat="1" applyFont="1" applyFill="1" applyBorder="1" applyAlignment="1" applyProtection="1">
      <alignment horizontal="center"/>
    </xf>
    <xf numFmtId="37" fontId="3" fillId="5" borderId="4" xfId="0" applyNumberFormat="1" applyFont="1" applyFill="1" applyBorder="1" applyAlignment="1" applyProtection="1">
      <alignment horizontal="center"/>
    </xf>
    <xf numFmtId="37" fontId="3" fillId="9" borderId="0" xfId="1" applyNumberFormat="1" applyFont="1" applyFill="1" applyBorder="1" applyAlignment="1" applyProtection="1">
      <alignment horizontal="center" vertical="top" wrapText="1"/>
    </xf>
    <xf numFmtId="37" fontId="1" fillId="6" borderId="0" xfId="1" applyNumberFormat="1" applyFill="1" applyBorder="1" applyAlignment="1" applyProtection="1">
      <alignment horizontal="center" vertical="top" wrapText="1"/>
    </xf>
    <xf numFmtId="37" fontId="1" fillId="7" borderId="0" xfId="1" applyNumberFormat="1" applyFill="1" applyBorder="1" applyAlignment="1" applyProtection="1">
      <alignment horizontal="center" vertical="top" wrapText="1"/>
    </xf>
    <xf numFmtId="37" fontId="5" fillId="2" borderId="0" xfId="2" applyNumberFormat="1" applyFont="1" applyFill="1" applyAlignment="1" applyProtection="1">
      <alignment horizontal="center" wrapText="1"/>
    </xf>
  </cellXfs>
  <cellStyles count="7">
    <cellStyle name="40% - Accent4" xfId="4" builtinId="43"/>
    <cellStyle name="Accent2" xfId="5" builtinId="33"/>
    <cellStyle name="Accent6" xfId="6" builtinId="49"/>
    <cellStyle name="Heading 3" xfId="1" builtinId="18"/>
    <cellStyle name="Heading 4" xfId="2" builtinId="19"/>
    <cellStyle name="Hyperlink" xfId="3" builtinId="8"/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52916</xdr:rowOff>
        </xdr:from>
        <xdr:to>
          <xdr:col>0</xdr:col>
          <xdr:colOff>2518833</xdr:colOff>
          <xdr:row>16</xdr:row>
          <xdr:rowOff>0</xdr:rowOff>
        </xdr:to>
        <xdr:pic>
          <xdr:nvPicPr>
            <xdr:cNvPr id="7" name="Picture 6">
              <a:extLst>
                <a:ext uri="{FF2B5EF4-FFF2-40B4-BE49-F238E27FC236}">
                  <a16:creationId xmlns="" xmlns:a16="http://schemas.microsoft.com/office/drawing/2014/main" id="{B8BFB235-38BE-47A2-8687-B71119B15EF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387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941916"/>
              <a:ext cx="2518833" cy="242358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2518833</xdr:colOff>
          <xdr:row>60</xdr:row>
          <xdr:rowOff>0</xdr:rowOff>
        </xdr:to>
        <xdr:pic>
          <xdr:nvPicPr>
            <xdr:cNvPr id="8" name="Picture 7">
              <a:extLst>
                <a:ext uri="{FF2B5EF4-FFF2-40B4-BE49-F238E27FC236}">
                  <a16:creationId xmlns="" xmlns:a16="http://schemas.microsoft.com/office/drawing/2014/main" id="{905128B4-09FF-44BD-92D9-4CFA73500B3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387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6085417"/>
              <a:ext cx="2518833" cy="242358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173566</xdr:rowOff>
        </xdr:from>
        <xdr:to>
          <xdr:col>0</xdr:col>
          <xdr:colOff>2518833</xdr:colOff>
          <xdr:row>103</xdr:row>
          <xdr:rowOff>173567</xdr:rowOff>
        </xdr:to>
        <xdr:pic>
          <xdr:nvPicPr>
            <xdr:cNvPr id="9" name="Picture 8">
              <a:extLst>
                <a:ext uri="{FF2B5EF4-FFF2-40B4-BE49-F238E27FC236}">
                  <a16:creationId xmlns="" xmlns:a16="http://schemas.microsoft.com/office/drawing/2014/main" id="{04F4D4D4-3BDD-42D4-B8AB-55D56637B2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387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11275483"/>
              <a:ext cx="2518833" cy="242358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52916</xdr:rowOff>
        </xdr:from>
        <xdr:to>
          <xdr:col>0</xdr:col>
          <xdr:colOff>2518833</xdr:colOff>
          <xdr:row>16</xdr:row>
          <xdr:rowOff>0</xdr:rowOff>
        </xdr:to>
        <xdr:pic>
          <xdr:nvPicPr>
            <xdr:cNvPr id="2" name="Picture 1">
              <a:extLst>
                <a:ext uri="{FF2B5EF4-FFF2-40B4-BE49-F238E27FC236}">
                  <a16:creationId xmlns="" xmlns:a16="http://schemas.microsoft.com/office/drawing/2014/main" id="{12D307B4-EC8E-441E-AECF-7D97C039C65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4645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938741"/>
              <a:ext cx="2518833" cy="241405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2518833</xdr:colOff>
          <xdr:row>60</xdr:row>
          <xdr:rowOff>0</xdr:rowOff>
        </xdr:to>
        <xdr:pic>
          <xdr:nvPicPr>
            <xdr:cNvPr id="3" name="Picture 2">
              <a:extLst>
                <a:ext uri="{FF2B5EF4-FFF2-40B4-BE49-F238E27FC236}">
                  <a16:creationId xmlns="" xmlns:a16="http://schemas.microsoft.com/office/drawing/2014/main" id="{D5A8D3D0-3A88-470D-93B2-B400C242A0A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4645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10058400"/>
              <a:ext cx="2518833" cy="24098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173566</xdr:rowOff>
        </xdr:from>
        <xdr:to>
          <xdr:col>0</xdr:col>
          <xdr:colOff>2518833</xdr:colOff>
          <xdr:row>103</xdr:row>
          <xdr:rowOff>173567</xdr:rowOff>
        </xdr:to>
        <xdr:pic>
          <xdr:nvPicPr>
            <xdr:cNvPr id="4" name="Picture 3">
              <a:extLst>
                <a:ext uri="{FF2B5EF4-FFF2-40B4-BE49-F238E27FC236}">
                  <a16:creationId xmlns="" xmlns:a16="http://schemas.microsoft.com/office/drawing/2014/main" id="{5C5DF64F-DE65-464D-A9BA-71E752EE985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4645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19166416"/>
              <a:ext cx="2518833" cy="240982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D121"/>
  <sheetViews>
    <sheetView tabSelected="1" zoomScale="115" zoomScaleNormal="115" workbookViewId="0">
      <selection activeCell="M15" sqref="M15:M17"/>
    </sheetView>
  </sheetViews>
  <sheetFormatPr defaultColWidth="8.85546875" defaultRowHeight="15.75" x14ac:dyDescent="0.25"/>
  <cols>
    <col min="1" max="1" width="38.28515625" style="64" customWidth="1"/>
    <col min="2" max="2" width="7.7109375" style="29" customWidth="1"/>
    <col min="3" max="3" width="6.42578125" style="17" customWidth="1"/>
    <col min="4" max="4" width="8.28515625" style="17" customWidth="1"/>
    <col min="5" max="5" width="11.42578125" style="17" customWidth="1"/>
    <col min="6" max="6" width="0.5703125" style="17" customWidth="1"/>
    <col min="7" max="7" width="8.42578125" style="17" bestFit="1" customWidth="1"/>
    <col min="8" max="8" width="8.5703125" style="17" customWidth="1"/>
    <col min="9" max="9" width="12.42578125" style="17" customWidth="1"/>
    <col min="10" max="10" width="0.5703125" style="17" customWidth="1"/>
    <col min="11" max="11" width="6.42578125" style="17" customWidth="1"/>
    <col min="12" max="12" width="9.28515625" style="17" customWidth="1"/>
    <col min="13" max="13" width="12.28515625" style="17" customWidth="1"/>
    <col min="14" max="14" width="11.5703125" style="17" bestFit="1" customWidth="1"/>
    <col min="15" max="15" width="1.28515625" style="17" customWidth="1"/>
    <col min="16" max="16" width="9.140625" style="30" customWidth="1"/>
    <col min="17" max="17" width="20" style="17" customWidth="1"/>
    <col min="18" max="18" width="8.7109375" style="17" customWidth="1"/>
    <col min="19" max="19" width="9.7109375" style="17" customWidth="1"/>
    <col min="20" max="20" width="18.7109375" style="17" customWidth="1"/>
    <col min="21" max="21" width="10.42578125" style="18" bestFit="1" customWidth="1"/>
    <col min="22" max="22" width="9.42578125" style="18" customWidth="1"/>
    <col min="23" max="23" width="10.42578125" style="18" bestFit="1" customWidth="1"/>
    <col min="24" max="24" width="2.7109375" style="18" customWidth="1"/>
    <col min="25" max="25" width="10.140625" style="18" bestFit="1" customWidth="1"/>
    <col min="26" max="26" width="3.5703125" style="18" customWidth="1"/>
    <col min="27" max="27" width="30.7109375" style="50" customWidth="1"/>
    <col min="28" max="28" width="8.85546875" style="50"/>
    <col min="29" max="29" width="10.140625" style="50" bestFit="1" customWidth="1"/>
    <col min="30" max="30" width="8.85546875" style="50"/>
    <col min="31" max="16384" width="8.85546875" style="18"/>
  </cols>
  <sheetData>
    <row r="1" spans="1:29" ht="16.5" thickBot="1" x14ac:dyDescent="0.3">
      <c r="A1" s="65"/>
    </row>
    <row r="2" spans="1:29" ht="21.75" thickBot="1" x14ac:dyDescent="0.4">
      <c r="A2" s="65"/>
      <c r="B2" s="31" t="s">
        <v>30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2"/>
      <c r="R2" s="32"/>
      <c r="S2" s="32"/>
      <c r="T2" s="32"/>
      <c r="U2" s="34"/>
      <c r="V2" s="34"/>
      <c r="W2" s="34"/>
      <c r="X2" s="34"/>
      <c r="Y2" s="35"/>
    </row>
    <row r="3" spans="1:29" x14ac:dyDescent="0.25">
      <c r="Q3" s="36" t="s">
        <v>3</v>
      </c>
      <c r="R3" s="36" t="s">
        <v>4</v>
      </c>
      <c r="S3" s="36" t="s">
        <v>16</v>
      </c>
    </row>
    <row r="4" spans="1:29" x14ac:dyDescent="0.25">
      <c r="B4" s="37"/>
      <c r="C4" s="175" t="s">
        <v>21</v>
      </c>
      <c r="D4" s="175"/>
      <c r="E4" s="175"/>
      <c r="G4" s="176" t="s">
        <v>17</v>
      </c>
      <c r="H4" s="176"/>
      <c r="I4" s="176"/>
      <c r="K4" s="177" t="s">
        <v>22</v>
      </c>
      <c r="L4" s="177"/>
      <c r="M4" s="177"/>
      <c r="N4" s="177"/>
      <c r="P4" s="30">
        <v>42068</v>
      </c>
      <c r="Q4" s="38" t="s">
        <v>22</v>
      </c>
      <c r="R4" s="1">
        <f>E8</f>
        <v>22000</v>
      </c>
      <c r="S4" s="2"/>
      <c r="Z4" s="40"/>
    </row>
    <row r="5" spans="1:29" ht="15.4" customHeight="1" x14ac:dyDescent="0.25">
      <c r="B5" s="37"/>
      <c r="C5" s="41"/>
      <c r="D5" s="41" t="s">
        <v>23</v>
      </c>
      <c r="E5" s="41" t="s">
        <v>19</v>
      </c>
      <c r="G5" s="41"/>
      <c r="H5" s="41" t="s">
        <v>23</v>
      </c>
      <c r="I5" s="41" t="s">
        <v>19</v>
      </c>
      <c r="K5" s="41"/>
      <c r="L5" s="41" t="s">
        <v>23</v>
      </c>
      <c r="M5" s="41" t="s">
        <v>19</v>
      </c>
      <c r="N5" s="41" t="s">
        <v>19</v>
      </c>
      <c r="Q5" s="38" t="s">
        <v>2</v>
      </c>
      <c r="R5" s="1"/>
      <c r="S5" s="2">
        <f>-R4</f>
        <v>-22000</v>
      </c>
      <c r="Z5" s="40"/>
      <c r="AA5" s="147" t="s">
        <v>38</v>
      </c>
      <c r="AB5" s="148" t="s">
        <v>35</v>
      </c>
      <c r="AC5" s="148" t="s">
        <v>40</v>
      </c>
    </row>
    <row r="6" spans="1:29" ht="16.149999999999999" customHeight="1" thickBot="1" x14ac:dyDescent="0.3">
      <c r="B6" s="42" t="s">
        <v>18</v>
      </c>
      <c r="C6" s="41" t="s">
        <v>24</v>
      </c>
      <c r="D6" s="41" t="s">
        <v>25</v>
      </c>
      <c r="E6" s="41" t="s">
        <v>25</v>
      </c>
      <c r="G6" s="41" t="s">
        <v>24</v>
      </c>
      <c r="H6" s="41" t="s">
        <v>25</v>
      </c>
      <c r="I6" s="41" t="s">
        <v>25</v>
      </c>
      <c r="K6" s="41" t="s">
        <v>24</v>
      </c>
      <c r="L6" s="41" t="s">
        <v>25</v>
      </c>
      <c r="M6" s="41" t="s">
        <v>25</v>
      </c>
      <c r="N6" s="41" t="s">
        <v>25</v>
      </c>
      <c r="Q6" s="38"/>
      <c r="R6" s="1"/>
      <c r="S6" s="2"/>
      <c r="T6" s="43"/>
      <c r="U6" s="44"/>
      <c r="V6" s="45"/>
      <c r="W6" s="44"/>
      <c r="X6" s="178" t="s">
        <v>14</v>
      </c>
      <c r="Y6" s="178"/>
      <c r="Z6" s="40"/>
      <c r="AA6" s="147" t="s">
        <v>31</v>
      </c>
      <c r="AB6" s="147">
        <v>100</v>
      </c>
      <c r="AC6" s="149">
        <v>5000</v>
      </c>
    </row>
    <row r="7" spans="1:29" ht="16.5" thickTop="1" x14ac:dyDescent="0.25">
      <c r="B7" s="4">
        <v>43160</v>
      </c>
      <c r="C7" s="5"/>
      <c r="D7" s="125"/>
      <c r="E7" s="126"/>
      <c r="F7" s="127"/>
      <c r="G7" s="9"/>
      <c r="H7" s="10"/>
      <c r="I7" s="11"/>
      <c r="J7" s="127"/>
      <c r="K7" s="164">
        <v>100</v>
      </c>
      <c r="L7" s="165">
        <v>50</v>
      </c>
      <c r="M7" s="165">
        <f>K7*L7</f>
        <v>5000</v>
      </c>
      <c r="N7" s="166">
        <f>M7</f>
        <v>5000</v>
      </c>
      <c r="P7" s="30">
        <v>42072</v>
      </c>
      <c r="Q7" s="38" t="s">
        <v>1</v>
      </c>
      <c r="R7" s="1">
        <f>420*85</f>
        <v>35700</v>
      </c>
      <c r="S7" s="2"/>
      <c r="T7" s="43" t="s">
        <v>10</v>
      </c>
      <c r="U7" s="44" t="s">
        <v>11</v>
      </c>
      <c r="V7" s="45" t="s">
        <v>12</v>
      </c>
      <c r="W7" s="44" t="s">
        <v>13</v>
      </c>
      <c r="X7" s="178"/>
      <c r="Y7" s="178"/>
      <c r="Z7" s="40"/>
      <c r="AA7" s="147" t="s">
        <v>21</v>
      </c>
      <c r="AB7" s="150">
        <v>720</v>
      </c>
      <c r="AC7" s="151">
        <v>41600</v>
      </c>
    </row>
    <row r="8" spans="1:29" ht="17.649999999999999" customHeight="1" thickBot="1" x14ac:dyDescent="0.3">
      <c r="B8" s="4">
        <v>43164</v>
      </c>
      <c r="C8" s="6">
        <v>400</v>
      </c>
      <c r="D8" s="131">
        <v>55</v>
      </c>
      <c r="E8" s="132">
        <f>C8*D8</f>
        <v>22000</v>
      </c>
      <c r="F8" s="127"/>
      <c r="G8" s="12"/>
      <c r="H8" s="7"/>
      <c r="I8" s="13"/>
      <c r="J8" s="127"/>
      <c r="K8" s="157">
        <f>K7</f>
        <v>100</v>
      </c>
      <c r="L8" s="158">
        <f>L7</f>
        <v>50</v>
      </c>
      <c r="M8" s="158">
        <f>K8*L8</f>
        <v>5000</v>
      </c>
      <c r="N8" s="159"/>
      <c r="Q8" s="38" t="s">
        <v>15</v>
      </c>
      <c r="R8" s="1"/>
      <c r="S8" s="2">
        <f>-R7</f>
        <v>-35700</v>
      </c>
      <c r="T8" s="43">
        <f>SUM(W11:W13)</f>
        <v>628600</v>
      </c>
      <c r="U8" s="44" t="s">
        <v>11</v>
      </c>
      <c r="V8" s="45">
        <f>-SUM(W14:W14)</f>
        <v>53750</v>
      </c>
      <c r="W8" s="44" t="s">
        <v>13</v>
      </c>
      <c r="X8" s="54">
        <f>-SUM(W15:W20)</f>
        <v>574850</v>
      </c>
      <c r="Y8" s="54"/>
      <c r="Z8" s="40"/>
      <c r="AA8" s="147" t="s">
        <v>36</v>
      </c>
      <c r="AB8" s="147">
        <f>SUM(AB6:AB7)</f>
        <v>820</v>
      </c>
      <c r="AC8" s="149">
        <f>SUM(AC6:AC7)</f>
        <v>46600</v>
      </c>
    </row>
    <row r="9" spans="1:29" ht="19.5" thickBot="1" x14ac:dyDescent="0.35">
      <c r="B9" s="4"/>
      <c r="C9" s="6"/>
      <c r="D9" s="131"/>
      <c r="E9" s="132"/>
      <c r="F9" s="127"/>
      <c r="G9" s="12"/>
      <c r="H9" s="7"/>
      <c r="I9" s="13"/>
      <c r="J9" s="127"/>
      <c r="K9" s="157">
        <f>C8</f>
        <v>400</v>
      </c>
      <c r="L9" s="158">
        <f>D8</f>
        <v>55</v>
      </c>
      <c r="M9" s="158">
        <f>K9*L9</f>
        <v>22000</v>
      </c>
      <c r="N9" s="159">
        <f>SUM(M8:M9)</f>
        <v>27000</v>
      </c>
      <c r="Q9" s="38"/>
      <c r="R9" s="1"/>
      <c r="S9" s="2"/>
      <c r="T9" s="55"/>
      <c r="U9" s="55"/>
      <c r="V9" s="172">
        <f>V8+X8</f>
        <v>628600</v>
      </c>
      <c r="W9" s="173"/>
      <c r="X9" s="174"/>
      <c r="Z9" s="40"/>
      <c r="AA9" s="147" t="s">
        <v>39</v>
      </c>
      <c r="AB9" s="150">
        <v>240</v>
      </c>
      <c r="AC9" s="151">
        <v>14800</v>
      </c>
    </row>
    <row r="10" spans="1:29" x14ac:dyDescent="0.25">
      <c r="B10" s="4">
        <v>43168</v>
      </c>
      <c r="C10" s="6"/>
      <c r="D10" s="131"/>
      <c r="E10" s="132"/>
      <c r="F10" s="127"/>
      <c r="G10" s="12"/>
      <c r="H10" s="7"/>
      <c r="I10" s="13"/>
      <c r="J10" s="127"/>
      <c r="K10" s="133"/>
      <c r="L10" s="131"/>
      <c r="M10" s="131"/>
      <c r="N10" s="134"/>
      <c r="Q10" s="38" t="s">
        <v>26</v>
      </c>
      <c r="R10" s="1"/>
      <c r="S10" s="2"/>
      <c r="T10" s="56" t="s">
        <v>3</v>
      </c>
      <c r="U10" s="19" t="s">
        <v>27</v>
      </c>
      <c r="V10" s="19" t="s">
        <v>5</v>
      </c>
      <c r="W10" s="19" t="s">
        <v>28</v>
      </c>
      <c r="X10" s="17"/>
      <c r="Y10" s="40"/>
      <c r="Z10" s="40"/>
      <c r="AA10" s="147" t="s">
        <v>37</v>
      </c>
      <c r="AB10" s="147">
        <f>AB8-AB9</f>
        <v>580</v>
      </c>
      <c r="AC10" s="149">
        <f>+AC8-AC9</f>
        <v>31800</v>
      </c>
    </row>
    <row r="11" spans="1:29" x14ac:dyDescent="0.25">
      <c r="B11" s="4">
        <v>43177</v>
      </c>
      <c r="C11" s="6">
        <v>120</v>
      </c>
      <c r="D11" s="131">
        <v>60</v>
      </c>
      <c r="E11" s="132">
        <f>C11*D11</f>
        <v>7200</v>
      </c>
      <c r="F11" s="127"/>
      <c r="G11" s="12"/>
      <c r="H11" s="7"/>
      <c r="I11" s="13"/>
      <c r="J11" s="127"/>
      <c r="K11" s="153">
        <f>K8</f>
        <v>100</v>
      </c>
      <c r="L11" s="154">
        <f>L8</f>
        <v>50</v>
      </c>
      <c r="M11" s="154">
        <f t="shared" ref="M11:M19" si="0">K11*L11</f>
        <v>5000</v>
      </c>
      <c r="N11" s="155"/>
      <c r="Q11" s="38" t="s">
        <v>22</v>
      </c>
      <c r="R11" s="1"/>
      <c r="S11" s="2"/>
      <c r="T11" s="66" t="s">
        <v>0</v>
      </c>
      <c r="U11" s="21">
        <f>568000-50000</f>
        <v>518000</v>
      </c>
      <c r="V11" s="3"/>
      <c r="W11" s="21">
        <f>SUM(U11:V11)</f>
        <v>518000</v>
      </c>
      <c r="X11" s="17"/>
      <c r="Y11" s="40"/>
      <c r="Z11" s="40"/>
    </row>
    <row r="12" spans="1:29" x14ac:dyDescent="0.25">
      <c r="B12" s="4"/>
      <c r="C12" s="6"/>
      <c r="D12" s="131"/>
      <c r="E12" s="132"/>
      <c r="F12" s="127"/>
      <c r="G12" s="12"/>
      <c r="H12" s="7"/>
      <c r="I12" s="13"/>
      <c r="J12" s="127"/>
      <c r="K12" s="153">
        <f>K9</f>
        <v>400</v>
      </c>
      <c r="L12" s="154">
        <f>L9</f>
        <v>55</v>
      </c>
      <c r="M12" s="154">
        <f t="shared" si="0"/>
        <v>22000</v>
      </c>
      <c r="N12" s="155"/>
      <c r="Q12" s="38"/>
      <c r="R12" s="1"/>
      <c r="S12" s="2"/>
      <c r="T12" s="66" t="s">
        <v>1</v>
      </c>
      <c r="U12" s="21">
        <v>44900</v>
      </c>
      <c r="V12" s="3">
        <f>R7+R19</f>
        <v>50900</v>
      </c>
      <c r="W12" s="21">
        <f t="shared" ref="W12:W20" si="1">SUM(U12:V12)</f>
        <v>95800</v>
      </c>
      <c r="X12" s="17"/>
      <c r="Y12" s="40"/>
      <c r="Z12" s="40"/>
    </row>
    <row r="13" spans="1:29" x14ac:dyDescent="0.25">
      <c r="B13" s="4"/>
      <c r="C13" s="135"/>
      <c r="D13" s="136"/>
      <c r="E13" s="137"/>
      <c r="F13" s="127"/>
      <c r="G13" s="138"/>
      <c r="H13" s="139"/>
      <c r="I13" s="140"/>
      <c r="J13" s="127"/>
      <c r="K13" s="160">
        <f>C11</f>
        <v>120</v>
      </c>
      <c r="L13" s="161">
        <f>D11</f>
        <v>60</v>
      </c>
      <c r="M13" s="161">
        <f t="shared" si="0"/>
        <v>7200</v>
      </c>
      <c r="N13" s="155">
        <f>SUM(M11:M13)</f>
        <v>34200</v>
      </c>
      <c r="P13" s="30">
        <v>43177</v>
      </c>
      <c r="Q13" s="38" t="s">
        <v>22</v>
      </c>
      <c r="R13" s="1">
        <v>7200</v>
      </c>
      <c r="S13" s="2"/>
      <c r="T13" s="66" t="s">
        <v>22</v>
      </c>
      <c r="U13" s="21">
        <v>5000</v>
      </c>
      <c r="V13" s="3">
        <f>R4+R13+R16+S23</f>
        <v>9800</v>
      </c>
      <c r="W13" s="21">
        <f t="shared" si="1"/>
        <v>14800</v>
      </c>
      <c r="X13" s="17"/>
      <c r="Y13" s="40"/>
      <c r="Z13" s="40"/>
    </row>
    <row r="14" spans="1:29" x14ac:dyDescent="0.25">
      <c r="B14" s="4">
        <v>43184</v>
      </c>
      <c r="C14" s="135">
        <v>200</v>
      </c>
      <c r="D14" s="136">
        <v>62</v>
      </c>
      <c r="E14" s="137">
        <f>C14*D14</f>
        <v>12400</v>
      </c>
      <c r="F14" s="127"/>
      <c r="G14" s="138"/>
      <c r="H14" s="139"/>
      <c r="I14" s="140"/>
      <c r="J14" s="127"/>
      <c r="K14" s="162">
        <f t="shared" ref="K14:L16" si="2">K11</f>
        <v>100</v>
      </c>
      <c r="L14" s="163">
        <f t="shared" si="2"/>
        <v>50</v>
      </c>
      <c r="M14" s="163">
        <f t="shared" si="0"/>
        <v>5000</v>
      </c>
      <c r="N14" s="156"/>
      <c r="Q14" s="38" t="s">
        <v>2</v>
      </c>
      <c r="R14" s="1"/>
      <c r="S14" s="2">
        <f>-R13</f>
        <v>-7200</v>
      </c>
      <c r="T14" s="67" t="s">
        <v>2</v>
      </c>
      <c r="U14" s="23">
        <v>-12150</v>
      </c>
      <c r="V14" s="3">
        <f>S5+S14+S17</f>
        <v>-41600</v>
      </c>
      <c r="W14" s="23">
        <f t="shared" si="1"/>
        <v>-53750</v>
      </c>
      <c r="X14" s="17"/>
      <c r="Y14" s="40"/>
      <c r="Z14" s="40"/>
    </row>
    <row r="15" spans="1:29" x14ac:dyDescent="0.25">
      <c r="B15" s="4"/>
      <c r="C15" s="135"/>
      <c r="D15" s="136"/>
      <c r="E15" s="137"/>
      <c r="F15" s="127"/>
      <c r="G15" s="138"/>
      <c r="H15" s="139"/>
      <c r="I15" s="140"/>
      <c r="J15" s="127"/>
      <c r="K15" s="162">
        <f t="shared" si="2"/>
        <v>400</v>
      </c>
      <c r="L15" s="163">
        <f t="shared" si="2"/>
        <v>55</v>
      </c>
      <c r="M15" s="163">
        <f t="shared" si="0"/>
        <v>22000</v>
      </c>
      <c r="N15" s="156"/>
      <c r="Q15" s="38"/>
      <c r="R15" s="1"/>
      <c r="S15" s="2"/>
      <c r="T15" s="68" t="s">
        <v>9</v>
      </c>
      <c r="U15" s="24">
        <v>-566470</v>
      </c>
      <c r="V15" s="3"/>
      <c r="W15" s="24">
        <f t="shared" si="1"/>
        <v>-566470</v>
      </c>
      <c r="X15" s="17"/>
      <c r="Y15" s="40"/>
      <c r="Z15" s="40"/>
    </row>
    <row r="16" spans="1:29" x14ac:dyDescent="0.25">
      <c r="B16" s="4"/>
      <c r="C16" s="135"/>
      <c r="D16" s="136"/>
      <c r="E16" s="137"/>
      <c r="F16" s="127"/>
      <c r="G16" s="138"/>
      <c r="H16" s="139"/>
      <c r="I16" s="140"/>
      <c r="J16" s="127"/>
      <c r="K16" s="162">
        <f t="shared" si="2"/>
        <v>120</v>
      </c>
      <c r="L16" s="163">
        <f t="shared" si="2"/>
        <v>60</v>
      </c>
      <c r="M16" s="163">
        <f t="shared" si="0"/>
        <v>7200</v>
      </c>
      <c r="N16" s="156"/>
      <c r="P16" s="30">
        <v>43184</v>
      </c>
      <c r="Q16" s="38" t="s">
        <v>22</v>
      </c>
      <c r="R16" s="1">
        <v>12400</v>
      </c>
      <c r="S16" s="2"/>
      <c r="T16" s="69" t="s">
        <v>15</v>
      </c>
      <c r="U16" s="25">
        <v>0</v>
      </c>
      <c r="V16" s="3">
        <f>S8+S20</f>
        <v>-50900</v>
      </c>
      <c r="W16" s="25">
        <f t="shared" si="1"/>
        <v>-50900</v>
      </c>
      <c r="X16" s="17"/>
      <c r="Y16" s="40"/>
      <c r="Z16" s="40"/>
    </row>
    <row r="17" spans="2:26" x14ac:dyDescent="0.25">
      <c r="B17" s="4"/>
      <c r="C17" s="135"/>
      <c r="D17" s="136"/>
      <c r="E17" s="137"/>
      <c r="F17" s="127"/>
      <c r="G17" s="138" t="s">
        <v>42</v>
      </c>
      <c r="H17" s="139"/>
      <c r="I17" s="140"/>
      <c r="J17" s="127"/>
      <c r="K17" s="162">
        <f>C14</f>
        <v>200</v>
      </c>
      <c r="L17" s="163">
        <f>D14</f>
        <v>62</v>
      </c>
      <c r="M17" s="163">
        <f t="shared" si="0"/>
        <v>12400</v>
      </c>
      <c r="N17" s="156">
        <f>SUM(M14:M17)</f>
        <v>46600</v>
      </c>
      <c r="Q17" s="38" t="s">
        <v>2</v>
      </c>
      <c r="R17" s="1"/>
      <c r="S17" s="2">
        <f>-R16</f>
        <v>-12400</v>
      </c>
      <c r="T17" s="69" t="s">
        <v>26</v>
      </c>
      <c r="U17" s="25">
        <v>0</v>
      </c>
      <c r="V17" s="3">
        <f>R22</f>
        <v>31800</v>
      </c>
      <c r="W17" s="25">
        <f t="shared" si="1"/>
        <v>31800</v>
      </c>
      <c r="X17" s="17"/>
      <c r="Y17" s="40"/>
      <c r="Z17" s="40"/>
    </row>
    <row r="18" spans="2:26" ht="15.75" customHeight="1" x14ac:dyDescent="0.25">
      <c r="B18" s="4">
        <v>43188</v>
      </c>
      <c r="C18" s="135"/>
      <c r="D18" s="136"/>
      <c r="E18" s="137"/>
      <c r="F18" s="127"/>
      <c r="G18" s="138">
        <v>100</v>
      </c>
      <c r="H18" s="139">
        <f>L14</f>
        <v>50</v>
      </c>
      <c r="I18" s="140">
        <f>G18*H18</f>
        <v>5000</v>
      </c>
      <c r="J18" s="127"/>
      <c r="K18" s="167">
        <f>K16-G20</f>
        <v>40</v>
      </c>
      <c r="L18" s="168">
        <f>L16</f>
        <v>60</v>
      </c>
      <c r="M18" s="168">
        <f t="shared" si="0"/>
        <v>2400</v>
      </c>
      <c r="N18" s="152"/>
      <c r="Q18" s="38"/>
      <c r="R18" s="1"/>
      <c r="S18" s="2"/>
      <c r="T18" s="69" t="s">
        <v>7</v>
      </c>
      <c r="U18" s="25">
        <v>500</v>
      </c>
      <c r="V18" s="3"/>
      <c r="W18" s="25">
        <f t="shared" si="1"/>
        <v>500</v>
      </c>
      <c r="X18" s="17"/>
      <c r="Y18" s="40"/>
      <c r="Z18" s="40"/>
    </row>
    <row r="19" spans="2:26" x14ac:dyDescent="0.25">
      <c r="B19" s="4"/>
      <c r="C19" s="135"/>
      <c r="D19" s="136"/>
      <c r="E19" s="137"/>
      <c r="F19" s="127"/>
      <c r="G19" s="138">
        <f>K15</f>
        <v>400</v>
      </c>
      <c r="H19" s="139">
        <f>L15</f>
        <v>55</v>
      </c>
      <c r="I19" s="140">
        <f>G19*H19</f>
        <v>22000</v>
      </c>
      <c r="J19" s="127"/>
      <c r="K19" s="167">
        <f>K17</f>
        <v>200</v>
      </c>
      <c r="L19" s="168">
        <f>L17</f>
        <v>62</v>
      </c>
      <c r="M19" s="168">
        <f t="shared" si="0"/>
        <v>12400</v>
      </c>
      <c r="N19" s="152">
        <f>SUM(M18:M19)</f>
        <v>14800</v>
      </c>
      <c r="P19" s="30">
        <v>43188</v>
      </c>
      <c r="Q19" s="38" t="s">
        <v>1</v>
      </c>
      <c r="R19" s="1">
        <f>160*95</f>
        <v>15200</v>
      </c>
      <c r="S19" s="2"/>
      <c r="T19" s="69" t="s">
        <v>6</v>
      </c>
      <c r="U19" s="25">
        <v>300</v>
      </c>
      <c r="V19" s="3"/>
      <c r="W19" s="25">
        <f t="shared" si="1"/>
        <v>300</v>
      </c>
      <c r="X19" s="17"/>
      <c r="Y19" s="40"/>
      <c r="Z19" s="40"/>
    </row>
    <row r="20" spans="2:26" ht="16.5" thickBot="1" x14ac:dyDescent="0.3">
      <c r="B20" s="4"/>
      <c r="C20" s="8"/>
      <c r="D20" s="142"/>
      <c r="E20" s="143"/>
      <c r="F20" s="127"/>
      <c r="G20" s="14">
        <f>580-SUM(G18:G19)</f>
        <v>80</v>
      </c>
      <c r="H20" s="15">
        <f>L16</f>
        <v>60</v>
      </c>
      <c r="I20" s="16">
        <f>G20*H20</f>
        <v>4800</v>
      </c>
      <c r="J20" s="127"/>
      <c r="K20" s="169" t="s">
        <v>41</v>
      </c>
      <c r="L20" s="170"/>
      <c r="M20" s="170"/>
      <c r="N20" s="171"/>
      <c r="Q20" s="38" t="s">
        <v>15</v>
      </c>
      <c r="R20" s="1"/>
      <c r="S20" s="2">
        <f>-R19</f>
        <v>-15200</v>
      </c>
      <c r="T20" s="69" t="s">
        <v>32</v>
      </c>
      <c r="U20" s="25">
        <f>-SUM(U11:U19)</f>
        <v>9920</v>
      </c>
      <c r="V20" s="3"/>
      <c r="W20" s="25">
        <f t="shared" si="1"/>
        <v>9920</v>
      </c>
      <c r="X20" s="17"/>
      <c r="Y20" s="40"/>
      <c r="Z20" s="40"/>
    </row>
    <row r="21" spans="2:26" ht="17.25" thickTop="1" thickBot="1" x14ac:dyDescent="0.3">
      <c r="Q21" s="38"/>
      <c r="R21" s="1"/>
      <c r="S21" s="2"/>
      <c r="T21" s="26" t="s">
        <v>20</v>
      </c>
      <c r="U21" s="27">
        <f>SUM(U11:U20)</f>
        <v>0</v>
      </c>
      <c r="V21" s="27">
        <f>SUM(V11:V20)</f>
        <v>0</v>
      </c>
      <c r="W21" s="27">
        <f>SUM(W11:W20)</f>
        <v>0</v>
      </c>
      <c r="X21" s="17"/>
      <c r="Y21" s="40"/>
      <c r="Z21" s="40"/>
    </row>
    <row r="22" spans="2:26" ht="16.5" thickTop="1" x14ac:dyDescent="0.25">
      <c r="Q22" s="38" t="s">
        <v>26</v>
      </c>
      <c r="R22" s="1">
        <f>SUM(I18:I20)</f>
        <v>31800</v>
      </c>
      <c r="S22" s="2"/>
      <c r="T22" s="63" t="s">
        <v>8</v>
      </c>
      <c r="U22" s="28">
        <f>SUM(U16:U20)</f>
        <v>10720</v>
      </c>
      <c r="V22" s="28">
        <f>SUM(V16:V20)</f>
        <v>-19100</v>
      </c>
      <c r="W22" s="28">
        <f>SUM(W16:W20)</f>
        <v>-8380</v>
      </c>
      <c r="X22" s="17"/>
      <c r="Y22" s="40"/>
      <c r="Z22" s="40"/>
    </row>
    <row r="23" spans="2:26" x14ac:dyDescent="0.25">
      <c r="Q23" s="38" t="s">
        <v>22</v>
      </c>
      <c r="R23" s="1"/>
      <c r="S23" s="2">
        <f>-R22</f>
        <v>-31800</v>
      </c>
      <c r="X23" s="17"/>
      <c r="Y23" s="40"/>
      <c r="Z23" s="40"/>
    </row>
    <row r="24" spans="2:26" x14ac:dyDescent="0.25">
      <c r="Q24" s="38"/>
      <c r="R24" s="1"/>
      <c r="S24" s="2"/>
      <c r="X24" s="17"/>
      <c r="Y24" s="40"/>
    </row>
    <row r="25" spans="2:26" x14ac:dyDescent="0.25">
      <c r="Q25" s="73"/>
      <c r="R25" s="74"/>
      <c r="S25" s="74"/>
      <c r="X25" s="17"/>
      <c r="Y25" s="40"/>
    </row>
    <row r="26" spans="2:26" x14ac:dyDescent="0.25">
      <c r="Q26" s="73"/>
      <c r="R26" s="74"/>
      <c r="S26" s="74"/>
      <c r="X26" s="17"/>
      <c r="Y26" s="40"/>
    </row>
    <row r="27" spans="2:26" x14ac:dyDescent="0.25">
      <c r="Q27" s="73"/>
      <c r="R27" s="74"/>
      <c r="S27" s="74"/>
      <c r="X27" s="17"/>
      <c r="Y27" s="40"/>
    </row>
    <row r="28" spans="2:26" x14ac:dyDescent="0.25">
      <c r="Q28" s="73"/>
      <c r="R28" s="74"/>
      <c r="S28" s="74"/>
      <c r="X28" s="17"/>
      <c r="Y28" s="40"/>
    </row>
    <row r="29" spans="2:26" x14ac:dyDescent="0.25">
      <c r="Q29" s="73"/>
      <c r="R29" s="74"/>
      <c r="S29" s="74"/>
      <c r="X29" s="17"/>
      <c r="Y29" s="40"/>
    </row>
    <row r="30" spans="2:26" x14ac:dyDescent="0.25">
      <c r="Q30" s="73"/>
      <c r="R30" s="74"/>
      <c r="S30" s="74"/>
      <c r="X30" s="17"/>
      <c r="Y30" s="40"/>
    </row>
    <row r="31" spans="2:26" x14ac:dyDescent="0.25">
      <c r="Q31" s="73"/>
      <c r="R31" s="74"/>
      <c r="S31" s="74"/>
      <c r="X31" s="17"/>
      <c r="Y31" s="40"/>
    </row>
    <row r="32" spans="2:26" x14ac:dyDescent="0.25">
      <c r="Q32" s="73"/>
      <c r="R32" s="74"/>
      <c r="S32" s="74"/>
      <c r="X32" s="17"/>
      <c r="Y32" s="40"/>
    </row>
    <row r="33" spans="1:25" x14ac:dyDescent="0.25">
      <c r="Q33" s="73"/>
      <c r="R33" s="74"/>
      <c r="S33" s="74"/>
      <c r="X33" s="17"/>
      <c r="Y33" s="40"/>
    </row>
    <row r="34" spans="1:25" x14ac:dyDescent="0.25">
      <c r="Q34" s="73"/>
      <c r="R34" s="74"/>
      <c r="S34" s="74"/>
      <c r="X34" s="17"/>
      <c r="Y34" s="40"/>
    </row>
    <row r="35" spans="1:25" x14ac:dyDescent="0.25">
      <c r="Q35" s="73"/>
      <c r="R35" s="74"/>
      <c r="S35" s="74"/>
      <c r="X35" s="17"/>
      <c r="Y35" s="40"/>
    </row>
    <row r="36" spans="1:25" x14ac:dyDescent="0.25">
      <c r="Q36" s="73"/>
      <c r="R36" s="74"/>
      <c r="S36" s="74"/>
      <c r="X36" s="17"/>
      <c r="Y36" s="40"/>
    </row>
    <row r="37" spans="1:25" x14ac:dyDescent="0.25">
      <c r="Q37" s="73"/>
      <c r="R37" s="74"/>
      <c r="S37" s="74"/>
      <c r="X37" s="17"/>
      <c r="Y37" s="40"/>
    </row>
    <row r="38" spans="1:25" x14ac:dyDescent="0.25">
      <c r="Q38" s="73"/>
      <c r="R38" s="74"/>
      <c r="S38" s="74"/>
      <c r="X38" s="17"/>
      <c r="Y38" s="40"/>
    </row>
    <row r="39" spans="1:25" x14ac:dyDescent="0.25">
      <c r="Q39" s="73"/>
      <c r="R39" s="74"/>
      <c r="S39" s="74"/>
      <c r="X39" s="17"/>
      <c r="Y39" s="40"/>
    </row>
    <row r="40" spans="1:25" x14ac:dyDescent="0.25">
      <c r="Q40" s="73"/>
      <c r="R40" s="74"/>
      <c r="S40" s="74"/>
      <c r="X40" s="17"/>
      <c r="Y40" s="40"/>
    </row>
    <row r="41" spans="1:25" x14ac:dyDescent="0.25">
      <c r="Q41" s="73"/>
      <c r="R41" s="74"/>
      <c r="S41" s="74"/>
      <c r="X41" s="17"/>
      <c r="Y41" s="40"/>
    </row>
    <row r="42" spans="1:25" x14ac:dyDescent="0.25">
      <c r="Q42" s="73"/>
      <c r="R42" s="74"/>
      <c r="S42" s="74"/>
      <c r="X42" s="17"/>
      <c r="Y42" s="40"/>
    </row>
    <row r="43" spans="1:25" x14ac:dyDescent="0.25">
      <c r="Q43" s="73"/>
      <c r="R43" s="74"/>
      <c r="S43" s="74"/>
      <c r="X43" s="17"/>
      <c r="Y43" s="40"/>
    </row>
    <row r="44" spans="1:25" x14ac:dyDescent="0.25">
      <c r="Q44" s="73"/>
      <c r="R44" s="74"/>
      <c r="S44" s="74"/>
      <c r="X44" s="17"/>
      <c r="Y44" s="40"/>
    </row>
    <row r="45" spans="1:25" ht="16.5" thickBot="1" x14ac:dyDescent="0.3">
      <c r="B45" s="50"/>
      <c r="X45" s="17"/>
      <c r="Y45" s="40"/>
    </row>
    <row r="46" spans="1:25" ht="21.75" thickBot="1" x14ac:dyDescent="0.4">
      <c r="A46" s="65"/>
      <c r="B46" s="31" t="s">
        <v>33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3"/>
      <c r="Q46" s="32"/>
      <c r="R46" s="32"/>
      <c r="S46" s="32"/>
      <c r="T46" s="32"/>
      <c r="U46" s="34"/>
      <c r="V46" s="34"/>
      <c r="W46" s="34"/>
      <c r="X46" s="34"/>
      <c r="Y46" s="35"/>
    </row>
    <row r="47" spans="1:25" x14ac:dyDescent="0.25">
      <c r="A47" s="65"/>
      <c r="Q47" s="36" t="s">
        <v>3</v>
      </c>
      <c r="R47" s="36" t="s">
        <v>4</v>
      </c>
      <c r="S47" s="36" t="s">
        <v>16</v>
      </c>
      <c r="X47" s="17"/>
      <c r="Y47" s="40"/>
    </row>
    <row r="48" spans="1:25" ht="15.4" customHeight="1" x14ac:dyDescent="0.25">
      <c r="P48" s="30">
        <v>42068</v>
      </c>
      <c r="Q48" s="38" t="s">
        <v>22</v>
      </c>
      <c r="R48" s="20">
        <v>22000</v>
      </c>
      <c r="S48" s="39"/>
      <c r="X48" s="17"/>
      <c r="Y48" s="40"/>
    </row>
    <row r="49" spans="2:29" ht="15.4" customHeight="1" x14ac:dyDescent="0.25">
      <c r="Q49" s="38" t="s">
        <v>2</v>
      </c>
      <c r="R49" s="20"/>
      <c r="S49" s="39">
        <f>-R48</f>
        <v>-22000</v>
      </c>
      <c r="X49" s="17"/>
      <c r="Y49" s="40"/>
    </row>
    <row r="50" spans="2:29" ht="16.149999999999999" customHeight="1" x14ac:dyDescent="0.25">
      <c r="Q50" s="38"/>
      <c r="R50" s="20"/>
      <c r="S50" s="39"/>
      <c r="T50" s="43"/>
      <c r="U50" s="44"/>
      <c r="V50" s="45"/>
      <c r="W50" s="44"/>
      <c r="X50" s="178" t="s">
        <v>14</v>
      </c>
      <c r="Y50" s="178"/>
      <c r="AA50" s="70" t="s">
        <v>38</v>
      </c>
      <c r="AB50" s="72" t="s">
        <v>35</v>
      </c>
      <c r="AC50" s="72" t="s">
        <v>40</v>
      </c>
    </row>
    <row r="51" spans="2:29" ht="16.149999999999999" customHeight="1" x14ac:dyDescent="0.25">
      <c r="B51" s="37"/>
      <c r="C51" s="175" t="s">
        <v>21</v>
      </c>
      <c r="D51" s="175"/>
      <c r="E51" s="175"/>
      <c r="G51" s="176" t="s">
        <v>17</v>
      </c>
      <c r="H51" s="176"/>
      <c r="I51" s="176"/>
      <c r="K51" s="177" t="s">
        <v>22</v>
      </c>
      <c r="L51" s="177"/>
      <c r="M51" s="177"/>
      <c r="N51" s="177"/>
      <c r="P51" s="30">
        <v>42072</v>
      </c>
      <c r="Q51" s="38" t="s">
        <v>1</v>
      </c>
      <c r="R51" s="20">
        <f>420*85</f>
        <v>35700</v>
      </c>
      <c r="S51" s="39"/>
      <c r="T51" s="43" t="s">
        <v>10</v>
      </c>
      <c r="U51" s="44" t="s">
        <v>11</v>
      </c>
      <c r="V51" s="45" t="s">
        <v>12</v>
      </c>
      <c r="W51" s="44" t="s">
        <v>13</v>
      </c>
      <c r="X51" s="178"/>
      <c r="Y51" s="178"/>
      <c r="AA51" s="70" t="s">
        <v>31</v>
      </c>
      <c r="AB51" s="70">
        <v>100</v>
      </c>
      <c r="AC51" s="70">
        <v>5000</v>
      </c>
    </row>
    <row r="52" spans="2:29" ht="16.5" thickBot="1" x14ac:dyDescent="0.3">
      <c r="B52" s="37"/>
      <c r="C52" s="41"/>
      <c r="D52" s="41" t="s">
        <v>23</v>
      </c>
      <c r="E52" s="41" t="s">
        <v>19</v>
      </c>
      <c r="G52" s="41"/>
      <c r="H52" s="41" t="s">
        <v>23</v>
      </c>
      <c r="I52" s="41" t="s">
        <v>19</v>
      </c>
      <c r="K52" s="41"/>
      <c r="L52" s="41" t="s">
        <v>23</v>
      </c>
      <c r="M52" s="41" t="s">
        <v>19</v>
      </c>
      <c r="N52" s="41" t="s">
        <v>19</v>
      </c>
      <c r="Q52" s="38" t="s">
        <v>15</v>
      </c>
      <c r="R52" s="20"/>
      <c r="S52" s="39">
        <f>-R51</f>
        <v>-35700</v>
      </c>
      <c r="T52" s="43">
        <f>SUM(W55:W57)</f>
        <v>626500</v>
      </c>
      <c r="U52" s="44" t="s">
        <v>11</v>
      </c>
      <c r="V52" s="45">
        <f>-SUM(W58:W58)</f>
        <v>53750</v>
      </c>
      <c r="W52" s="44" t="s">
        <v>13</v>
      </c>
      <c r="X52" s="54">
        <f>-SUM(W59:W64)</f>
        <v>572750</v>
      </c>
      <c r="Y52" s="54"/>
      <c r="AA52" s="70" t="s">
        <v>21</v>
      </c>
      <c r="AB52" s="71">
        <v>720</v>
      </c>
      <c r="AC52" s="71">
        <v>41600</v>
      </c>
    </row>
    <row r="53" spans="2:29" ht="30.75" thickBot="1" x14ac:dyDescent="0.35">
      <c r="B53" s="42" t="s">
        <v>18</v>
      </c>
      <c r="C53" s="41" t="s">
        <v>24</v>
      </c>
      <c r="D53" s="41" t="s">
        <v>25</v>
      </c>
      <c r="E53" s="41" t="s">
        <v>25</v>
      </c>
      <c r="G53" s="41" t="s">
        <v>24</v>
      </c>
      <c r="H53" s="41" t="s">
        <v>25</v>
      </c>
      <c r="I53" s="41" t="s">
        <v>25</v>
      </c>
      <c r="K53" s="41" t="s">
        <v>24</v>
      </c>
      <c r="L53" s="41" t="s">
        <v>25</v>
      </c>
      <c r="M53" s="41" t="s">
        <v>25</v>
      </c>
      <c r="N53" s="41" t="s">
        <v>25</v>
      </c>
      <c r="Q53" s="38"/>
      <c r="R53" s="20"/>
      <c r="S53" s="39"/>
      <c r="T53" s="55"/>
      <c r="U53" s="55"/>
      <c r="V53" s="172">
        <f>V52+X52</f>
        <v>626500</v>
      </c>
      <c r="W53" s="173"/>
      <c r="X53" s="174"/>
      <c r="AA53" s="70" t="s">
        <v>36</v>
      </c>
      <c r="AB53" s="70">
        <f>SUM(AB51:AB52)</f>
        <v>820</v>
      </c>
      <c r="AC53" s="70">
        <f>SUM(AC51:AC52)</f>
        <v>46600</v>
      </c>
    </row>
    <row r="54" spans="2:29" ht="16.5" thickTop="1" x14ac:dyDescent="0.25">
      <c r="B54" s="46">
        <v>43160</v>
      </c>
      <c r="C54" s="47"/>
      <c r="D54" s="82"/>
      <c r="E54" s="83"/>
      <c r="G54" s="48"/>
      <c r="H54" s="94"/>
      <c r="I54" s="95"/>
      <c r="K54" s="49">
        <v>100</v>
      </c>
      <c r="L54" s="75">
        <v>50</v>
      </c>
      <c r="M54" s="75">
        <f>K54*L54</f>
        <v>5000</v>
      </c>
      <c r="N54" s="79">
        <f>M54</f>
        <v>5000</v>
      </c>
      <c r="Q54" s="38" t="s">
        <v>26</v>
      </c>
      <c r="R54" s="88"/>
      <c r="S54" s="89"/>
      <c r="T54" s="56" t="s">
        <v>3</v>
      </c>
      <c r="U54" s="19" t="s">
        <v>27</v>
      </c>
      <c r="V54" s="19" t="s">
        <v>5</v>
      </c>
      <c r="W54" s="19" t="s">
        <v>28</v>
      </c>
      <c r="X54" s="17"/>
      <c r="Y54" s="40"/>
      <c r="AA54" s="70" t="s">
        <v>39</v>
      </c>
      <c r="AB54" s="71">
        <v>240</v>
      </c>
      <c r="AC54" s="71">
        <v>12700</v>
      </c>
    </row>
    <row r="55" spans="2:29" x14ac:dyDescent="0.25">
      <c r="B55" s="46">
        <v>43164</v>
      </c>
      <c r="C55" s="51">
        <v>400</v>
      </c>
      <c r="D55" s="76">
        <v>55</v>
      </c>
      <c r="E55" s="84">
        <f>C55*D55</f>
        <v>22000</v>
      </c>
      <c r="G55" s="52"/>
      <c r="H55" s="76"/>
      <c r="I55" s="96"/>
      <c r="K55" s="53">
        <f>K54</f>
        <v>100</v>
      </c>
      <c r="L55" s="76">
        <f>L54</f>
        <v>50</v>
      </c>
      <c r="M55" s="76">
        <f>K55*L55</f>
        <v>5000</v>
      </c>
      <c r="N55" s="80"/>
      <c r="Q55" s="38" t="s">
        <v>22</v>
      </c>
      <c r="R55" s="88"/>
      <c r="S55" s="89"/>
      <c r="T55" s="66" t="s">
        <v>0</v>
      </c>
      <c r="U55" s="21">
        <f t="shared" ref="U55:U63" si="3">+U11</f>
        <v>518000</v>
      </c>
      <c r="V55" s="22"/>
      <c r="W55" s="21">
        <f>SUM(U55:V55)</f>
        <v>518000</v>
      </c>
      <c r="X55" s="17"/>
      <c r="Y55" s="40"/>
      <c r="AA55" s="70" t="s">
        <v>37</v>
      </c>
      <c r="AB55" s="70">
        <f>AB53-AB54</f>
        <v>580</v>
      </c>
      <c r="AC55" s="70">
        <f>AC53-AC54</f>
        <v>33900</v>
      </c>
    </row>
    <row r="56" spans="2:29" x14ac:dyDescent="0.25">
      <c r="B56" s="46"/>
      <c r="C56" s="51"/>
      <c r="D56" s="76"/>
      <c r="E56" s="84"/>
      <c r="G56" s="52"/>
      <c r="H56" s="76"/>
      <c r="I56" s="96"/>
      <c r="K56" s="53">
        <f>C55</f>
        <v>400</v>
      </c>
      <c r="L56" s="76">
        <f>D55</f>
        <v>55</v>
      </c>
      <c r="M56" s="76">
        <f>K56*L56</f>
        <v>22000</v>
      </c>
      <c r="N56" s="80">
        <f>SUM(M55:M56)</f>
        <v>27000</v>
      </c>
      <c r="Q56" s="38"/>
      <c r="R56" s="20"/>
      <c r="S56" s="39"/>
      <c r="T56" s="66" t="s">
        <v>1</v>
      </c>
      <c r="U56" s="21">
        <f t="shared" si="3"/>
        <v>44900</v>
      </c>
      <c r="V56" s="22">
        <f>R51+R63</f>
        <v>50900</v>
      </c>
      <c r="W56" s="21">
        <f t="shared" ref="W56:W64" si="4">SUM(U56:V56)</f>
        <v>95800</v>
      </c>
      <c r="X56" s="17"/>
      <c r="Y56" s="40"/>
    </row>
    <row r="57" spans="2:29" x14ac:dyDescent="0.25">
      <c r="B57" s="46">
        <v>43168</v>
      </c>
      <c r="C57" s="51"/>
      <c r="D57" s="76"/>
      <c r="E57" s="84"/>
      <c r="G57" s="52"/>
      <c r="H57" s="76"/>
      <c r="I57" s="96"/>
      <c r="K57" s="53"/>
      <c r="L57" s="76"/>
      <c r="M57" s="76"/>
      <c r="N57" s="80"/>
      <c r="P57" s="30">
        <f>+P13</f>
        <v>43177</v>
      </c>
      <c r="Q57" s="38" t="s">
        <v>22</v>
      </c>
      <c r="R57" s="20">
        <v>7200</v>
      </c>
      <c r="S57" s="39"/>
      <c r="T57" s="66" t="s">
        <v>22</v>
      </c>
      <c r="U57" s="21">
        <f t="shared" si="3"/>
        <v>5000</v>
      </c>
      <c r="V57" s="22">
        <f>R48+R57+R60+S67</f>
        <v>7700</v>
      </c>
      <c r="W57" s="21">
        <f t="shared" si="4"/>
        <v>12700</v>
      </c>
      <c r="X57" s="17"/>
      <c r="Y57" s="40"/>
    </row>
    <row r="58" spans="2:29" x14ac:dyDescent="0.25">
      <c r="B58" s="46">
        <v>43177</v>
      </c>
      <c r="C58" s="51">
        <v>120</v>
      </c>
      <c r="D58" s="76">
        <v>60</v>
      </c>
      <c r="E58" s="84">
        <f>C58*D58</f>
        <v>7200</v>
      </c>
      <c r="G58" s="52"/>
      <c r="H58" s="76"/>
      <c r="I58" s="96"/>
      <c r="K58" s="53">
        <f>K55</f>
        <v>100</v>
      </c>
      <c r="L58" s="76">
        <f>L55</f>
        <v>50</v>
      </c>
      <c r="M58" s="76">
        <f t="shared" ref="M58:M66" si="5">K58*L58</f>
        <v>5000</v>
      </c>
      <c r="N58" s="80"/>
      <c r="Q58" s="38" t="s">
        <v>2</v>
      </c>
      <c r="R58" s="20"/>
      <c r="S58" s="39">
        <f>-R57</f>
        <v>-7200</v>
      </c>
      <c r="T58" s="67" t="s">
        <v>2</v>
      </c>
      <c r="U58" s="23">
        <f t="shared" si="3"/>
        <v>-12150</v>
      </c>
      <c r="V58" s="22">
        <f>S49+S58+S61</f>
        <v>-41600</v>
      </c>
      <c r="W58" s="23">
        <f t="shared" si="4"/>
        <v>-53750</v>
      </c>
      <c r="X58" s="17"/>
      <c r="Y58" s="40"/>
    </row>
    <row r="59" spans="2:29" x14ac:dyDescent="0.25">
      <c r="B59" s="46"/>
      <c r="C59" s="51"/>
      <c r="D59" s="76"/>
      <c r="E59" s="84"/>
      <c r="G59" s="52"/>
      <c r="H59" s="76"/>
      <c r="I59" s="96"/>
      <c r="K59" s="53">
        <f>K56</f>
        <v>400</v>
      </c>
      <c r="L59" s="76">
        <f>L56</f>
        <v>55</v>
      </c>
      <c r="M59" s="76">
        <f t="shared" si="5"/>
        <v>22000</v>
      </c>
      <c r="N59" s="80"/>
      <c r="Q59" s="38"/>
      <c r="R59" s="20"/>
      <c r="S59" s="39"/>
      <c r="T59" s="68" t="s">
        <v>9</v>
      </c>
      <c r="U59" s="24">
        <f t="shared" si="3"/>
        <v>-566470</v>
      </c>
      <c r="V59" s="22"/>
      <c r="W59" s="24">
        <f t="shared" si="4"/>
        <v>-566470</v>
      </c>
      <c r="X59" s="17"/>
      <c r="Y59" s="40"/>
    </row>
    <row r="60" spans="2:29" x14ac:dyDescent="0.25">
      <c r="B60" s="46"/>
      <c r="C60" s="57"/>
      <c r="D60" s="77"/>
      <c r="E60" s="85"/>
      <c r="G60" s="58"/>
      <c r="H60" s="77"/>
      <c r="I60" s="97"/>
      <c r="K60" s="59">
        <f>C58</f>
        <v>120</v>
      </c>
      <c r="L60" s="77">
        <f>D58</f>
        <v>60</v>
      </c>
      <c r="M60" s="77">
        <f t="shared" si="5"/>
        <v>7200</v>
      </c>
      <c r="N60" s="80">
        <f>SUM(M58:M60)</f>
        <v>34200</v>
      </c>
      <c r="P60" s="30">
        <f>+P16</f>
        <v>43184</v>
      </c>
      <c r="Q60" s="38" t="s">
        <v>22</v>
      </c>
      <c r="R60" s="20">
        <v>12400</v>
      </c>
      <c r="S60" s="39"/>
      <c r="T60" s="69" t="s">
        <v>15</v>
      </c>
      <c r="U60" s="25">
        <f t="shared" si="3"/>
        <v>0</v>
      </c>
      <c r="V60" s="22">
        <f>S52+S64</f>
        <v>-50900</v>
      </c>
      <c r="W60" s="25">
        <f t="shared" si="4"/>
        <v>-50900</v>
      </c>
      <c r="X60" s="17"/>
      <c r="Y60" s="40"/>
    </row>
    <row r="61" spans="2:29" x14ac:dyDescent="0.25">
      <c r="B61" s="46">
        <v>43184</v>
      </c>
      <c r="C61" s="57">
        <v>200</v>
      </c>
      <c r="D61" s="77">
        <v>62</v>
      </c>
      <c r="E61" s="85">
        <f>C61*D61</f>
        <v>12400</v>
      </c>
      <c r="G61" s="58"/>
      <c r="H61" s="77"/>
      <c r="I61" s="97"/>
      <c r="K61" s="90">
        <f t="shared" ref="K61:L63" si="6">K58</f>
        <v>100</v>
      </c>
      <c r="L61" s="91">
        <f t="shared" si="6"/>
        <v>50</v>
      </c>
      <c r="M61" s="91">
        <f t="shared" si="5"/>
        <v>5000</v>
      </c>
      <c r="N61" s="80"/>
      <c r="Q61" s="38" t="s">
        <v>2</v>
      </c>
      <c r="R61" s="20"/>
      <c r="S61" s="39">
        <f>-R60</f>
        <v>-12400</v>
      </c>
      <c r="T61" s="69" t="s">
        <v>26</v>
      </c>
      <c r="U61" s="25">
        <f t="shared" si="3"/>
        <v>0</v>
      </c>
      <c r="V61" s="22">
        <f>R66</f>
        <v>33900</v>
      </c>
      <c r="W61" s="25">
        <f t="shared" si="4"/>
        <v>33900</v>
      </c>
      <c r="X61" s="17"/>
      <c r="Y61" s="40"/>
    </row>
    <row r="62" spans="2:29" x14ac:dyDescent="0.25">
      <c r="B62" s="46"/>
      <c r="C62" s="57"/>
      <c r="D62" s="77"/>
      <c r="E62" s="85"/>
      <c r="G62" s="58"/>
      <c r="H62" s="77"/>
      <c r="I62" s="97"/>
      <c r="K62" s="90">
        <f t="shared" si="6"/>
        <v>400</v>
      </c>
      <c r="L62" s="91">
        <f t="shared" si="6"/>
        <v>55</v>
      </c>
      <c r="M62" s="91">
        <f t="shared" si="5"/>
        <v>22000</v>
      </c>
      <c r="N62" s="80"/>
      <c r="Q62" s="38"/>
      <c r="R62" s="20"/>
      <c r="S62" s="39"/>
      <c r="T62" s="69" t="s">
        <v>7</v>
      </c>
      <c r="U62" s="25">
        <f t="shared" si="3"/>
        <v>500</v>
      </c>
      <c r="V62" s="22"/>
      <c r="W62" s="25">
        <f t="shared" si="4"/>
        <v>500</v>
      </c>
      <c r="X62" s="17"/>
      <c r="Y62" s="40"/>
    </row>
    <row r="63" spans="2:29" x14ac:dyDescent="0.25">
      <c r="B63" s="46"/>
      <c r="C63" s="57"/>
      <c r="D63" s="77"/>
      <c r="E63" s="85"/>
      <c r="G63" s="58"/>
      <c r="H63" s="77"/>
      <c r="I63" s="97"/>
      <c r="K63" s="100">
        <f t="shared" si="6"/>
        <v>120</v>
      </c>
      <c r="L63" s="101">
        <f t="shared" si="6"/>
        <v>60</v>
      </c>
      <c r="M63" s="101">
        <f t="shared" si="5"/>
        <v>7200</v>
      </c>
      <c r="N63" s="80"/>
      <c r="P63" s="30">
        <f>+P19</f>
        <v>43188</v>
      </c>
      <c r="Q63" s="38" t="s">
        <v>1</v>
      </c>
      <c r="R63" s="20">
        <f>160*95</f>
        <v>15200</v>
      </c>
      <c r="S63" s="39"/>
      <c r="T63" s="69" t="s">
        <v>6</v>
      </c>
      <c r="U63" s="25">
        <f t="shared" si="3"/>
        <v>300</v>
      </c>
      <c r="V63" s="22"/>
      <c r="W63" s="25">
        <f t="shared" si="4"/>
        <v>300</v>
      </c>
      <c r="X63" s="17"/>
      <c r="Y63" s="40"/>
    </row>
    <row r="64" spans="2:29" x14ac:dyDescent="0.25">
      <c r="B64" s="46"/>
      <c r="C64" s="57"/>
      <c r="D64" s="77"/>
      <c r="E64" s="85"/>
      <c r="G64" s="58"/>
      <c r="H64" s="77"/>
      <c r="I64" s="97"/>
      <c r="K64" s="100">
        <f>C61</f>
        <v>200</v>
      </c>
      <c r="L64" s="101">
        <f>D61</f>
        <v>62</v>
      </c>
      <c r="M64" s="101">
        <f t="shared" si="5"/>
        <v>12400</v>
      </c>
      <c r="N64" s="80">
        <f>SUM(M61:M64)</f>
        <v>46600</v>
      </c>
      <c r="Q64" s="38" t="s">
        <v>15</v>
      </c>
      <c r="R64" s="20"/>
      <c r="S64" s="39">
        <f>-R63</f>
        <v>-15200</v>
      </c>
      <c r="T64" s="69" t="s">
        <v>32</v>
      </c>
      <c r="U64" s="25">
        <f>-SUM(U55:U63)</f>
        <v>9920</v>
      </c>
      <c r="V64" s="22"/>
      <c r="W64" s="25">
        <f t="shared" si="4"/>
        <v>9920</v>
      </c>
      <c r="X64" s="17"/>
      <c r="Y64" s="40"/>
    </row>
    <row r="65" spans="2:25" ht="16.5" thickBot="1" x14ac:dyDescent="0.3">
      <c r="B65" s="46">
        <v>43190</v>
      </c>
      <c r="C65" s="57"/>
      <c r="D65" s="77"/>
      <c r="E65" s="85"/>
      <c r="G65" s="58">
        <f>K64</f>
        <v>200</v>
      </c>
      <c r="H65" s="77">
        <f>L64</f>
        <v>62</v>
      </c>
      <c r="I65" s="97">
        <f>G65*H65</f>
        <v>12400</v>
      </c>
      <c r="K65" s="59">
        <f>K61</f>
        <v>100</v>
      </c>
      <c r="L65" s="77">
        <f>L61</f>
        <v>50</v>
      </c>
      <c r="M65" s="77">
        <f t="shared" si="5"/>
        <v>5000</v>
      </c>
      <c r="N65" s="80"/>
      <c r="Q65" s="38"/>
      <c r="R65" s="20"/>
      <c r="S65" s="39"/>
      <c r="T65" s="26" t="s">
        <v>20</v>
      </c>
      <c r="U65" s="27">
        <f>SUM(U55:U64)</f>
        <v>0</v>
      </c>
      <c r="V65" s="27">
        <f>SUM(V55:V64)</f>
        <v>0</v>
      </c>
      <c r="W65" s="27">
        <f>SUM(W55:W64)</f>
        <v>0</v>
      </c>
      <c r="X65" s="17"/>
      <c r="Y65" s="40"/>
    </row>
    <row r="66" spans="2:25" ht="16.5" thickTop="1" x14ac:dyDescent="0.25">
      <c r="B66" s="46"/>
      <c r="C66" s="57"/>
      <c r="D66" s="77"/>
      <c r="E66" s="85"/>
      <c r="G66" s="58">
        <f>K63</f>
        <v>120</v>
      </c>
      <c r="H66" s="77">
        <f>L63</f>
        <v>60</v>
      </c>
      <c r="I66" s="97">
        <f>G66*H66</f>
        <v>7200</v>
      </c>
      <c r="K66" s="59">
        <f>K62-G67</f>
        <v>140</v>
      </c>
      <c r="L66" s="77">
        <f>L62</f>
        <v>55</v>
      </c>
      <c r="M66" s="77">
        <f t="shared" si="5"/>
        <v>7700</v>
      </c>
      <c r="N66" s="80">
        <f>SUM(M65:M66)</f>
        <v>12700</v>
      </c>
      <c r="Q66" s="38" t="s">
        <v>26</v>
      </c>
      <c r="R66" s="20">
        <f>-S67</f>
        <v>33900</v>
      </c>
      <c r="S66" s="39"/>
      <c r="T66" s="63" t="s">
        <v>8</v>
      </c>
      <c r="U66" s="28">
        <f>SUM(U60:U64)</f>
        <v>10720</v>
      </c>
      <c r="V66" s="28">
        <f>SUM(V60:V64)</f>
        <v>-17000</v>
      </c>
      <c r="W66" s="28">
        <f>SUM(W60:W64)</f>
        <v>-6280</v>
      </c>
      <c r="X66" s="17"/>
      <c r="Y66" s="40"/>
    </row>
    <row r="67" spans="2:25" x14ac:dyDescent="0.25">
      <c r="B67" s="46"/>
      <c r="C67" s="57"/>
      <c r="D67" s="77"/>
      <c r="E67" s="85"/>
      <c r="G67" s="58">
        <f>580-SUM(G65:G66)</f>
        <v>260</v>
      </c>
      <c r="H67" s="77">
        <f>L62</f>
        <v>55</v>
      </c>
      <c r="I67" s="97">
        <f>G67*H67</f>
        <v>14300</v>
      </c>
      <c r="K67" s="59"/>
      <c r="L67" s="77"/>
      <c r="M67" s="77"/>
      <c r="N67" s="80"/>
      <c r="Q67" s="38" t="s">
        <v>22</v>
      </c>
      <c r="R67" s="20"/>
      <c r="S67" s="39">
        <f>-SUM(I65:I67)</f>
        <v>-33900</v>
      </c>
      <c r="X67" s="17"/>
      <c r="Y67" s="40"/>
    </row>
    <row r="68" spans="2:25" x14ac:dyDescent="0.25">
      <c r="B68" s="46"/>
      <c r="C68" s="57"/>
      <c r="D68" s="77"/>
      <c r="E68" s="85"/>
      <c r="G68" s="58"/>
      <c r="H68" s="77"/>
      <c r="I68" s="97"/>
      <c r="K68" s="59"/>
      <c r="L68" s="77"/>
      <c r="M68" s="77"/>
      <c r="N68" s="80"/>
      <c r="Q68" s="38"/>
      <c r="R68" s="20"/>
      <c r="S68" s="39"/>
      <c r="X68" s="17"/>
      <c r="Y68" s="40"/>
    </row>
    <row r="69" spans="2:25" x14ac:dyDescent="0.25">
      <c r="B69" s="46"/>
      <c r="C69" s="57"/>
      <c r="D69" s="77"/>
      <c r="E69" s="85"/>
      <c r="G69" s="58"/>
      <c r="H69" s="77"/>
      <c r="I69" s="97"/>
      <c r="K69" s="59"/>
      <c r="L69" s="77"/>
      <c r="M69" s="77"/>
      <c r="N69" s="80"/>
      <c r="X69" s="17"/>
      <c r="Y69" s="40"/>
    </row>
    <row r="70" spans="2:25" x14ac:dyDescent="0.25">
      <c r="B70" s="46"/>
      <c r="C70" s="57"/>
      <c r="D70" s="77"/>
      <c r="E70" s="85"/>
      <c r="G70" s="58"/>
      <c r="H70" s="77"/>
      <c r="I70" s="97"/>
      <c r="K70" s="59"/>
      <c r="L70" s="77"/>
      <c r="M70" s="77"/>
      <c r="N70" s="80"/>
      <c r="X70" s="17"/>
      <c r="Y70" s="40"/>
    </row>
    <row r="71" spans="2:25" x14ac:dyDescent="0.25">
      <c r="B71" s="46"/>
      <c r="C71" s="57"/>
      <c r="D71" s="77"/>
      <c r="E71" s="85"/>
      <c r="G71" s="58"/>
      <c r="H71" s="77"/>
      <c r="I71" s="97"/>
      <c r="K71" s="59"/>
      <c r="L71" s="77"/>
      <c r="M71" s="77"/>
      <c r="N71" s="80"/>
      <c r="X71" s="17"/>
      <c r="Y71" s="40"/>
    </row>
    <row r="72" spans="2:25" x14ac:dyDescent="0.25">
      <c r="B72" s="46"/>
      <c r="C72" s="57"/>
      <c r="D72" s="77"/>
      <c r="E72" s="85"/>
      <c r="G72" s="58"/>
      <c r="H72" s="77"/>
      <c r="I72" s="97"/>
      <c r="K72" s="59"/>
      <c r="L72" s="77"/>
      <c r="M72" s="77"/>
      <c r="N72" s="80"/>
      <c r="X72" s="17"/>
      <c r="Y72" s="40"/>
    </row>
    <row r="73" spans="2:25" x14ac:dyDescent="0.25">
      <c r="B73" s="46"/>
      <c r="C73" s="57"/>
      <c r="D73" s="77"/>
      <c r="E73" s="85"/>
      <c r="G73" s="58">
        <v>580</v>
      </c>
      <c r="H73" s="77"/>
      <c r="I73" s="97"/>
      <c r="K73" s="59"/>
      <c r="L73" s="77"/>
      <c r="M73" s="77"/>
      <c r="N73" s="80"/>
      <c r="X73" s="17"/>
      <c r="Y73" s="40"/>
    </row>
    <row r="74" spans="2:25" x14ac:dyDescent="0.25">
      <c r="B74" s="46"/>
      <c r="C74" s="57"/>
      <c r="D74" s="77"/>
      <c r="E74" s="85"/>
      <c r="G74" s="58"/>
      <c r="H74" s="77"/>
      <c r="I74" s="97"/>
      <c r="K74" s="59"/>
      <c r="L74" s="77"/>
      <c r="M74" s="77"/>
      <c r="N74" s="80"/>
      <c r="X74" s="17"/>
      <c r="Y74" s="40"/>
    </row>
    <row r="75" spans="2:25" ht="16.5" thickBot="1" x14ac:dyDescent="0.3">
      <c r="B75" s="46"/>
      <c r="C75" s="60"/>
      <c r="D75" s="86"/>
      <c r="E75" s="87"/>
      <c r="G75" s="61"/>
      <c r="H75" s="98"/>
      <c r="I75" s="99"/>
      <c r="K75" s="62"/>
      <c r="L75" s="78"/>
      <c r="M75" s="78"/>
      <c r="N75" s="81"/>
      <c r="X75" s="17"/>
      <c r="Y75" s="40"/>
    </row>
    <row r="76" spans="2:25" ht="16.5" thickTop="1" x14ac:dyDescent="0.25">
      <c r="B76" s="92"/>
      <c r="C76" s="93"/>
      <c r="D76" s="93"/>
      <c r="E76" s="93"/>
      <c r="G76" s="93"/>
      <c r="H76" s="93"/>
      <c r="I76" s="93"/>
      <c r="K76" s="93"/>
      <c r="L76" s="93"/>
      <c r="M76" s="93"/>
      <c r="N76" s="93"/>
      <c r="X76" s="17"/>
      <c r="Y76" s="40"/>
    </row>
    <row r="77" spans="2:25" x14ac:dyDescent="0.25">
      <c r="B77" s="92"/>
      <c r="C77" s="93"/>
      <c r="D77" s="93"/>
      <c r="E77" s="93"/>
      <c r="G77" s="93"/>
      <c r="H77" s="93"/>
      <c r="I77" s="93"/>
      <c r="K77" s="93"/>
      <c r="L77" s="93"/>
      <c r="M77" s="93"/>
      <c r="N77" s="93"/>
      <c r="X77" s="17"/>
      <c r="Y77" s="40"/>
    </row>
    <row r="78" spans="2:25" x14ac:dyDescent="0.25">
      <c r="B78" s="92"/>
      <c r="C78" s="93"/>
      <c r="D78" s="93"/>
      <c r="E78" s="93"/>
      <c r="G78" s="93"/>
      <c r="H78" s="93"/>
      <c r="I78" s="93"/>
      <c r="K78" s="93"/>
      <c r="L78" s="93"/>
      <c r="M78" s="93"/>
      <c r="N78" s="93"/>
      <c r="X78" s="17"/>
      <c r="Y78" s="40"/>
    </row>
    <row r="79" spans="2:25" x14ac:dyDescent="0.25">
      <c r="B79" s="92"/>
      <c r="C79" s="93"/>
      <c r="D79" s="93"/>
      <c r="E79" s="93"/>
      <c r="G79" s="93"/>
      <c r="H79" s="93"/>
      <c r="I79" s="93"/>
      <c r="K79" s="93"/>
      <c r="L79" s="93"/>
      <c r="M79" s="93"/>
      <c r="N79" s="93"/>
      <c r="X79" s="17"/>
      <c r="Y79" s="40"/>
    </row>
    <row r="80" spans="2:25" x14ac:dyDescent="0.25">
      <c r="B80" s="92"/>
      <c r="C80" s="93"/>
      <c r="D80" s="93"/>
      <c r="E80" s="93"/>
      <c r="G80" s="93"/>
      <c r="H80" s="93"/>
      <c r="I80" s="93"/>
      <c r="K80" s="93"/>
      <c r="L80" s="93"/>
      <c r="M80" s="93"/>
      <c r="N80" s="93"/>
      <c r="X80" s="17"/>
      <c r="Y80" s="40"/>
    </row>
    <row r="81" spans="1:29" x14ac:dyDescent="0.25">
      <c r="B81" s="92"/>
      <c r="C81" s="93"/>
      <c r="D81" s="93"/>
      <c r="E81" s="93"/>
      <c r="G81" s="93"/>
      <c r="H81" s="93"/>
      <c r="I81" s="93"/>
      <c r="K81" s="93"/>
      <c r="L81" s="93"/>
      <c r="M81" s="93"/>
      <c r="N81" s="93"/>
      <c r="X81" s="17"/>
      <c r="Y81" s="40"/>
    </row>
    <row r="82" spans="1:29" x14ac:dyDescent="0.25">
      <c r="B82" s="92"/>
      <c r="C82" s="93"/>
      <c r="D82" s="93"/>
      <c r="E82" s="93"/>
      <c r="G82" s="93"/>
      <c r="H82" s="93"/>
      <c r="I82" s="93"/>
      <c r="K82" s="93"/>
      <c r="L82" s="93"/>
      <c r="M82" s="93"/>
      <c r="N82" s="93"/>
      <c r="X82" s="17"/>
      <c r="Y82" s="40"/>
    </row>
    <row r="83" spans="1:29" x14ac:dyDescent="0.25">
      <c r="B83" s="92"/>
      <c r="C83" s="93"/>
      <c r="D83" s="93"/>
      <c r="E83" s="93"/>
      <c r="G83" s="93"/>
      <c r="H83" s="93"/>
      <c r="I83" s="93"/>
      <c r="K83" s="93"/>
      <c r="L83" s="93"/>
      <c r="M83" s="93"/>
      <c r="N83" s="93"/>
      <c r="X83" s="17"/>
      <c r="Y83" s="40"/>
    </row>
    <row r="84" spans="1:29" x14ac:dyDescent="0.25">
      <c r="B84" s="92"/>
      <c r="C84" s="93"/>
      <c r="D84" s="93"/>
      <c r="E84" s="93"/>
      <c r="G84" s="93"/>
      <c r="H84" s="93"/>
      <c r="I84" s="93"/>
      <c r="K84" s="93"/>
      <c r="L84" s="93"/>
      <c r="M84" s="93"/>
      <c r="N84" s="93"/>
      <c r="X84" s="17"/>
      <c r="Y84" s="40"/>
    </row>
    <row r="85" spans="1:29" x14ac:dyDescent="0.25">
      <c r="B85" s="92"/>
      <c r="C85" s="93"/>
      <c r="D85" s="93"/>
      <c r="E85" s="93"/>
      <c r="G85" s="93"/>
      <c r="H85" s="93"/>
      <c r="I85" s="93"/>
      <c r="K85" s="93"/>
      <c r="L85" s="93"/>
      <c r="M85" s="93"/>
      <c r="N85" s="93"/>
      <c r="X85" s="17"/>
      <c r="Y85" s="40"/>
    </row>
    <row r="86" spans="1:29" x14ac:dyDescent="0.25">
      <c r="B86" s="92"/>
      <c r="C86" s="93"/>
      <c r="D86" s="93"/>
      <c r="E86" s="93"/>
      <c r="G86" s="93"/>
      <c r="H86" s="93"/>
      <c r="I86" s="93"/>
      <c r="K86" s="93"/>
      <c r="L86" s="93"/>
      <c r="M86" s="93"/>
      <c r="N86" s="93"/>
      <c r="X86" s="17"/>
      <c r="Y86" s="40"/>
    </row>
    <row r="87" spans="1:29" x14ac:dyDescent="0.25">
      <c r="B87" s="92"/>
      <c r="C87" s="93"/>
      <c r="D87" s="93"/>
      <c r="E87" s="93"/>
      <c r="G87" s="93"/>
      <c r="H87" s="93"/>
      <c r="I87" s="93"/>
      <c r="K87" s="93"/>
      <c r="L87" s="93"/>
      <c r="M87" s="93"/>
      <c r="N87" s="93"/>
      <c r="X87" s="17"/>
      <c r="Y87" s="40"/>
    </row>
    <row r="88" spans="1:29" x14ac:dyDescent="0.25">
      <c r="B88" s="92"/>
      <c r="C88" s="93"/>
      <c r="D88" s="93"/>
      <c r="E88" s="93"/>
      <c r="G88" s="93"/>
      <c r="H88" s="93"/>
      <c r="I88" s="93"/>
      <c r="K88" s="93"/>
      <c r="L88" s="93"/>
      <c r="M88" s="93"/>
      <c r="N88" s="93"/>
      <c r="X88" s="17"/>
      <c r="Y88" s="40"/>
    </row>
    <row r="89" spans="1:29" x14ac:dyDescent="0.25">
      <c r="B89" s="92"/>
      <c r="C89" s="93"/>
      <c r="D89" s="93"/>
      <c r="E89" s="93"/>
      <c r="G89" s="93"/>
      <c r="H89" s="93"/>
      <c r="I89" s="93"/>
      <c r="K89" s="93"/>
      <c r="L89" s="93"/>
      <c r="M89" s="93"/>
      <c r="N89" s="93"/>
      <c r="X89" s="17"/>
      <c r="Y89" s="40"/>
    </row>
    <row r="90" spans="1:29" ht="16.5" thickBot="1" x14ac:dyDescent="0.3">
      <c r="X90" s="17"/>
      <c r="Y90" s="40"/>
    </row>
    <row r="91" spans="1:29" ht="21.75" thickBot="1" x14ac:dyDescent="0.4">
      <c r="A91" s="65"/>
      <c r="B91" s="31" t="s">
        <v>34</v>
      </c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3"/>
      <c r="Q91" s="32"/>
      <c r="R91" s="32"/>
      <c r="S91" s="32"/>
      <c r="T91" s="32"/>
      <c r="U91" s="34"/>
      <c r="V91" s="34"/>
      <c r="W91" s="34"/>
      <c r="X91" s="34"/>
      <c r="Y91" s="35"/>
    </row>
    <row r="92" spans="1:29" x14ac:dyDescent="0.25">
      <c r="A92" s="65"/>
      <c r="Q92" s="36" t="s">
        <v>3</v>
      </c>
      <c r="R92" s="36" t="s">
        <v>4</v>
      </c>
      <c r="S92" s="36" t="s">
        <v>16</v>
      </c>
    </row>
    <row r="93" spans="1:29" x14ac:dyDescent="0.25">
      <c r="P93" s="30">
        <v>42068</v>
      </c>
      <c r="Q93" s="38" t="s">
        <v>22</v>
      </c>
      <c r="R93" s="20">
        <v>22000</v>
      </c>
      <c r="S93" s="39"/>
    </row>
    <row r="94" spans="1:29" x14ac:dyDescent="0.25">
      <c r="Q94" s="38" t="s">
        <v>2</v>
      </c>
      <c r="R94" s="20"/>
      <c r="S94" s="39">
        <f>-R93</f>
        <v>-22000</v>
      </c>
    </row>
    <row r="95" spans="1:29" x14ac:dyDescent="0.25">
      <c r="Q95" s="38"/>
      <c r="R95" s="20"/>
      <c r="S95" s="39"/>
      <c r="T95" s="43"/>
      <c r="U95" s="44"/>
      <c r="V95" s="45"/>
      <c r="W95" s="44"/>
      <c r="X95" s="178" t="s">
        <v>14</v>
      </c>
      <c r="Y95" s="178"/>
      <c r="AA95" s="70" t="s">
        <v>38</v>
      </c>
      <c r="AB95" s="72" t="s">
        <v>35</v>
      </c>
      <c r="AC95" s="72" t="s">
        <v>40</v>
      </c>
    </row>
    <row r="96" spans="1:29" x14ac:dyDescent="0.25">
      <c r="B96" s="37"/>
      <c r="C96" s="175" t="s">
        <v>21</v>
      </c>
      <c r="D96" s="175"/>
      <c r="E96" s="175"/>
      <c r="G96" s="176" t="s">
        <v>17</v>
      </c>
      <c r="H96" s="176"/>
      <c r="I96" s="176"/>
      <c r="K96" s="177" t="s">
        <v>22</v>
      </c>
      <c r="L96" s="177"/>
      <c r="M96" s="177"/>
      <c r="N96" s="177"/>
      <c r="P96" s="30">
        <f>+P51</f>
        <v>42072</v>
      </c>
      <c r="Q96" s="38" t="s">
        <v>1</v>
      </c>
      <c r="R96" s="20">
        <f>420*85</f>
        <v>35700</v>
      </c>
      <c r="S96" s="39"/>
      <c r="T96" s="43" t="s">
        <v>10</v>
      </c>
      <c r="U96" s="44" t="s">
        <v>11</v>
      </c>
      <c r="V96" s="45" t="s">
        <v>12</v>
      </c>
      <c r="W96" s="44" t="s">
        <v>13</v>
      </c>
      <c r="X96" s="178"/>
      <c r="Y96" s="178"/>
      <c r="AA96" s="70" t="s">
        <v>31</v>
      </c>
      <c r="AB96" s="70">
        <v>100</v>
      </c>
      <c r="AC96" s="70">
        <v>5000</v>
      </c>
    </row>
    <row r="97" spans="2:29" ht="16.5" thickBot="1" x14ac:dyDescent="0.3">
      <c r="B97" s="37"/>
      <c r="C97" s="41"/>
      <c r="D97" s="41" t="s">
        <v>23</v>
      </c>
      <c r="E97" s="41" t="s">
        <v>19</v>
      </c>
      <c r="G97" s="41"/>
      <c r="H97" s="41" t="s">
        <v>23</v>
      </c>
      <c r="I97" s="41" t="s">
        <v>19</v>
      </c>
      <c r="K97" s="41"/>
      <c r="L97" s="41" t="s">
        <v>23</v>
      </c>
      <c r="M97" s="41" t="s">
        <v>19</v>
      </c>
      <c r="N97" s="41" t="s">
        <v>19</v>
      </c>
      <c r="Q97" s="38" t="s">
        <v>15</v>
      </c>
      <c r="R97" s="20"/>
      <c r="S97" s="39">
        <f>-R96</f>
        <v>-35700</v>
      </c>
      <c r="T97" s="43">
        <f>SUM(W100:W102)</f>
        <v>627439.02439024393</v>
      </c>
      <c r="U97" s="44" t="s">
        <v>11</v>
      </c>
      <c r="V97" s="45">
        <f>-SUM(W103:W103)</f>
        <v>53750</v>
      </c>
      <c r="W97" s="44" t="s">
        <v>13</v>
      </c>
      <c r="X97" s="54">
        <f>-SUM(W104:W109)</f>
        <v>573689.02439024393</v>
      </c>
      <c r="Y97" s="54"/>
      <c r="AA97" s="70" t="s">
        <v>21</v>
      </c>
      <c r="AB97" s="71">
        <v>720</v>
      </c>
      <c r="AC97" s="71">
        <v>41600</v>
      </c>
    </row>
    <row r="98" spans="2:29" ht="30.75" thickBot="1" x14ac:dyDescent="0.35">
      <c r="B98" s="42" t="s">
        <v>18</v>
      </c>
      <c r="C98" s="41" t="s">
        <v>24</v>
      </c>
      <c r="D98" s="41" t="s">
        <v>25</v>
      </c>
      <c r="E98" s="41" t="s">
        <v>25</v>
      </c>
      <c r="G98" s="41" t="s">
        <v>24</v>
      </c>
      <c r="H98" s="41" t="s">
        <v>25</v>
      </c>
      <c r="I98" s="41" t="s">
        <v>25</v>
      </c>
      <c r="K98" s="41" t="s">
        <v>24</v>
      </c>
      <c r="L98" s="41" t="s">
        <v>25</v>
      </c>
      <c r="M98" s="41" t="s">
        <v>25</v>
      </c>
      <c r="N98" s="41" t="s">
        <v>25</v>
      </c>
      <c r="Q98" s="38"/>
      <c r="R98" s="20"/>
      <c r="S98" s="39"/>
      <c r="T98" s="55"/>
      <c r="U98" s="55"/>
      <c r="V98" s="172">
        <f>V97+X97</f>
        <v>627439.02439024393</v>
      </c>
      <c r="W98" s="173"/>
      <c r="X98" s="174"/>
      <c r="AA98" s="70" t="s">
        <v>36</v>
      </c>
      <c r="AB98" s="70">
        <f>SUM(AB96:AB97)</f>
        <v>820</v>
      </c>
      <c r="AC98" s="70">
        <f>SUM(AC96:AC97)</f>
        <v>46600</v>
      </c>
    </row>
    <row r="99" spans="2:29" ht="16.5" thickTop="1" x14ac:dyDescent="0.25">
      <c r="B99" s="46">
        <v>43160</v>
      </c>
      <c r="C99" s="47"/>
      <c r="D99" s="102"/>
      <c r="E99" s="103"/>
      <c r="G99" s="48"/>
      <c r="H99" s="110"/>
      <c r="I99" s="111"/>
      <c r="K99" s="49">
        <v>100</v>
      </c>
      <c r="L99" s="116">
        <v>50</v>
      </c>
      <c r="M99" s="116">
        <f>K99*L99</f>
        <v>5000</v>
      </c>
      <c r="N99" s="117">
        <f>M99</f>
        <v>5000</v>
      </c>
      <c r="Q99" s="38" t="s">
        <v>26</v>
      </c>
      <c r="R99" s="88"/>
      <c r="S99" s="89"/>
      <c r="T99" s="56" t="s">
        <v>3</v>
      </c>
      <c r="U99" s="19" t="s">
        <v>27</v>
      </c>
      <c r="V99" s="19" t="s">
        <v>5</v>
      </c>
      <c r="W99" s="19" t="s">
        <v>28</v>
      </c>
      <c r="X99" s="17"/>
      <c r="Y99" s="40"/>
      <c r="AA99" s="70" t="s">
        <v>39</v>
      </c>
      <c r="AB99" s="71">
        <v>240</v>
      </c>
      <c r="AC99" s="71">
        <f>M109</f>
        <v>13639.024390243902</v>
      </c>
    </row>
    <row r="100" spans="2:29" x14ac:dyDescent="0.25">
      <c r="B100" s="46">
        <v>43164</v>
      </c>
      <c r="C100" s="51">
        <v>400</v>
      </c>
      <c r="D100" s="104">
        <v>55</v>
      </c>
      <c r="E100" s="105">
        <f>C100*D100</f>
        <v>22000</v>
      </c>
      <c r="G100" s="52"/>
      <c r="H100" s="104"/>
      <c r="I100" s="112"/>
      <c r="K100" s="53">
        <f>K99</f>
        <v>100</v>
      </c>
      <c r="L100" s="104">
        <f>L99</f>
        <v>50</v>
      </c>
      <c r="M100" s="104">
        <f>K100*L100</f>
        <v>5000</v>
      </c>
      <c r="N100" s="118"/>
      <c r="Q100" s="38" t="s">
        <v>22</v>
      </c>
      <c r="R100" s="88"/>
      <c r="S100" s="89"/>
      <c r="T100" s="66" t="s">
        <v>0</v>
      </c>
      <c r="U100" s="21">
        <f t="shared" ref="U100:U109" si="7">+U55</f>
        <v>518000</v>
      </c>
      <c r="V100" s="22"/>
      <c r="W100" s="21">
        <f>SUM(U100:V100)</f>
        <v>518000</v>
      </c>
      <c r="X100" s="17"/>
      <c r="Y100" s="40"/>
      <c r="AA100" s="70" t="s">
        <v>37</v>
      </c>
      <c r="AB100" s="70">
        <f>AB98-AB99</f>
        <v>580</v>
      </c>
      <c r="AC100" s="70" t="s">
        <v>29</v>
      </c>
    </row>
    <row r="101" spans="2:29" x14ac:dyDescent="0.25">
      <c r="B101" s="46"/>
      <c r="C101" s="51"/>
      <c r="D101" s="104"/>
      <c r="E101" s="105"/>
      <c r="G101" s="52"/>
      <c r="H101" s="104"/>
      <c r="I101" s="112"/>
      <c r="K101" s="121">
        <f>C100</f>
        <v>400</v>
      </c>
      <c r="L101" s="104">
        <f>D100</f>
        <v>55</v>
      </c>
      <c r="M101" s="122">
        <f>K101*L101</f>
        <v>22000</v>
      </c>
      <c r="N101" s="118"/>
      <c r="Q101" s="38"/>
      <c r="R101" s="20"/>
      <c r="S101" s="39"/>
      <c r="T101" s="66" t="s">
        <v>1</v>
      </c>
      <c r="U101" s="21">
        <f t="shared" si="7"/>
        <v>44900</v>
      </c>
      <c r="V101" s="22">
        <f>R96+R108</f>
        <v>50900</v>
      </c>
      <c r="W101" s="21">
        <f t="shared" ref="W101:W109" si="8">SUM(U101:V101)</f>
        <v>95800</v>
      </c>
      <c r="X101" s="17"/>
      <c r="Y101" s="40"/>
    </row>
    <row r="102" spans="2:29" x14ac:dyDescent="0.25">
      <c r="B102" s="46"/>
      <c r="C102" s="51"/>
      <c r="D102" s="104"/>
      <c r="E102" s="105"/>
      <c r="G102" s="52"/>
      <c r="H102" s="104"/>
      <c r="I102" s="112"/>
      <c r="K102" s="53">
        <f>SUM(K100:K101)</f>
        <v>500</v>
      </c>
      <c r="L102" s="104">
        <f>M102/K102</f>
        <v>54</v>
      </c>
      <c r="M102" s="104">
        <f>SUM(M100:M101)</f>
        <v>27000</v>
      </c>
      <c r="N102" s="118">
        <f>M102</f>
        <v>27000</v>
      </c>
      <c r="P102" s="30">
        <f>+P57</f>
        <v>43177</v>
      </c>
      <c r="Q102" s="38" t="s">
        <v>22</v>
      </c>
      <c r="R102" s="20">
        <v>7200</v>
      </c>
      <c r="S102" s="39"/>
      <c r="T102" s="66" t="s">
        <v>22</v>
      </c>
      <c r="U102" s="21">
        <f t="shared" si="7"/>
        <v>5000</v>
      </c>
      <c r="V102" s="22">
        <f>R93+R102+R105+S112</f>
        <v>8639.0243902439033</v>
      </c>
      <c r="W102" s="21">
        <f t="shared" si="8"/>
        <v>13639.024390243903</v>
      </c>
      <c r="X102" s="17"/>
      <c r="Y102" s="40"/>
    </row>
    <row r="103" spans="2:29" x14ac:dyDescent="0.25">
      <c r="B103" s="46">
        <v>43177</v>
      </c>
      <c r="C103" s="51">
        <v>120</v>
      </c>
      <c r="D103" s="104">
        <v>60</v>
      </c>
      <c r="E103" s="105">
        <f>C103*D103</f>
        <v>7200</v>
      </c>
      <c r="G103" s="52"/>
      <c r="H103" s="104"/>
      <c r="I103" s="112"/>
      <c r="K103" s="53">
        <f>K102</f>
        <v>500</v>
      </c>
      <c r="L103" s="104">
        <f>L102</f>
        <v>54</v>
      </c>
      <c r="M103" s="104">
        <f>K103*L103</f>
        <v>27000</v>
      </c>
      <c r="N103" s="118"/>
      <c r="Q103" s="38" t="s">
        <v>2</v>
      </c>
      <c r="R103" s="20"/>
      <c r="S103" s="39">
        <f>-R102</f>
        <v>-7200</v>
      </c>
      <c r="T103" s="67" t="s">
        <v>2</v>
      </c>
      <c r="U103" s="23">
        <f t="shared" si="7"/>
        <v>-12150</v>
      </c>
      <c r="V103" s="22">
        <f>S94+S103+S106</f>
        <v>-41600</v>
      </c>
      <c r="W103" s="23">
        <f t="shared" si="8"/>
        <v>-53750</v>
      </c>
      <c r="X103" s="17"/>
      <c r="Y103" s="40"/>
    </row>
    <row r="104" spans="2:29" x14ac:dyDescent="0.25">
      <c r="B104" s="46"/>
      <c r="C104" s="51"/>
      <c r="D104" s="104"/>
      <c r="E104" s="105"/>
      <c r="G104" s="52"/>
      <c r="H104" s="104"/>
      <c r="I104" s="112"/>
      <c r="K104" s="121">
        <f>C103</f>
        <v>120</v>
      </c>
      <c r="L104" s="104">
        <f>D103</f>
        <v>60</v>
      </c>
      <c r="M104" s="122">
        <f>K104*L104</f>
        <v>7200</v>
      </c>
      <c r="N104" s="118"/>
      <c r="Q104" s="38"/>
      <c r="R104" s="20"/>
      <c r="S104" s="39"/>
      <c r="T104" s="68" t="s">
        <v>9</v>
      </c>
      <c r="U104" s="24">
        <f t="shared" si="7"/>
        <v>-566470</v>
      </c>
      <c r="V104" s="22"/>
      <c r="W104" s="24">
        <f t="shared" si="8"/>
        <v>-566470</v>
      </c>
      <c r="X104" s="17"/>
      <c r="Y104" s="40"/>
    </row>
    <row r="105" spans="2:29" x14ac:dyDescent="0.25">
      <c r="B105" s="46"/>
      <c r="C105" s="57"/>
      <c r="D105" s="106"/>
      <c r="E105" s="107"/>
      <c r="G105" s="58"/>
      <c r="H105" s="106"/>
      <c r="I105" s="113"/>
      <c r="K105" s="59">
        <f>SUM(K103:K104)</f>
        <v>620</v>
      </c>
      <c r="L105" s="106">
        <f>M105/K105</f>
        <v>55.161290322580648</v>
      </c>
      <c r="M105" s="106">
        <f>SUM(M103:M104)</f>
        <v>34200</v>
      </c>
      <c r="N105" s="118">
        <f>M105</f>
        <v>34200</v>
      </c>
      <c r="P105" s="30">
        <f>+P60</f>
        <v>43184</v>
      </c>
      <c r="Q105" s="38" t="s">
        <v>22</v>
      </c>
      <c r="R105" s="20">
        <v>12400</v>
      </c>
      <c r="S105" s="39"/>
      <c r="T105" s="69" t="s">
        <v>15</v>
      </c>
      <c r="U105" s="25">
        <f t="shared" si="7"/>
        <v>0</v>
      </c>
      <c r="V105" s="22">
        <f>S97+S109</f>
        <v>-50900</v>
      </c>
      <c r="W105" s="25">
        <f t="shared" si="8"/>
        <v>-50900</v>
      </c>
      <c r="X105" s="17"/>
      <c r="Y105" s="40"/>
    </row>
    <row r="106" spans="2:29" x14ac:dyDescent="0.25">
      <c r="B106" s="46">
        <v>43184</v>
      </c>
      <c r="C106" s="57">
        <v>200</v>
      </c>
      <c r="D106" s="106">
        <v>62</v>
      </c>
      <c r="E106" s="107">
        <f>C106*D106</f>
        <v>12400</v>
      </c>
      <c r="G106" s="58"/>
      <c r="H106" s="106"/>
      <c r="I106" s="113"/>
      <c r="K106" s="59">
        <f>K105</f>
        <v>620</v>
      </c>
      <c r="L106" s="106">
        <f>L105</f>
        <v>55.161290322580648</v>
      </c>
      <c r="M106" s="106">
        <f>K106*L106</f>
        <v>34200</v>
      </c>
      <c r="N106" s="118"/>
      <c r="Q106" s="38" t="s">
        <v>2</v>
      </c>
      <c r="R106" s="20"/>
      <c r="S106" s="39">
        <f>-R105</f>
        <v>-12400</v>
      </c>
      <c r="T106" s="69" t="s">
        <v>26</v>
      </c>
      <c r="U106" s="25">
        <f t="shared" si="7"/>
        <v>0</v>
      </c>
      <c r="V106" s="22">
        <f>R111</f>
        <v>32960.975609756097</v>
      </c>
      <c r="W106" s="25">
        <f t="shared" si="8"/>
        <v>32960.975609756097</v>
      </c>
      <c r="X106" s="17"/>
      <c r="Y106" s="40"/>
    </row>
    <row r="107" spans="2:29" x14ac:dyDescent="0.25">
      <c r="B107" s="46"/>
      <c r="C107" s="57"/>
      <c r="D107" s="106"/>
      <c r="E107" s="107"/>
      <c r="G107" s="58"/>
      <c r="H107" s="106"/>
      <c r="I107" s="113"/>
      <c r="K107" s="123">
        <f>C106</f>
        <v>200</v>
      </c>
      <c r="L107" s="106">
        <f>D106</f>
        <v>62</v>
      </c>
      <c r="M107" s="124">
        <f>K107*L107</f>
        <v>12400</v>
      </c>
      <c r="N107" s="118"/>
      <c r="Q107" s="38"/>
      <c r="R107" s="20"/>
      <c r="S107" s="39"/>
      <c r="T107" s="69" t="s">
        <v>7</v>
      </c>
      <c r="U107" s="25">
        <f t="shared" si="7"/>
        <v>500</v>
      </c>
      <c r="V107" s="22"/>
      <c r="W107" s="25">
        <f t="shared" si="8"/>
        <v>500</v>
      </c>
      <c r="X107" s="17"/>
      <c r="Y107" s="40"/>
    </row>
    <row r="108" spans="2:29" x14ac:dyDescent="0.25">
      <c r="B108" s="46"/>
      <c r="C108" s="57"/>
      <c r="D108" s="106"/>
      <c r="E108" s="107"/>
      <c r="G108" s="58"/>
      <c r="H108" s="106"/>
      <c r="I108" s="113"/>
      <c r="K108" s="59">
        <f>SUM(K106:K107)</f>
        <v>820</v>
      </c>
      <c r="L108" s="106">
        <f>M108/K108</f>
        <v>56.829268292682926</v>
      </c>
      <c r="M108" s="106">
        <f>SUM(M106:M107)</f>
        <v>46600</v>
      </c>
      <c r="N108" s="118">
        <f>M108</f>
        <v>46600</v>
      </c>
      <c r="P108" s="30">
        <f>+P63</f>
        <v>43188</v>
      </c>
      <c r="Q108" s="38" t="s">
        <v>1</v>
      </c>
      <c r="R108" s="20">
        <f>160*95</f>
        <v>15200</v>
      </c>
      <c r="S108" s="39"/>
      <c r="T108" s="69" t="s">
        <v>6</v>
      </c>
      <c r="U108" s="25">
        <f t="shared" si="7"/>
        <v>300</v>
      </c>
      <c r="V108" s="22"/>
      <c r="W108" s="25">
        <f t="shared" si="8"/>
        <v>300</v>
      </c>
      <c r="X108" s="17"/>
      <c r="Y108" s="40"/>
    </row>
    <row r="109" spans="2:29" x14ac:dyDescent="0.25">
      <c r="B109" s="46">
        <v>43190</v>
      </c>
      <c r="C109" s="57"/>
      <c r="D109" s="106"/>
      <c r="E109" s="107"/>
      <c r="G109" s="58">
        <v>580</v>
      </c>
      <c r="H109" s="106">
        <f>L108</f>
        <v>56.829268292682926</v>
      </c>
      <c r="I109" s="113">
        <f>G109*H109</f>
        <v>32960.975609756097</v>
      </c>
      <c r="K109" s="59">
        <f>K108-G109</f>
        <v>240</v>
      </c>
      <c r="L109" s="106">
        <f>L108</f>
        <v>56.829268292682926</v>
      </c>
      <c r="M109" s="106">
        <f>K109*L109</f>
        <v>13639.024390243902</v>
      </c>
      <c r="N109" s="118">
        <f>M109</f>
        <v>13639.024390243902</v>
      </c>
      <c r="Q109" s="38" t="s">
        <v>15</v>
      </c>
      <c r="R109" s="20"/>
      <c r="S109" s="39">
        <f>-R108</f>
        <v>-15200</v>
      </c>
      <c r="T109" s="69" t="s">
        <v>32</v>
      </c>
      <c r="U109" s="25">
        <f t="shared" si="7"/>
        <v>9920</v>
      </c>
      <c r="V109" s="22"/>
      <c r="W109" s="25">
        <f t="shared" si="8"/>
        <v>9920</v>
      </c>
      <c r="X109" s="17"/>
      <c r="Y109" s="40"/>
    </row>
    <row r="110" spans="2:29" ht="16.5" thickBot="1" x14ac:dyDescent="0.3">
      <c r="B110" s="46"/>
      <c r="C110" s="57"/>
      <c r="D110" s="106"/>
      <c r="E110" s="107"/>
      <c r="G110" s="58"/>
      <c r="H110" s="106"/>
      <c r="I110" s="113"/>
      <c r="K110" s="59"/>
      <c r="L110" s="106"/>
      <c r="M110" s="106"/>
      <c r="N110" s="118"/>
      <c r="Q110" s="38"/>
      <c r="R110" s="20"/>
      <c r="S110" s="39"/>
      <c r="T110" s="26" t="s">
        <v>20</v>
      </c>
      <c r="U110" s="27">
        <f>SUM(U100:U109)</f>
        <v>0</v>
      </c>
      <c r="V110" s="27">
        <f>SUM(V100:V109)</f>
        <v>0</v>
      </c>
      <c r="W110" s="27">
        <f>SUM(W100:W109)</f>
        <v>2.1827872842550278E-11</v>
      </c>
      <c r="X110" s="17"/>
      <c r="Y110" s="40"/>
    </row>
    <row r="111" spans="2:29" ht="16.5" thickTop="1" x14ac:dyDescent="0.25">
      <c r="B111" s="46"/>
      <c r="C111" s="57"/>
      <c r="D111" s="106"/>
      <c r="E111" s="107"/>
      <c r="G111" s="58"/>
      <c r="H111" s="106"/>
      <c r="I111" s="113"/>
      <c r="K111" s="59"/>
      <c r="L111" s="106"/>
      <c r="M111" s="106"/>
      <c r="N111" s="118"/>
      <c r="Q111" s="38" t="s">
        <v>26</v>
      </c>
      <c r="R111" s="20">
        <f>I109</f>
        <v>32960.975609756097</v>
      </c>
      <c r="S111" s="39"/>
      <c r="T111" s="63" t="s">
        <v>8</v>
      </c>
      <c r="U111" s="28">
        <f>SUM(U105:U109)</f>
        <v>10720</v>
      </c>
      <c r="V111" s="28">
        <f>SUM(V105:V109)</f>
        <v>-17939.024390243903</v>
      </c>
      <c r="W111" s="28">
        <f>SUM(W105:W109)</f>
        <v>-7219.0243902439033</v>
      </c>
      <c r="X111" s="17"/>
      <c r="Y111" s="40"/>
    </row>
    <row r="112" spans="2:29" x14ac:dyDescent="0.25">
      <c r="B112" s="46"/>
      <c r="C112" s="57"/>
      <c r="D112" s="106"/>
      <c r="E112" s="107"/>
      <c r="G112" s="58"/>
      <c r="H112" s="106"/>
      <c r="I112" s="113"/>
      <c r="K112" s="59"/>
      <c r="L112" s="106"/>
      <c r="M112" s="106"/>
      <c r="N112" s="118"/>
      <c r="Q112" s="38" t="s">
        <v>22</v>
      </c>
      <c r="R112" s="20"/>
      <c r="S112" s="39">
        <f>-R111</f>
        <v>-32960.975609756097</v>
      </c>
    </row>
    <row r="113" spans="2:19" x14ac:dyDescent="0.25">
      <c r="B113" s="46"/>
      <c r="C113" s="57"/>
      <c r="D113" s="106"/>
      <c r="E113" s="107"/>
      <c r="G113" s="58"/>
      <c r="H113" s="106"/>
      <c r="I113" s="113"/>
      <c r="K113" s="59"/>
      <c r="L113" s="106"/>
      <c r="M113" s="106"/>
      <c r="N113" s="118"/>
      <c r="Q113" s="38"/>
      <c r="R113" s="20"/>
      <c r="S113" s="39"/>
    </row>
    <row r="114" spans="2:19" x14ac:dyDescent="0.25">
      <c r="B114" s="46"/>
      <c r="C114" s="57"/>
      <c r="D114" s="106"/>
      <c r="E114" s="107"/>
      <c r="G114" s="58"/>
      <c r="H114" s="106"/>
      <c r="I114" s="113"/>
      <c r="K114" s="59"/>
      <c r="L114" s="106"/>
      <c r="M114" s="106"/>
      <c r="N114" s="118"/>
    </row>
    <row r="115" spans="2:19" x14ac:dyDescent="0.25">
      <c r="B115" s="46"/>
      <c r="C115" s="57"/>
      <c r="D115" s="106"/>
      <c r="E115" s="107"/>
      <c r="G115" s="58"/>
      <c r="H115" s="106"/>
      <c r="I115" s="113"/>
      <c r="K115" s="59"/>
      <c r="L115" s="106"/>
      <c r="M115" s="106"/>
      <c r="N115" s="118"/>
    </row>
    <row r="116" spans="2:19" x14ac:dyDescent="0.25">
      <c r="B116" s="46"/>
      <c r="C116" s="57"/>
      <c r="D116" s="106"/>
      <c r="E116" s="107"/>
      <c r="G116" s="58"/>
      <c r="H116" s="106"/>
      <c r="I116" s="113"/>
      <c r="K116" s="59"/>
      <c r="L116" s="106"/>
      <c r="M116" s="106"/>
      <c r="N116" s="118"/>
    </row>
    <row r="117" spans="2:19" x14ac:dyDescent="0.25">
      <c r="B117" s="46"/>
      <c r="C117" s="57"/>
      <c r="D117" s="106"/>
      <c r="E117" s="107"/>
      <c r="G117" s="58"/>
      <c r="H117" s="106"/>
      <c r="I117" s="113"/>
      <c r="K117" s="59"/>
      <c r="L117" s="106"/>
      <c r="M117" s="106"/>
      <c r="N117" s="118"/>
    </row>
    <row r="118" spans="2:19" x14ac:dyDescent="0.25">
      <c r="B118" s="46"/>
      <c r="C118" s="57"/>
      <c r="D118" s="106"/>
      <c r="E118" s="107"/>
      <c r="G118" s="58"/>
      <c r="H118" s="106"/>
      <c r="I118" s="113"/>
      <c r="K118" s="59"/>
      <c r="L118" s="106"/>
      <c r="M118" s="106"/>
      <c r="N118" s="118"/>
    </row>
    <row r="119" spans="2:19" x14ac:dyDescent="0.25">
      <c r="B119" s="46"/>
      <c r="C119" s="57"/>
      <c r="D119" s="106"/>
      <c r="E119" s="107"/>
      <c r="G119" s="58"/>
      <c r="H119" s="106"/>
      <c r="I119" s="113"/>
      <c r="K119" s="59"/>
      <c r="L119" s="106"/>
      <c r="M119" s="106"/>
      <c r="N119" s="118"/>
    </row>
    <row r="120" spans="2:19" ht="16.5" thickBot="1" x14ac:dyDescent="0.3">
      <c r="B120" s="46"/>
      <c r="C120" s="60"/>
      <c r="D120" s="108"/>
      <c r="E120" s="109"/>
      <c r="G120" s="61"/>
      <c r="H120" s="114"/>
      <c r="I120" s="115"/>
      <c r="K120" s="62"/>
      <c r="L120" s="119"/>
      <c r="M120" s="119"/>
      <c r="N120" s="120"/>
    </row>
    <row r="121" spans="2:19" ht="16.5" thickTop="1" x14ac:dyDescent="0.25"/>
  </sheetData>
  <sheetProtection algorithmName="SHA-512" hashValue="shYVi96JBmnojOX2SD49gx2RLsJgE02iQqqh0tmijMe/mQgaWoxVwRwIIflF3yPK55gIDIwbY+nijIjg6YKMaQ==" saltValue="meYdKCR/9Vqz5r1VuTOXmg==" spinCount="100000" sheet="1" objects="1" scenarios="1" formatCells="0" formatColumns="0" formatRows="0" insertColumns="0" insertRows="0" insertHyperlinks="0" deleteColumns="0" deleteRows="0" selectLockedCells="1" sort="0" autoFilter="0"/>
  <mergeCells count="15">
    <mergeCell ref="V98:X98"/>
    <mergeCell ref="C4:E4"/>
    <mergeCell ref="G4:I4"/>
    <mergeCell ref="K4:N4"/>
    <mergeCell ref="X6:Y7"/>
    <mergeCell ref="V9:X9"/>
    <mergeCell ref="X50:Y51"/>
    <mergeCell ref="C51:E51"/>
    <mergeCell ref="G51:I51"/>
    <mergeCell ref="K51:N51"/>
    <mergeCell ref="V53:X53"/>
    <mergeCell ref="X95:Y96"/>
    <mergeCell ref="C96:E96"/>
    <mergeCell ref="G96:I96"/>
    <mergeCell ref="K96:N96"/>
  </mergeCells>
  <conditionalFormatting sqref="U21:W21">
    <cfRule type="cellIs" dxfId="37" priority="19" operator="lessThan">
      <formula>-1</formula>
    </cfRule>
    <cfRule type="cellIs" dxfId="36" priority="20" operator="greaterThan">
      <formula>1</formula>
    </cfRule>
    <cfRule type="cellIs" dxfId="35" priority="21" operator="between">
      <formula>-1</formula>
      <formula>1</formula>
    </cfRule>
  </conditionalFormatting>
  <conditionalFormatting sqref="V9:X9">
    <cfRule type="cellIs" dxfId="34" priority="22" operator="lessThan">
      <formula>$T$8</formula>
    </cfRule>
    <cfRule type="cellIs" dxfId="33" priority="23" operator="lessThan">
      <formula>$T$8</formula>
    </cfRule>
    <cfRule type="cellIs" dxfId="32" priority="24" operator="equal">
      <formula>$T$8</formula>
    </cfRule>
    <cfRule type="cellIs" dxfId="31" priority="25" operator="equal">
      <formula>$T$8</formula>
    </cfRule>
  </conditionalFormatting>
  <conditionalFormatting sqref="U65:W65">
    <cfRule type="cellIs" dxfId="30" priority="16" operator="lessThan">
      <formula>-1</formula>
    </cfRule>
    <cfRule type="cellIs" dxfId="29" priority="17" operator="greaterThan">
      <formula>1</formula>
    </cfRule>
    <cfRule type="cellIs" dxfId="28" priority="18" operator="between">
      <formula>-1</formula>
      <formula>1</formula>
    </cfRule>
  </conditionalFormatting>
  <conditionalFormatting sqref="V53:X53">
    <cfRule type="cellIs" dxfId="27" priority="13" operator="lessThan">
      <formula>$T$52</formula>
    </cfRule>
    <cfRule type="cellIs" dxfId="26" priority="14" operator="greaterThan">
      <formula>$T$52</formula>
    </cfRule>
    <cfRule type="cellIs" dxfId="25" priority="15" operator="equal">
      <formula>$T$52</formula>
    </cfRule>
  </conditionalFormatting>
  <conditionalFormatting sqref="U110:W110">
    <cfRule type="cellIs" dxfId="24" priority="10" operator="lessThan">
      <formula>-1</formula>
    </cfRule>
    <cfRule type="cellIs" dxfId="23" priority="11" operator="greaterThan">
      <formula>1</formula>
    </cfRule>
    <cfRule type="cellIs" dxfId="22" priority="12" operator="between">
      <formula>-1</formula>
      <formula>1</formula>
    </cfRule>
  </conditionalFormatting>
  <conditionalFormatting sqref="V98:X98">
    <cfRule type="cellIs" dxfId="21" priority="7" operator="lessThan">
      <formula>$T$97</formula>
    </cfRule>
    <cfRule type="cellIs" dxfId="20" priority="8" operator="greaterThan">
      <formula>$T$97</formula>
    </cfRule>
    <cfRule type="cellIs" dxfId="19" priority="9" operator="equal">
      <formula>$T$97</formula>
    </cfRule>
  </conditionalFormatting>
  <pageMargins left="0.7" right="0.7" top="0.75" bottom="0.75" header="0.3" footer="0.3"/>
  <pageSetup scale="7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D121"/>
  <sheetViews>
    <sheetView zoomScale="120" zoomScaleNormal="120" workbookViewId="0">
      <selection activeCell="D12" sqref="D12"/>
    </sheetView>
  </sheetViews>
  <sheetFormatPr defaultColWidth="8.85546875" defaultRowHeight="15.75" x14ac:dyDescent="0.25"/>
  <cols>
    <col min="1" max="1" width="38.28515625" style="64" customWidth="1"/>
    <col min="2" max="2" width="7.7109375" style="29" customWidth="1"/>
    <col min="3" max="3" width="6.42578125" style="17" customWidth="1"/>
    <col min="4" max="4" width="8.28515625" style="17" customWidth="1"/>
    <col min="5" max="5" width="11.42578125" style="17" customWidth="1"/>
    <col min="6" max="6" width="0.5703125" style="17" customWidth="1"/>
    <col min="7" max="7" width="8.42578125" style="17" bestFit="1" customWidth="1"/>
    <col min="8" max="8" width="8.5703125" style="17" customWidth="1"/>
    <col min="9" max="9" width="12.42578125" style="17" customWidth="1"/>
    <col min="10" max="10" width="0.5703125" style="17" customWidth="1"/>
    <col min="11" max="11" width="6.42578125" style="17" customWidth="1"/>
    <col min="12" max="12" width="9.28515625" style="17" customWidth="1"/>
    <col min="13" max="13" width="12.28515625" style="17" customWidth="1"/>
    <col min="14" max="14" width="11.5703125" style="17" bestFit="1" customWidth="1"/>
    <col min="15" max="15" width="1.28515625" style="17" customWidth="1"/>
    <col min="16" max="16" width="9.140625" style="30" customWidth="1"/>
    <col min="17" max="17" width="20" style="17" customWidth="1"/>
    <col min="18" max="18" width="8.7109375" style="17" customWidth="1"/>
    <col min="19" max="19" width="9.7109375" style="17" customWidth="1"/>
    <col min="20" max="20" width="18.7109375" style="17" customWidth="1"/>
    <col min="21" max="21" width="10.42578125" style="18" bestFit="1" customWidth="1"/>
    <col min="22" max="22" width="9.42578125" style="18" customWidth="1"/>
    <col min="23" max="23" width="10.42578125" style="18" bestFit="1" customWidth="1"/>
    <col min="24" max="24" width="2.7109375" style="18" customWidth="1"/>
    <col min="25" max="25" width="10.140625" style="18" bestFit="1" customWidth="1"/>
    <col min="26" max="26" width="3.5703125" style="18" customWidth="1"/>
    <col min="27" max="27" width="30.7109375" style="50" customWidth="1"/>
    <col min="28" max="28" width="8.85546875" style="50"/>
    <col min="29" max="29" width="10.140625" style="50" bestFit="1" customWidth="1"/>
    <col min="30" max="30" width="8.85546875" style="50"/>
    <col min="31" max="16384" width="8.85546875" style="18"/>
  </cols>
  <sheetData>
    <row r="1" spans="1:29" ht="16.5" thickBot="1" x14ac:dyDescent="0.3">
      <c r="A1" s="65"/>
    </row>
    <row r="2" spans="1:29" ht="21.75" thickBot="1" x14ac:dyDescent="0.4">
      <c r="A2" s="65"/>
      <c r="B2" s="31" t="s">
        <v>30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2"/>
      <c r="R2" s="32"/>
      <c r="S2" s="32"/>
      <c r="T2" s="32"/>
      <c r="U2" s="34"/>
      <c r="V2" s="34"/>
      <c r="W2" s="34"/>
      <c r="X2" s="34"/>
      <c r="Y2" s="35"/>
    </row>
    <row r="3" spans="1:29" x14ac:dyDescent="0.25">
      <c r="Q3" s="36" t="s">
        <v>3</v>
      </c>
      <c r="R3" s="36" t="s">
        <v>4</v>
      </c>
      <c r="S3" s="36" t="s">
        <v>16</v>
      </c>
    </row>
    <row r="4" spans="1:29" x14ac:dyDescent="0.25">
      <c r="B4" s="37"/>
      <c r="C4" s="175" t="s">
        <v>21</v>
      </c>
      <c r="D4" s="175"/>
      <c r="E4" s="175"/>
      <c r="G4" s="176" t="s">
        <v>17</v>
      </c>
      <c r="H4" s="176"/>
      <c r="I4" s="176"/>
      <c r="K4" s="177" t="s">
        <v>22</v>
      </c>
      <c r="L4" s="177"/>
      <c r="M4" s="177"/>
      <c r="N4" s="177"/>
      <c r="P4" s="30">
        <v>42068</v>
      </c>
      <c r="Q4" s="38" t="s">
        <v>22</v>
      </c>
      <c r="R4" s="1"/>
      <c r="S4" s="2"/>
      <c r="Z4" s="40"/>
    </row>
    <row r="5" spans="1:29" ht="15.4" customHeight="1" x14ac:dyDescent="0.25">
      <c r="B5" s="37"/>
      <c r="C5" s="41"/>
      <c r="D5" s="41" t="s">
        <v>23</v>
      </c>
      <c r="E5" s="41" t="s">
        <v>19</v>
      </c>
      <c r="G5" s="41"/>
      <c r="H5" s="41" t="s">
        <v>23</v>
      </c>
      <c r="I5" s="41" t="s">
        <v>19</v>
      </c>
      <c r="K5" s="41"/>
      <c r="L5" s="41" t="s">
        <v>23</v>
      </c>
      <c r="M5" s="41" t="s">
        <v>19</v>
      </c>
      <c r="N5" s="41" t="s">
        <v>19</v>
      </c>
      <c r="Q5" s="38" t="s">
        <v>2</v>
      </c>
      <c r="R5" s="1"/>
      <c r="S5" s="2"/>
      <c r="Z5" s="40"/>
      <c r="AA5" s="147" t="s">
        <v>38</v>
      </c>
      <c r="AB5" s="148" t="s">
        <v>35</v>
      </c>
      <c r="AC5" s="148" t="s">
        <v>40</v>
      </c>
    </row>
    <row r="6" spans="1:29" ht="16.149999999999999" customHeight="1" thickBot="1" x14ac:dyDescent="0.3">
      <c r="B6" s="42" t="s">
        <v>18</v>
      </c>
      <c r="C6" s="41" t="s">
        <v>24</v>
      </c>
      <c r="D6" s="41" t="s">
        <v>25</v>
      </c>
      <c r="E6" s="41" t="s">
        <v>25</v>
      </c>
      <c r="G6" s="41" t="s">
        <v>24</v>
      </c>
      <c r="H6" s="41" t="s">
        <v>25</v>
      </c>
      <c r="I6" s="41" t="s">
        <v>25</v>
      </c>
      <c r="K6" s="41" t="s">
        <v>24</v>
      </c>
      <c r="L6" s="41" t="s">
        <v>25</v>
      </c>
      <c r="M6" s="41" t="s">
        <v>25</v>
      </c>
      <c r="N6" s="41" t="s">
        <v>25</v>
      </c>
      <c r="Q6" s="38"/>
      <c r="R6" s="1"/>
      <c r="S6" s="2"/>
      <c r="T6" s="43"/>
      <c r="U6" s="44"/>
      <c r="V6" s="45"/>
      <c r="W6" s="44"/>
      <c r="X6" s="178" t="s">
        <v>14</v>
      </c>
      <c r="Y6" s="178"/>
      <c r="Z6" s="40"/>
      <c r="AA6" s="147" t="s">
        <v>31</v>
      </c>
      <c r="AB6" s="147"/>
      <c r="AC6" s="149"/>
    </row>
    <row r="7" spans="1:29" ht="16.5" thickTop="1" x14ac:dyDescent="0.25">
      <c r="B7" s="4"/>
      <c r="C7" s="5"/>
      <c r="D7" s="125"/>
      <c r="E7" s="126"/>
      <c r="F7" s="127"/>
      <c r="G7" s="9"/>
      <c r="H7" s="10"/>
      <c r="I7" s="11"/>
      <c r="J7" s="127"/>
      <c r="K7" s="128"/>
      <c r="L7" s="129"/>
      <c r="M7" s="129"/>
      <c r="N7" s="130"/>
      <c r="P7" s="30">
        <v>42072</v>
      </c>
      <c r="Q7" s="38" t="s">
        <v>1</v>
      </c>
      <c r="R7" s="1"/>
      <c r="S7" s="2"/>
      <c r="T7" s="43" t="s">
        <v>10</v>
      </c>
      <c r="U7" s="44" t="s">
        <v>11</v>
      </c>
      <c r="V7" s="45" t="s">
        <v>12</v>
      </c>
      <c r="W7" s="44" t="s">
        <v>13</v>
      </c>
      <c r="X7" s="178"/>
      <c r="Y7" s="178"/>
      <c r="Z7" s="40"/>
      <c r="AA7" s="147" t="s">
        <v>21</v>
      </c>
      <c r="AB7" s="150"/>
      <c r="AC7" s="151"/>
    </row>
    <row r="8" spans="1:29" ht="17.649999999999999" customHeight="1" thickBot="1" x14ac:dyDescent="0.3">
      <c r="B8" s="4"/>
      <c r="C8" s="6"/>
      <c r="D8" s="131"/>
      <c r="E8" s="132"/>
      <c r="F8" s="127"/>
      <c r="G8" s="12"/>
      <c r="H8" s="7"/>
      <c r="I8" s="13"/>
      <c r="J8" s="127"/>
      <c r="K8" s="133"/>
      <c r="L8" s="131"/>
      <c r="M8" s="131"/>
      <c r="N8" s="134"/>
      <c r="Q8" s="38" t="s">
        <v>15</v>
      </c>
      <c r="R8" s="1"/>
      <c r="S8" s="2"/>
      <c r="T8" s="43">
        <f>SUM(W11:W13)</f>
        <v>567900</v>
      </c>
      <c r="U8" s="44" t="s">
        <v>11</v>
      </c>
      <c r="V8" s="45">
        <f>-SUM(W14:W14)</f>
        <v>12150</v>
      </c>
      <c r="W8" s="44" t="s">
        <v>13</v>
      </c>
      <c r="X8" s="54">
        <f>-SUM(W15:W20)</f>
        <v>555750</v>
      </c>
      <c r="Y8" s="54"/>
      <c r="Z8" s="40"/>
      <c r="AA8" s="147" t="s">
        <v>36</v>
      </c>
      <c r="AB8" s="147"/>
      <c r="AC8" s="149"/>
    </row>
    <row r="9" spans="1:29" ht="19.5" thickBot="1" x14ac:dyDescent="0.35">
      <c r="B9" s="4"/>
      <c r="C9" s="6"/>
      <c r="D9" s="131"/>
      <c r="E9" s="132"/>
      <c r="F9" s="127"/>
      <c r="G9" s="12"/>
      <c r="H9" s="7"/>
      <c r="I9" s="13"/>
      <c r="J9" s="127"/>
      <c r="K9" s="133"/>
      <c r="L9" s="131"/>
      <c r="M9" s="131"/>
      <c r="N9" s="134"/>
      <c r="Q9" s="38"/>
      <c r="R9" s="1"/>
      <c r="S9" s="2"/>
      <c r="T9" s="55"/>
      <c r="U9" s="55"/>
      <c r="V9" s="172">
        <f>V8+X8</f>
        <v>567900</v>
      </c>
      <c r="W9" s="173"/>
      <c r="X9" s="174"/>
      <c r="Z9" s="40"/>
      <c r="AA9" s="147" t="s">
        <v>39</v>
      </c>
      <c r="AB9" s="150"/>
      <c r="AC9" s="151"/>
    </row>
    <row r="10" spans="1:29" x14ac:dyDescent="0.25">
      <c r="B10" s="4"/>
      <c r="C10" s="6"/>
      <c r="D10" s="131"/>
      <c r="E10" s="132"/>
      <c r="F10" s="127"/>
      <c r="G10" s="12"/>
      <c r="H10" s="7"/>
      <c r="I10" s="13"/>
      <c r="J10" s="127"/>
      <c r="K10" s="133"/>
      <c r="L10" s="131"/>
      <c r="M10" s="131"/>
      <c r="N10" s="134"/>
      <c r="Q10" s="38" t="s">
        <v>26</v>
      </c>
      <c r="R10" s="1"/>
      <c r="S10" s="2"/>
      <c r="T10" s="56" t="s">
        <v>3</v>
      </c>
      <c r="U10" s="19" t="s">
        <v>27</v>
      </c>
      <c r="V10" s="19" t="s">
        <v>5</v>
      </c>
      <c r="W10" s="19" t="s">
        <v>28</v>
      </c>
      <c r="X10" s="17"/>
      <c r="Y10" s="40"/>
      <c r="Z10" s="40"/>
      <c r="AA10" s="147" t="s">
        <v>37</v>
      </c>
      <c r="AB10" s="147"/>
      <c r="AC10" s="149"/>
    </row>
    <row r="11" spans="1:29" x14ac:dyDescent="0.25">
      <c r="B11" s="4"/>
      <c r="C11" s="6"/>
      <c r="D11" s="131"/>
      <c r="E11" s="132"/>
      <c r="F11" s="127"/>
      <c r="G11" s="12"/>
      <c r="H11" s="7"/>
      <c r="I11" s="13"/>
      <c r="J11" s="127"/>
      <c r="K11" s="133"/>
      <c r="L11" s="131"/>
      <c r="M11" s="131"/>
      <c r="N11" s="134"/>
      <c r="Q11" s="38" t="s">
        <v>22</v>
      </c>
      <c r="R11" s="1"/>
      <c r="S11" s="2"/>
      <c r="T11" s="66" t="s">
        <v>0</v>
      </c>
      <c r="U11" s="21">
        <f>568000-50000</f>
        <v>518000</v>
      </c>
      <c r="V11" s="3"/>
      <c r="W11" s="21">
        <f>SUM(U11:V11)</f>
        <v>518000</v>
      </c>
      <c r="X11" s="17"/>
      <c r="Y11" s="40"/>
      <c r="Z11" s="40"/>
    </row>
    <row r="12" spans="1:29" x14ac:dyDescent="0.25">
      <c r="B12" s="4"/>
      <c r="C12" s="6"/>
      <c r="D12" s="131"/>
      <c r="E12" s="132"/>
      <c r="F12" s="127"/>
      <c r="G12" s="12"/>
      <c r="H12" s="7"/>
      <c r="I12" s="13"/>
      <c r="J12" s="127"/>
      <c r="K12" s="133"/>
      <c r="L12" s="131"/>
      <c r="M12" s="131"/>
      <c r="N12" s="134"/>
      <c r="Q12" s="38"/>
      <c r="R12" s="1"/>
      <c r="S12" s="2"/>
      <c r="T12" s="66" t="s">
        <v>1</v>
      </c>
      <c r="U12" s="21">
        <v>44900</v>
      </c>
      <c r="V12" s="3"/>
      <c r="W12" s="21">
        <f t="shared" ref="W12:W20" si="0">SUM(U12:V12)</f>
        <v>44900</v>
      </c>
      <c r="X12" s="17"/>
      <c r="Y12" s="40"/>
      <c r="Z12" s="40"/>
    </row>
    <row r="13" spans="1:29" x14ac:dyDescent="0.25">
      <c r="B13" s="4"/>
      <c r="C13" s="135"/>
      <c r="D13" s="136"/>
      <c r="E13" s="137"/>
      <c r="F13" s="127"/>
      <c r="G13" s="138"/>
      <c r="H13" s="139"/>
      <c r="I13" s="140"/>
      <c r="J13" s="127"/>
      <c r="K13" s="141"/>
      <c r="L13" s="136"/>
      <c r="M13" s="136"/>
      <c r="N13" s="134"/>
      <c r="P13" s="30">
        <v>43177</v>
      </c>
      <c r="Q13" s="38" t="s">
        <v>22</v>
      </c>
      <c r="R13" s="1"/>
      <c r="S13" s="2"/>
      <c r="T13" s="66" t="s">
        <v>22</v>
      </c>
      <c r="U13" s="21">
        <v>5000</v>
      </c>
      <c r="V13" s="3"/>
      <c r="W13" s="21">
        <f t="shared" si="0"/>
        <v>5000</v>
      </c>
      <c r="X13" s="17"/>
      <c r="Y13" s="40"/>
      <c r="Z13" s="40"/>
    </row>
    <row r="14" spans="1:29" x14ac:dyDescent="0.25">
      <c r="B14" s="4"/>
      <c r="C14" s="135"/>
      <c r="D14" s="136"/>
      <c r="E14" s="137"/>
      <c r="F14" s="127"/>
      <c r="G14" s="138"/>
      <c r="H14" s="139"/>
      <c r="I14" s="140"/>
      <c r="J14" s="127"/>
      <c r="K14" s="141"/>
      <c r="L14" s="136"/>
      <c r="M14" s="136"/>
      <c r="N14" s="134"/>
      <c r="Q14" s="38" t="s">
        <v>2</v>
      </c>
      <c r="R14" s="1"/>
      <c r="S14" s="2"/>
      <c r="T14" s="67" t="s">
        <v>2</v>
      </c>
      <c r="U14" s="23">
        <v>-12150</v>
      </c>
      <c r="V14" s="3"/>
      <c r="W14" s="23">
        <f t="shared" si="0"/>
        <v>-12150</v>
      </c>
      <c r="X14" s="17"/>
      <c r="Y14" s="40"/>
      <c r="Z14" s="40"/>
    </row>
    <row r="15" spans="1:29" x14ac:dyDescent="0.25">
      <c r="B15" s="4"/>
      <c r="C15" s="135"/>
      <c r="D15" s="136"/>
      <c r="E15" s="137"/>
      <c r="F15" s="127"/>
      <c r="G15" s="138"/>
      <c r="H15" s="139"/>
      <c r="I15" s="140"/>
      <c r="J15" s="127"/>
      <c r="K15" s="141"/>
      <c r="L15" s="136"/>
      <c r="M15" s="136"/>
      <c r="N15" s="134"/>
      <c r="Q15" s="38"/>
      <c r="R15" s="1"/>
      <c r="S15" s="2"/>
      <c r="T15" s="68" t="s">
        <v>9</v>
      </c>
      <c r="U15" s="24">
        <v>-566470</v>
      </c>
      <c r="V15" s="3"/>
      <c r="W15" s="24">
        <f t="shared" si="0"/>
        <v>-566470</v>
      </c>
      <c r="X15" s="17"/>
      <c r="Y15" s="40"/>
      <c r="Z15" s="40"/>
    </row>
    <row r="16" spans="1:29" x14ac:dyDescent="0.25">
      <c r="B16" s="4"/>
      <c r="C16" s="135"/>
      <c r="D16" s="136"/>
      <c r="E16" s="137"/>
      <c r="F16" s="127"/>
      <c r="G16" s="138"/>
      <c r="H16" s="139"/>
      <c r="I16" s="140"/>
      <c r="J16" s="127"/>
      <c r="K16" s="141"/>
      <c r="L16" s="136"/>
      <c r="M16" s="136"/>
      <c r="N16" s="134"/>
      <c r="P16" s="30">
        <v>43184</v>
      </c>
      <c r="Q16" s="38" t="s">
        <v>22</v>
      </c>
      <c r="R16" s="1"/>
      <c r="S16" s="2"/>
      <c r="T16" s="69" t="s">
        <v>15</v>
      </c>
      <c r="U16" s="25">
        <v>0</v>
      </c>
      <c r="V16" s="3"/>
      <c r="W16" s="25">
        <f t="shared" si="0"/>
        <v>0</v>
      </c>
      <c r="X16" s="17"/>
      <c r="Y16" s="40"/>
      <c r="Z16" s="40"/>
    </row>
    <row r="17" spans="2:26" x14ac:dyDescent="0.25">
      <c r="B17" s="4"/>
      <c r="C17" s="135"/>
      <c r="D17" s="136"/>
      <c r="E17" s="137"/>
      <c r="F17" s="127"/>
      <c r="G17" s="138"/>
      <c r="H17" s="139"/>
      <c r="I17" s="140"/>
      <c r="J17" s="127"/>
      <c r="K17" s="141"/>
      <c r="L17" s="136"/>
      <c r="M17" s="136"/>
      <c r="N17" s="134"/>
      <c r="Q17" s="38" t="s">
        <v>2</v>
      </c>
      <c r="R17" s="1"/>
      <c r="S17" s="2"/>
      <c r="T17" s="69" t="s">
        <v>26</v>
      </c>
      <c r="U17" s="25">
        <v>0</v>
      </c>
      <c r="V17" s="3"/>
      <c r="W17" s="25">
        <f t="shared" si="0"/>
        <v>0</v>
      </c>
      <c r="X17" s="17"/>
      <c r="Y17" s="40"/>
      <c r="Z17" s="40"/>
    </row>
    <row r="18" spans="2:26" ht="15.75" customHeight="1" x14ac:dyDescent="0.25">
      <c r="B18" s="4"/>
      <c r="C18" s="135"/>
      <c r="D18" s="136"/>
      <c r="E18" s="137"/>
      <c r="F18" s="127"/>
      <c r="G18" s="138"/>
      <c r="H18" s="139"/>
      <c r="I18" s="140"/>
      <c r="J18" s="127"/>
      <c r="K18" s="141"/>
      <c r="L18" s="136"/>
      <c r="M18" s="136"/>
      <c r="N18" s="134"/>
      <c r="Q18" s="38"/>
      <c r="R18" s="1"/>
      <c r="S18" s="2"/>
      <c r="T18" s="69" t="s">
        <v>7</v>
      </c>
      <c r="U18" s="25">
        <v>500</v>
      </c>
      <c r="V18" s="3"/>
      <c r="W18" s="25">
        <f t="shared" si="0"/>
        <v>500</v>
      </c>
      <c r="X18" s="17"/>
      <c r="Y18" s="40"/>
      <c r="Z18" s="40"/>
    </row>
    <row r="19" spans="2:26" x14ac:dyDescent="0.25">
      <c r="B19" s="4"/>
      <c r="C19" s="135"/>
      <c r="D19" s="136"/>
      <c r="E19" s="137"/>
      <c r="F19" s="127"/>
      <c r="G19" s="138"/>
      <c r="H19" s="139"/>
      <c r="I19" s="140"/>
      <c r="J19" s="127"/>
      <c r="K19" s="141"/>
      <c r="L19" s="136"/>
      <c r="M19" s="136"/>
      <c r="N19" s="134"/>
      <c r="P19" s="30">
        <v>43188</v>
      </c>
      <c r="Q19" s="38" t="s">
        <v>1</v>
      </c>
      <c r="R19" s="1"/>
      <c r="S19" s="2"/>
      <c r="T19" s="69" t="s">
        <v>6</v>
      </c>
      <c r="U19" s="25">
        <v>300</v>
      </c>
      <c r="V19" s="3"/>
      <c r="W19" s="25">
        <f t="shared" si="0"/>
        <v>300</v>
      </c>
      <c r="X19" s="17"/>
      <c r="Y19" s="40"/>
      <c r="Z19" s="40"/>
    </row>
    <row r="20" spans="2:26" ht="16.5" thickBot="1" x14ac:dyDescent="0.3">
      <c r="B20" s="4"/>
      <c r="C20" s="8"/>
      <c r="D20" s="142"/>
      <c r="E20" s="143"/>
      <c r="F20" s="127"/>
      <c r="G20" s="14"/>
      <c r="H20" s="15"/>
      <c r="I20" s="16"/>
      <c r="J20" s="127"/>
      <c r="K20" s="144"/>
      <c r="L20" s="145"/>
      <c r="M20" s="145"/>
      <c r="N20" s="146"/>
      <c r="Q20" s="38" t="s">
        <v>15</v>
      </c>
      <c r="R20" s="1"/>
      <c r="S20" s="2"/>
      <c r="T20" s="69" t="s">
        <v>32</v>
      </c>
      <c r="U20" s="25">
        <f>-SUM(U11:U19)</f>
        <v>9920</v>
      </c>
      <c r="V20" s="3"/>
      <c r="W20" s="25">
        <f t="shared" si="0"/>
        <v>9920</v>
      </c>
      <c r="X20" s="17"/>
      <c r="Y20" s="40"/>
      <c r="Z20" s="40"/>
    </row>
    <row r="21" spans="2:26" ht="17.25" thickTop="1" thickBot="1" x14ac:dyDescent="0.3">
      <c r="Q21" s="38"/>
      <c r="R21" s="1"/>
      <c r="S21" s="2"/>
      <c r="T21" s="26" t="s">
        <v>20</v>
      </c>
      <c r="U21" s="27">
        <f>SUM(U11:U20)</f>
        <v>0</v>
      </c>
      <c r="V21" s="27">
        <f>SUM(V11:V20)</f>
        <v>0</v>
      </c>
      <c r="W21" s="27">
        <f>SUM(W11:W20)</f>
        <v>0</v>
      </c>
      <c r="X21" s="17"/>
      <c r="Y21" s="40"/>
      <c r="Z21" s="40"/>
    </row>
    <row r="22" spans="2:26" ht="16.5" thickTop="1" x14ac:dyDescent="0.25">
      <c r="Q22" s="38" t="s">
        <v>26</v>
      </c>
      <c r="R22" s="1"/>
      <c r="S22" s="2"/>
      <c r="T22" s="63" t="s">
        <v>8</v>
      </c>
      <c r="U22" s="28">
        <f>SUM(U16:U20)</f>
        <v>10720</v>
      </c>
      <c r="V22" s="28">
        <f>SUM(V16:V20)</f>
        <v>0</v>
      </c>
      <c r="W22" s="28">
        <f>SUM(W16:W20)</f>
        <v>10720</v>
      </c>
      <c r="X22" s="17"/>
      <c r="Y22" s="40"/>
      <c r="Z22" s="40"/>
    </row>
    <row r="23" spans="2:26" x14ac:dyDescent="0.25">
      <c r="Q23" s="38" t="s">
        <v>22</v>
      </c>
      <c r="R23" s="1"/>
      <c r="S23" s="2"/>
      <c r="X23" s="17"/>
      <c r="Y23" s="40"/>
      <c r="Z23" s="40"/>
    </row>
    <row r="24" spans="2:26" x14ac:dyDescent="0.25">
      <c r="Q24" s="38"/>
      <c r="R24" s="1"/>
      <c r="S24" s="2"/>
      <c r="X24" s="17"/>
      <c r="Y24" s="40"/>
    </row>
    <row r="25" spans="2:26" x14ac:dyDescent="0.25">
      <c r="Q25" s="73"/>
      <c r="R25" s="74"/>
      <c r="S25" s="74"/>
      <c r="X25" s="17"/>
      <c r="Y25" s="40"/>
    </row>
    <row r="26" spans="2:26" x14ac:dyDescent="0.25">
      <c r="Q26" s="73"/>
      <c r="R26" s="74"/>
      <c r="S26" s="74"/>
      <c r="X26" s="17"/>
      <c r="Y26" s="40"/>
    </row>
    <row r="27" spans="2:26" x14ac:dyDescent="0.25">
      <c r="Q27" s="73"/>
      <c r="R27" s="74"/>
      <c r="S27" s="74"/>
      <c r="X27" s="17"/>
      <c r="Y27" s="40"/>
    </row>
    <row r="28" spans="2:26" x14ac:dyDescent="0.25">
      <c r="Q28" s="73"/>
      <c r="R28" s="74"/>
      <c r="S28" s="74"/>
      <c r="X28" s="17"/>
      <c r="Y28" s="40"/>
    </row>
    <row r="29" spans="2:26" x14ac:dyDescent="0.25">
      <c r="Q29" s="73"/>
      <c r="R29" s="74"/>
      <c r="S29" s="74"/>
      <c r="X29" s="17"/>
      <c r="Y29" s="40"/>
    </row>
    <row r="30" spans="2:26" x14ac:dyDescent="0.25">
      <c r="Q30" s="73"/>
      <c r="R30" s="74"/>
      <c r="S30" s="74"/>
      <c r="X30" s="17"/>
      <c r="Y30" s="40"/>
    </row>
    <row r="31" spans="2:26" x14ac:dyDescent="0.25">
      <c r="Q31" s="73"/>
      <c r="R31" s="74"/>
      <c r="S31" s="74"/>
      <c r="X31" s="17"/>
      <c r="Y31" s="40"/>
    </row>
    <row r="32" spans="2:26" x14ac:dyDescent="0.25">
      <c r="Q32" s="73"/>
      <c r="R32" s="74"/>
      <c r="S32" s="74"/>
      <c r="X32" s="17"/>
      <c r="Y32" s="40"/>
    </row>
    <row r="33" spans="1:25" x14ac:dyDescent="0.25">
      <c r="Q33" s="73"/>
      <c r="R33" s="74"/>
      <c r="S33" s="74"/>
      <c r="X33" s="17"/>
      <c r="Y33" s="40"/>
    </row>
    <row r="34" spans="1:25" x14ac:dyDescent="0.25">
      <c r="Q34" s="73"/>
      <c r="R34" s="74"/>
      <c r="S34" s="74"/>
      <c r="X34" s="17"/>
      <c r="Y34" s="40"/>
    </row>
    <row r="35" spans="1:25" x14ac:dyDescent="0.25">
      <c r="Q35" s="73"/>
      <c r="R35" s="74"/>
      <c r="S35" s="74"/>
      <c r="X35" s="17"/>
      <c r="Y35" s="40"/>
    </row>
    <row r="36" spans="1:25" x14ac:dyDescent="0.25">
      <c r="Q36" s="73"/>
      <c r="R36" s="74"/>
      <c r="S36" s="74"/>
      <c r="X36" s="17"/>
      <c r="Y36" s="40"/>
    </row>
    <row r="37" spans="1:25" x14ac:dyDescent="0.25">
      <c r="Q37" s="73"/>
      <c r="R37" s="74"/>
      <c r="S37" s="74"/>
      <c r="X37" s="17"/>
      <c r="Y37" s="40"/>
    </row>
    <row r="38" spans="1:25" x14ac:dyDescent="0.25">
      <c r="Q38" s="73"/>
      <c r="R38" s="74"/>
      <c r="S38" s="74"/>
      <c r="X38" s="17"/>
      <c r="Y38" s="40"/>
    </row>
    <row r="39" spans="1:25" x14ac:dyDescent="0.25">
      <c r="Q39" s="73"/>
      <c r="R39" s="74"/>
      <c r="S39" s="74"/>
      <c r="X39" s="17"/>
      <c r="Y39" s="40"/>
    </row>
    <row r="40" spans="1:25" x14ac:dyDescent="0.25">
      <c r="Q40" s="73"/>
      <c r="R40" s="74"/>
      <c r="S40" s="74"/>
      <c r="X40" s="17"/>
      <c r="Y40" s="40"/>
    </row>
    <row r="41" spans="1:25" x14ac:dyDescent="0.25">
      <c r="Q41" s="73"/>
      <c r="R41" s="74"/>
      <c r="S41" s="74"/>
      <c r="X41" s="17"/>
      <c r="Y41" s="40"/>
    </row>
    <row r="42" spans="1:25" x14ac:dyDescent="0.25">
      <c r="Q42" s="73"/>
      <c r="R42" s="74"/>
      <c r="S42" s="74"/>
      <c r="X42" s="17"/>
      <c r="Y42" s="40"/>
    </row>
    <row r="43" spans="1:25" x14ac:dyDescent="0.25">
      <c r="Q43" s="73"/>
      <c r="R43" s="74"/>
      <c r="S43" s="74"/>
      <c r="X43" s="17"/>
      <c r="Y43" s="40"/>
    </row>
    <row r="44" spans="1:25" x14ac:dyDescent="0.25">
      <c r="Q44" s="73"/>
      <c r="R44" s="74"/>
      <c r="S44" s="74"/>
      <c r="X44" s="17"/>
      <c r="Y44" s="40"/>
    </row>
    <row r="45" spans="1:25" ht="16.5" thickBot="1" x14ac:dyDescent="0.3">
      <c r="B45" s="50"/>
      <c r="X45" s="17"/>
      <c r="Y45" s="40"/>
    </row>
    <row r="46" spans="1:25" ht="21.75" thickBot="1" x14ac:dyDescent="0.4">
      <c r="A46" s="65"/>
      <c r="B46" s="31" t="s">
        <v>33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3"/>
      <c r="Q46" s="32"/>
      <c r="R46" s="32"/>
      <c r="S46" s="32"/>
      <c r="T46" s="32"/>
      <c r="U46" s="34"/>
      <c r="V46" s="34"/>
      <c r="W46" s="34"/>
      <c r="X46" s="34"/>
      <c r="Y46" s="35"/>
    </row>
    <row r="47" spans="1:25" x14ac:dyDescent="0.25">
      <c r="A47" s="65"/>
      <c r="Q47" s="36" t="s">
        <v>3</v>
      </c>
      <c r="R47" s="36" t="s">
        <v>4</v>
      </c>
      <c r="S47" s="36" t="s">
        <v>16</v>
      </c>
      <c r="X47" s="17"/>
      <c r="Y47" s="40"/>
    </row>
    <row r="48" spans="1:25" ht="15.4" customHeight="1" x14ac:dyDescent="0.25">
      <c r="P48" s="30">
        <v>42068</v>
      </c>
      <c r="Q48" s="38" t="s">
        <v>22</v>
      </c>
      <c r="R48" s="20">
        <v>22000</v>
      </c>
      <c r="S48" s="39"/>
      <c r="X48" s="17"/>
      <c r="Y48" s="40"/>
    </row>
    <row r="49" spans="2:29" ht="15.4" customHeight="1" x14ac:dyDescent="0.25">
      <c r="Q49" s="38" t="s">
        <v>2</v>
      </c>
      <c r="R49" s="20"/>
      <c r="S49" s="39">
        <f>-R48</f>
        <v>-22000</v>
      </c>
      <c r="X49" s="17"/>
      <c r="Y49" s="40"/>
    </row>
    <row r="50" spans="2:29" ht="16.149999999999999" customHeight="1" x14ac:dyDescent="0.25">
      <c r="Q50" s="38"/>
      <c r="R50" s="20"/>
      <c r="S50" s="39"/>
      <c r="T50" s="43"/>
      <c r="U50" s="44"/>
      <c r="V50" s="45"/>
      <c r="W50" s="44"/>
      <c r="X50" s="178" t="s">
        <v>14</v>
      </c>
      <c r="Y50" s="178"/>
      <c r="AA50" s="70" t="s">
        <v>38</v>
      </c>
      <c r="AB50" s="72" t="s">
        <v>35</v>
      </c>
      <c r="AC50" s="72" t="s">
        <v>40</v>
      </c>
    </row>
    <row r="51" spans="2:29" ht="16.149999999999999" customHeight="1" x14ac:dyDescent="0.25">
      <c r="B51" s="37"/>
      <c r="C51" s="175" t="s">
        <v>21</v>
      </c>
      <c r="D51" s="175"/>
      <c r="E51" s="175"/>
      <c r="G51" s="176" t="s">
        <v>17</v>
      </c>
      <c r="H51" s="176"/>
      <c r="I51" s="176"/>
      <c r="K51" s="177" t="s">
        <v>22</v>
      </c>
      <c r="L51" s="177"/>
      <c r="M51" s="177"/>
      <c r="N51" s="177"/>
      <c r="P51" s="30">
        <v>42072</v>
      </c>
      <c r="Q51" s="38" t="s">
        <v>1</v>
      </c>
      <c r="R51" s="20">
        <f>420*85</f>
        <v>35700</v>
      </c>
      <c r="S51" s="39"/>
      <c r="T51" s="43" t="s">
        <v>10</v>
      </c>
      <c r="U51" s="44" t="s">
        <v>11</v>
      </c>
      <c r="V51" s="45" t="s">
        <v>12</v>
      </c>
      <c r="W51" s="44" t="s">
        <v>13</v>
      </c>
      <c r="X51" s="178"/>
      <c r="Y51" s="178"/>
      <c r="AA51" s="70" t="s">
        <v>31</v>
      </c>
      <c r="AB51" s="70">
        <v>100</v>
      </c>
      <c r="AC51" s="70">
        <v>5000</v>
      </c>
    </row>
    <row r="52" spans="2:29" ht="16.5" thickBot="1" x14ac:dyDescent="0.3">
      <c r="B52" s="37"/>
      <c r="C52" s="41"/>
      <c r="D52" s="41" t="s">
        <v>23</v>
      </c>
      <c r="E52" s="41" t="s">
        <v>19</v>
      </c>
      <c r="G52" s="41"/>
      <c r="H52" s="41" t="s">
        <v>23</v>
      </c>
      <c r="I52" s="41" t="s">
        <v>19</v>
      </c>
      <c r="K52" s="41"/>
      <c r="L52" s="41" t="s">
        <v>23</v>
      </c>
      <c r="M52" s="41" t="s">
        <v>19</v>
      </c>
      <c r="N52" s="41" t="s">
        <v>19</v>
      </c>
      <c r="Q52" s="38" t="s">
        <v>15</v>
      </c>
      <c r="R52" s="20"/>
      <c r="S52" s="39">
        <f>-R51</f>
        <v>-35700</v>
      </c>
      <c r="T52" s="43">
        <f>SUM(W55:W57)</f>
        <v>626500</v>
      </c>
      <c r="U52" s="44" t="s">
        <v>11</v>
      </c>
      <c r="V52" s="45">
        <f>-SUM(W58:W58)</f>
        <v>53750</v>
      </c>
      <c r="W52" s="44" t="s">
        <v>13</v>
      </c>
      <c r="X52" s="54">
        <f>-SUM(W59:W64)</f>
        <v>572750</v>
      </c>
      <c r="Y52" s="54"/>
      <c r="AA52" s="70" t="s">
        <v>21</v>
      </c>
      <c r="AB52" s="71">
        <v>720</v>
      </c>
      <c r="AC52" s="71">
        <v>41600</v>
      </c>
    </row>
    <row r="53" spans="2:29" ht="30.75" thickBot="1" x14ac:dyDescent="0.35">
      <c r="B53" s="42" t="s">
        <v>18</v>
      </c>
      <c r="C53" s="41" t="s">
        <v>24</v>
      </c>
      <c r="D53" s="41" t="s">
        <v>25</v>
      </c>
      <c r="E53" s="41" t="s">
        <v>25</v>
      </c>
      <c r="G53" s="41" t="s">
        <v>24</v>
      </c>
      <c r="H53" s="41" t="s">
        <v>25</v>
      </c>
      <c r="I53" s="41" t="s">
        <v>25</v>
      </c>
      <c r="K53" s="41" t="s">
        <v>24</v>
      </c>
      <c r="L53" s="41" t="s">
        <v>25</v>
      </c>
      <c r="M53" s="41" t="s">
        <v>25</v>
      </c>
      <c r="N53" s="41" t="s">
        <v>25</v>
      </c>
      <c r="Q53" s="38"/>
      <c r="R53" s="20"/>
      <c r="S53" s="39"/>
      <c r="T53" s="55"/>
      <c r="U53" s="55"/>
      <c r="V53" s="172">
        <f>V52+X52</f>
        <v>626500</v>
      </c>
      <c r="W53" s="173"/>
      <c r="X53" s="174"/>
      <c r="AA53" s="70" t="s">
        <v>36</v>
      </c>
      <c r="AB53" s="70">
        <f>SUM(AB51:AB52)</f>
        <v>820</v>
      </c>
      <c r="AC53" s="70">
        <f>SUM(AC51:AC52)</f>
        <v>46600</v>
      </c>
    </row>
    <row r="54" spans="2:29" ht="16.5" thickTop="1" x14ac:dyDescent="0.25">
      <c r="B54" s="46">
        <v>43160</v>
      </c>
      <c r="C54" s="47"/>
      <c r="D54" s="82"/>
      <c r="E54" s="83"/>
      <c r="G54" s="48"/>
      <c r="H54" s="94"/>
      <c r="I54" s="95"/>
      <c r="K54" s="49">
        <v>100</v>
      </c>
      <c r="L54" s="75">
        <v>50</v>
      </c>
      <c r="M54" s="75">
        <f>K54*L54</f>
        <v>5000</v>
      </c>
      <c r="N54" s="79">
        <f>M54</f>
        <v>5000</v>
      </c>
      <c r="Q54" s="38" t="s">
        <v>26</v>
      </c>
      <c r="R54" s="88"/>
      <c r="S54" s="89"/>
      <c r="T54" s="56" t="s">
        <v>3</v>
      </c>
      <c r="U54" s="19" t="s">
        <v>27</v>
      </c>
      <c r="V54" s="19" t="s">
        <v>5</v>
      </c>
      <c r="W54" s="19" t="s">
        <v>28</v>
      </c>
      <c r="X54" s="17"/>
      <c r="Y54" s="40"/>
      <c r="AA54" s="70" t="s">
        <v>39</v>
      </c>
      <c r="AB54" s="71">
        <v>240</v>
      </c>
      <c r="AC54" s="71">
        <v>12700</v>
      </c>
    </row>
    <row r="55" spans="2:29" x14ac:dyDescent="0.25">
      <c r="B55" s="46">
        <v>43164</v>
      </c>
      <c r="C55" s="51">
        <v>400</v>
      </c>
      <c r="D55" s="76">
        <v>55</v>
      </c>
      <c r="E55" s="84">
        <f>C55*D55</f>
        <v>22000</v>
      </c>
      <c r="G55" s="52"/>
      <c r="H55" s="76"/>
      <c r="I55" s="96"/>
      <c r="K55" s="53">
        <f>K54</f>
        <v>100</v>
      </c>
      <c r="L55" s="76">
        <f>L54</f>
        <v>50</v>
      </c>
      <c r="M55" s="76">
        <f>K55*L55</f>
        <v>5000</v>
      </c>
      <c r="N55" s="80"/>
      <c r="Q55" s="38" t="s">
        <v>22</v>
      </c>
      <c r="R55" s="88"/>
      <c r="S55" s="89"/>
      <c r="T55" s="66" t="s">
        <v>0</v>
      </c>
      <c r="U55" s="21">
        <f t="shared" ref="U55:U63" si="1">+U11</f>
        <v>518000</v>
      </c>
      <c r="V55" s="22"/>
      <c r="W55" s="21">
        <f>SUM(U55:V55)</f>
        <v>518000</v>
      </c>
      <c r="X55" s="17"/>
      <c r="Y55" s="40"/>
      <c r="AA55" s="70" t="s">
        <v>37</v>
      </c>
      <c r="AB55" s="70">
        <f>AB53-AB54</f>
        <v>580</v>
      </c>
      <c r="AC55" s="70">
        <f>AC53-AC54</f>
        <v>33900</v>
      </c>
    </row>
    <row r="56" spans="2:29" x14ac:dyDescent="0.25">
      <c r="B56" s="46"/>
      <c r="C56" s="51"/>
      <c r="D56" s="76"/>
      <c r="E56" s="84"/>
      <c r="G56" s="52"/>
      <c r="H56" s="76"/>
      <c r="I56" s="96"/>
      <c r="K56" s="53">
        <f>C55</f>
        <v>400</v>
      </c>
      <c r="L56" s="76">
        <f>D55</f>
        <v>55</v>
      </c>
      <c r="M56" s="76">
        <f>K56*L56</f>
        <v>22000</v>
      </c>
      <c r="N56" s="80">
        <f>SUM(M55:M56)</f>
        <v>27000</v>
      </c>
      <c r="Q56" s="38"/>
      <c r="R56" s="20"/>
      <c r="S56" s="39"/>
      <c r="T56" s="66" t="s">
        <v>1</v>
      </c>
      <c r="U56" s="21">
        <f t="shared" si="1"/>
        <v>44900</v>
      </c>
      <c r="V56" s="22">
        <f>R51+R63</f>
        <v>50900</v>
      </c>
      <c r="W56" s="21">
        <f t="shared" ref="W56:W64" si="2">SUM(U56:V56)</f>
        <v>95800</v>
      </c>
      <c r="X56" s="17"/>
      <c r="Y56" s="40"/>
    </row>
    <row r="57" spans="2:29" x14ac:dyDescent="0.25">
      <c r="B57" s="46">
        <v>43168</v>
      </c>
      <c r="C57" s="51"/>
      <c r="D57" s="76"/>
      <c r="E57" s="84"/>
      <c r="G57" s="52"/>
      <c r="H57" s="76"/>
      <c r="I57" s="96"/>
      <c r="K57" s="53"/>
      <c r="L57" s="76"/>
      <c r="M57" s="76"/>
      <c r="N57" s="80"/>
      <c r="P57" s="30">
        <f>+P13</f>
        <v>43177</v>
      </c>
      <c r="Q57" s="38" t="s">
        <v>22</v>
      </c>
      <c r="R57" s="20">
        <v>7200</v>
      </c>
      <c r="S57" s="39"/>
      <c r="T57" s="66" t="s">
        <v>22</v>
      </c>
      <c r="U57" s="21">
        <f t="shared" si="1"/>
        <v>5000</v>
      </c>
      <c r="V57" s="22">
        <f>R48+R57+R60+S67</f>
        <v>7700</v>
      </c>
      <c r="W57" s="21">
        <f t="shared" si="2"/>
        <v>12700</v>
      </c>
      <c r="X57" s="17"/>
      <c r="Y57" s="40"/>
    </row>
    <row r="58" spans="2:29" x14ac:dyDescent="0.25">
      <c r="B58" s="46">
        <v>43177</v>
      </c>
      <c r="C58" s="51">
        <v>120</v>
      </c>
      <c r="D58" s="76">
        <v>60</v>
      </c>
      <c r="E58" s="84">
        <f>C58*D58</f>
        <v>7200</v>
      </c>
      <c r="G58" s="52"/>
      <c r="H58" s="76"/>
      <c r="I58" s="96"/>
      <c r="K58" s="53">
        <f>K55</f>
        <v>100</v>
      </c>
      <c r="L58" s="76">
        <f>L55</f>
        <v>50</v>
      </c>
      <c r="M58" s="76">
        <f t="shared" ref="M58:M66" si="3">K58*L58</f>
        <v>5000</v>
      </c>
      <c r="N58" s="80"/>
      <c r="Q58" s="38" t="s">
        <v>2</v>
      </c>
      <c r="R58" s="20"/>
      <c r="S58" s="39">
        <f>-R57</f>
        <v>-7200</v>
      </c>
      <c r="T58" s="67" t="s">
        <v>2</v>
      </c>
      <c r="U58" s="23">
        <f t="shared" si="1"/>
        <v>-12150</v>
      </c>
      <c r="V58" s="22">
        <f>S49+S58+S61</f>
        <v>-41600</v>
      </c>
      <c r="W58" s="23">
        <f t="shared" si="2"/>
        <v>-53750</v>
      </c>
      <c r="X58" s="17"/>
      <c r="Y58" s="40"/>
    </row>
    <row r="59" spans="2:29" x14ac:dyDescent="0.25">
      <c r="B59" s="46"/>
      <c r="C59" s="51"/>
      <c r="D59" s="76"/>
      <c r="E59" s="84"/>
      <c r="G59" s="52"/>
      <c r="H59" s="76"/>
      <c r="I59" s="96"/>
      <c r="K59" s="53">
        <f>K56</f>
        <v>400</v>
      </c>
      <c r="L59" s="76">
        <f>L56</f>
        <v>55</v>
      </c>
      <c r="M59" s="76">
        <f t="shared" si="3"/>
        <v>22000</v>
      </c>
      <c r="N59" s="80"/>
      <c r="Q59" s="38"/>
      <c r="R59" s="20"/>
      <c r="S59" s="39"/>
      <c r="T59" s="68" t="s">
        <v>9</v>
      </c>
      <c r="U59" s="24">
        <f t="shared" si="1"/>
        <v>-566470</v>
      </c>
      <c r="V59" s="22"/>
      <c r="W59" s="24">
        <f t="shared" si="2"/>
        <v>-566470</v>
      </c>
      <c r="X59" s="17"/>
      <c r="Y59" s="40"/>
    </row>
    <row r="60" spans="2:29" x14ac:dyDescent="0.25">
      <c r="B60" s="46"/>
      <c r="C60" s="57"/>
      <c r="D60" s="77"/>
      <c r="E60" s="85"/>
      <c r="G60" s="58"/>
      <c r="H60" s="77"/>
      <c r="I60" s="97"/>
      <c r="K60" s="59">
        <f>C58</f>
        <v>120</v>
      </c>
      <c r="L60" s="77">
        <f>D58</f>
        <v>60</v>
      </c>
      <c r="M60" s="77">
        <f t="shared" si="3"/>
        <v>7200</v>
      </c>
      <c r="N60" s="80">
        <f>SUM(M58:M60)</f>
        <v>34200</v>
      </c>
      <c r="P60" s="30">
        <f>+P16</f>
        <v>43184</v>
      </c>
      <c r="Q60" s="38" t="s">
        <v>22</v>
      </c>
      <c r="R60" s="20">
        <v>12400</v>
      </c>
      <c r="S60" s="39"/>
      <c r="T60" s="69" t="s">
        <v>15</v>
      </c>
      <c r="U60" s="25">
        <f t="shared" si="1"/>
        <v>0</v>
      </c>
      <c r="V60" s="22">
        <f>S52+S64</f>
        <v>-50900</v>
      </c>
      <c r="W60" s="25">
        <f t="shared" si="2"/>
        <v>-50900</v>
      </c>
      <c r="X60" s="17"/>
      <c r="Y60" s="40"/>
    </row>
    <row r="61" spans="2:29" x14ac:dyDescent="0.25">
      <c r="B61" s="46">
        <v>43184</v>
      </c>
      <c r="C61" s="57">
        <v>200</v>
      </c>
      <c r="D61" s="77">
        <v>62</v>
      </c>
      <c r="E61" s="85">
        <f>C61*D61</f>
        <v>12400</v>
      </c>
      <c r="G61" s="58"/>
      <c r="H61" s="77"/>
      <c r="I61" s="97"/>
      <c r="K61" s="90">
        <f t="shared" ref="K61:L63" si="4">K58</f>
        <v>100</v>
      </c>
      <c r="L61" s="91">
        <f t="shared" si="4"/>
        <v>50</v>
      </c>
      <c r="M61" s="91">
        <f t="shared" si="3"/>
        <v>5000</v>
      </c>
      <c r="N61" s="80"/>
      <c r="Q61" s="38" t="s">
        <v>2</v>
      </c>
      <c r="R61" s="20"/>
      <c r="S61" s="39">
        <f>-R60</f>
        <v>-12400</v>
      </c>
      <c r="T61" s="69" t="s">
        <v>26</v>
      </c>
      <c r="U61" s="25">
        <f t="shared" si="1"/>
        <v>0</v>
      </c>
      <c r="V61" s="22">
        <f>R66</f>
        <v>33900</v>
      </c>
      <c r="W61" s="25">
        <f t="shared" si="2"/>
        <v>33900</v>
      </c>
      <c r="X61" s="17"/>
      <c r="Y61" s="40"/>
    </row>
    <row r="62" spans="2:29" x14ac:dyDescent="0.25">
      <c r="B62" s="46"/>
      <c r="C62" s="57"/>
      <c r="D62" s="77"/>
      <c r="E62" s="85"/>
      <c r="G62" s="58"/>
      <c r="H62" s="77"/>
      <c r="I62" s="97"/>
      <c r="K62" s="90">
        <f t="shared" si="4"/>
        <v>400</v>
      </c>
      <c r="L62" s="91">
        <f t="shared" si="4"/>
        <v>55</v>
      </c>
      <c r="M62" s="91">
        <f t="shared" si="3"/>
        <v>22000</v>
      </c>
      <c r="N62" s="80"/>
      <c r="Q62" s="38"/>
      <c r="R62" s="20"/>
      <c r="S62" s="39"/>
      <c r="T62" s="69" t="s">
        <v>7</v>
      </c>
      <c r="U62" s="25">
        <f t="shared" si="1"/>
        <v>500</v>
      </c>
      <c r="V62" s="22"/>
      <c r="W62" s="25">
        <f t="shared" si="2"/>
        <v>500</v>
      </c>
      <c r="X62" s="17"/>
      <c r="Y62" s="40"/>
    </row>
    <row r="63" spans="2:29" x14ac:dyDescent="0.25">
      <c r="B63" s="46"/>
      <c r="C63" s="57"/>
      <c r="D63" s="77"/>
      <c r="E63" s="85"/>
      <c r="G63" s="58"/>
      <c r="H63" s="77"/>
      <c r="I63" s="97"/>
      <c r="K63" s="100">
        <f t="shared" si="4"/>
        <v>120</v>
      </c>
      <c r="L63" s="101">
        <f t="shared" si="4"/>
        <v>60</v>
      </c>
      <c r="M63" s="101">
        <f t="shared" si="3"/>
        <v>7200</v>
      </c>
      <c r="N63" s="80"/>
      <c r="P63" s="30">
        <f>+P19</f>
        <v>43188</v>
      </c>
      <c r="Q63" s="38" t="s">
        <v>1</v>
      </c>
      <c r="R63" s="20">
        <f>160*95</f>
        <v>15200</v>
      </c>
      <c r="S63" s="39"/>
      <c r="T63" s="69" t="s">
        <v>6</v>
      </c>
      <c r="U63" s="25">
        <f t="shared" si="1"/>
        <v>300</v>
      </c>
      <c r="V63" s="22"/>
      <c r="W63" s="25">
        <f t="shared" si="2"/>
        <v>300</v>
      </c>
      <c r="X63" s="17"/>
      <c r="Y63" s="40"/>
    </row>
    <row r="64" spans="2:29" x14ac:dyDescent="0.25">
      <c r="B64" s="46"/>
      <c r="C64" s="57"/>
      <c r="D64" s="77"/>
      <c r="E64" s="85"/>
      <c r="G64" s="58"/>
      <c r="H64" s="77"/>
      <c r="I64" s="97"/>
      <c r="K64" s="100">
        <f>C61</f>
        <v>200</v>
      </c>
      <c r="L64" s="101">
        <f>D61</f>
        <v>62</v>
      </c>
      <c r="M64" s="101">
        <f t="shared" si="3"/>
        <v>12400</v>
      </c>
      <c r="N64" s="80">
        <f>SUM(M61:M64)</f>
        <v>46600</v>
      </c>
      <c r="Q64" s="38" t="s">
        <v>15</v>
      </c>
      <c r="R64" s="20"/>
      <c r="S64" s="39">
        <f>-R63</f>
        <v>-15200</v>
      </c>
      <c r="T64" s="69" t="s">
        <v>32</v>
      </c>
      <c r="U64" s="25">
        <f>-SUM(U55:U63)</f>
        <v>9920</v>
      </c>
      <c r="V64" s="22"/>
      <c r="W64" s="25">
        <f t="shared" si="2"/>
        <v>9920</v>
      </c>
      <c r="X64" s="17"/>
      <c r="Y64" s="40"/>
    </row>
    <row r="65" spans="2:25" ht="16.5" thickBot="1" x14ac:dyDescent="0.3">
      <c r="B65" s="46">
        <v>43190</v>
      </c>
      <c r="C65" s="57"/>
      <c r="D65" s="77"/>
      <c r="E65" s="85"/>
      <c r="G65" s="58">
        <f>K64</f>
        <v>200</v>
      </c>
      <c r="H65" s="77">
        <f>L64</f>
        <v>62</v>
      </c>
      <c r="I65" s="97">
        <f>G65*H65</f>
        <v>12400</v>
      </c>
      <c r="K65" s="59">
        <f>K61</f>
        <v>100</v>
      </c>
      <c r="L65" s="77">
        <f>L61</f>
        <v>50</v>
      </c>
      <c r="M65" s="77">
        <f t="shared" si="3"/>
        <v>5000</v>
      </c>
      <c r="N65" s="80"/>
      <c r="Q65" s="38"/>
      <c r="R65" s="20"/>
      <c r="S65" s="39"/>
      <c r="T65" s="26" t="s">
        <v>20</v>
      </c>
      <c r="U65" s="27">
        <f>SUM(U55:U64)</f>
        <v>0</v>
      </c>
      <c r="V65" s="27">
        <f>SUM(V55:V64)</f>
        <v>0</v>
      </c>
      <c r="W65" s="27">
        <f>SUM(W55:W64)</f>
        <v>0</v>
      </c>
      <c r="X65" s="17"/>
      <c r="Y65" s="40"/>
    </row>
    <row r="66" spans="2:25" ht="16.5" thickTop="1" x14ac:dyDescent="0.25">
      <c r="B66" s="46"/>
      <c r="C66" s="57"/>
      <c r="D66" s="77"/>
      <c r="E66" s="85"/>
      <c r="G66" s="58">
        <f>K63</f>
        <v>120</v>
      </c>
      <c r="H66" s="77">
        <f>L63</f>
        <v>60</v>
      </c>
      <c r="I66" s="97">
        <f>G66*H66</f>
        <v>7200</v>
      </c>
      <c r="K66" s="59">
        <f>K62-G67</f>
        <v>140</v>
      </c>
      <c r="L66" s="77">
        <f>L62</f>
        <v>55</v>
      </c>
      <c r="M66" s="77">
        <f t="shared" si="3"/>
        <v>7700</v>
      </c>
      <c r="N66" s="80">
        <f>SUM(M65:M66)</f>
        <v>12700</v>
      </c>
      <c r="Q66" s="38" t="s">
        <v>26</v>
      </c>
      <c r="R66" s="20">
        <f>-S67</f>
        <v>33900</v>
      </c>
      <c r="S66" s="39"/>
      <c r="T66" s="63" t="s">
        <v>8</v>
      </c>
      <c r="U66" s="28">
        <f>SUM(U60:U64)</f>
        <v>10720</v>
      </c>
      <c r="V66" s="28">
        <f>SUM(V60:V64)</f>
        <v>-17000</v>
      </c>
      <c r="W66" s="28">
        <f>SUM(W60:W64)</f>
        <v>-6280</v>
      </c>
      <c r="X66" s="17"/>
      <c r="Y66" s="40"/>
    </row>
    <row r="67" spans="2:25" x14ac:dyDescent="0.25">
      <c r="B67" s="46"/>
      <c r="C67" s="57"/>
      <c r="D67" s="77"/>
      <c r="E67" s="85"/>
      <c r="G67" s="58">
        <f>580-SUM(G65:G66)</f>
        <v>260</v>
      </c>
      <c r="H67" s="77">
        <f>L62</f>
        <v>55</v>
      </c>
      <c r="I67" s="97">
        <f>G67*H67</f>
        <v>14300</v>
      </c>
      <c r="K67" s="59"/>
      <c r="L67" s="77"/>
      <c r="M67" s="77"/>
      <c r="N67" s="80"/>
      <c r="Q67" s="38" t="s">
        <v>22</v>
      </c>
      <c r="R67" s="20"/>
      <c r="S67" s="39">
        <f>-SUM(I65:I67)</f>
        <v>-33900</v>
      </c>
      <c r="X67" s="17"/>
      <c r="Y67" s="40"/>
    </row>
    <row r="68" spans="2:25" x14ac:dyDescent="0.25">
      <c r="B68" s="46"/>
      <c r="C68" s="57"/>
      <c r="D68" s="77"/>
      <c r="E68" s="85"/>
      <c r="G68" s="58"/>
      <c r="H68" s="77"/>
      <c r="I68" s="97"/>
      <c r="K68" s="59"/>
      <c r="L68" s="77"/>
      <c r="M68" s="77"/>
      <c r="N68" s="80"/>
      <c r="Q68" s="38"/>
      <c r="R68" s="20"/>
      <c r="S68" s="39"/>
      <c r="X68" s="17"/>
      <c r="Y68" s="40"/>
    </row>
    <row r="69" spans="2:25" x14ac:dyDescent="0.25">
      <c r="B69" s="46"/>
      <c r="C69" s="57"/>
      <c r="D69" s="77"/>
      <c r="E69" s="85"/>
      <c r="G69" s="58"/>
      <c r="H69" s="77"/>
      <c r="I69" s="97"/>
      <c r="K69" s="59"/>
      <c r="L69" s="77"/>
      <c r="M69" s="77"/>
      <c r="N69" s="80"/>
      <c r="X69" s="17"/>
      <c r="Y69" s="40"/>
    </row>
    <row r="70" spans="2:25" x14ac:dyDescent="0.25">
      <c r="B70" s="46"/>
      <c r="C70" s="57"/>
      <c r="D70" s="77"/>
      <c r="E70" s="85"/>
      <c r="G70" s="58"/>
      <c r="H70" s="77"/>
      <c r="I70" s="97"/>
      <c r="K70" s="59"/>
      <c r="L70" s="77"/>
      <c r="M70" s="77"/>
      <c r="N70" s="80"/>
      <c r="X70" s="17"/>
      <c r="Y70" s="40"/>
    </row>
    <row r="71" spans="2:25" x14ac:dyDescent="0.25">
      <c r="B71" s="46"/>
      <c r="C71" s="57"/>
      <c r="D71" s="77"/>
      <c r="E71" s="85"/>
      <c r="G71" s="58"/>
      <c r="H71" s="77"/>
      <c r="I71" s="97"/>
      <c r="K71" s="59"/>
      <c r="L71" s="77"/>
      <c r="M71" s="77"/>
      <c r="N71" s="80"/>
      <c r="X71" s="17"/>
      <c r="Y71" s="40"/>
    </row>
    <row r="72" spans="2:25" x14ac:dyDescent="0.25">
      <c r="B72" s="46"/>
      <c r="C72" s="57"/>
      <c r="D72" s="77"/>
      <c r="E72" s="85"/>
      <c r="G72" s="58"/>
      <c r="H72" s="77"/>
      <c r="I72" s="97"/>
      <c r="K72" s="59"/>
      <c r="L72" s="77"/>
      <c r="M72" s="77"/>
      <c r="N72" s="80"/>
      <c r="X72" s="17"/>
      <c r="Y72" s="40"/>
    </row>
    <row r="73" spans="2:25" x14ac:dyDescent="0.25">
      <c r="B73" s="46"/>
      <c r="C73" s="57"/>
      <c r="D73" s="77"/>
      <c r="E73" s="85"/>
      <c r="G73" s="58">
        <v>580</v>
      </c>
      <c r="H73" s="77"/>
      <c r="I73" s="97"/>
      <c r="K73" s="59"/>
      <c r="L73" s="77"/>
      <c r="M73" s="77"/>
      <c r="N73" s="80"/>
      <c r="X73" s="17"/>
      <c r="Y73" s="40"/>
    </row>
    <row r="74" spans="2:25" x14ac:dyDescent="0.25">
      <c r="B74" s="46"/>
      <c r="C74" s="57"/>
      <c r="D74" s="77"/>
      <c r="E74" s="85"/>
      <c r="G74" s="58"/>
      <c r="H74" s="77"/>
      <c r="I74" s="97"/>
      <c r="K74" s="59"/>
      <c r="L74" s="77"/>
      <c r="M74" s="77"/>
      <c r="N74" s="80"/>
      <c r="X74" s="17"/>
      <c r="Y74" s="40"/>
    </row>
    <row r="75" spans="2:25" ht="16.5" thickBot="1" x14ac:dyDescent="0.3">
      <c r="B75" s="46"/>
      <c r="C75" s="60"/>
      <c r="D75" s="86"/>
      <c r="E75" s="87"/>
      <c r="G75" s="61"/>
      <c r="H75" s="98"/>
      <c r="I75" s="99"/>
      <c r="K75" s="62"/>
      <c r="L75" s="78"/>
      <c r="M75" s="78"/>
      <c r="N75" s="81"/>
      <c r="X75" s="17"/>
      <c r="Y75" s="40"/>
    </row>
    <row r="76" spans="2:25" ht="16.5" thickTop="1" x14ac:dyDescent="0.25">
      <c r="B76" s="92"/>
      <c r="C76" s="93"/>
      <c r="D76" s="93"/>
      <c r="E76" s="93"/>
      <c r="G76" s="93"/>
      <c r="H76" s="93"/>
      <c r="I76" s="93"/>
      <c r="K76" s="93"/>
      <c r="L76" s="93"/>
      <c r="M76" s="93"/>
      <c r="N76" s="93"/>
      <c r="X76" s="17"/>
      <c r="Y76" s="40"/>
    </row>
    <row r="77" spans="2:25" x14ac:dyDescent="0.25">
      <c r="B77" s="92"/>
      <c r="C77" s="93"/>
      <c r="D77" s="93"/>
      <c r="E77" s="93"/>
      <c r="G77" s="93"/>
      <c r="H77" s="93"/>
      <c r="I77" s="93"/>
      <c r="K77" s="93"/>
      <c r="L77" s="93"/>
      <c r="M77" s="93"/>
      <c r="N77" s="93"/>
      <c r="X77" s="17"/>
      <c r="Y77" s="40"/>
    </row>
    <row r="78" spans="2:25" x14ac:dyDescent="0.25">
      <c r="B78" s="92"/>
      <c r="C78" s="93"/>
      <c r="D78" s="93"/>
      <c r="E78" s="93"/>
      <c r="G78" s="93"/>
      <c r="H78" s="93"/>
      <c r="I78" s="93"/>
      <c r="K78" s="93"/>
      <c r="L78" s="93"/>
      <c r="M78" s="93"/>
      <c r="N78" s="93"/>
      <c r="X78" s="17"/>
      <c r="Y78" s="40"/>
    </row>
    <row r="79" spans="2:25" x14ac:dyDescent="0.25">
      <c r="B79" s="92"/>
      <c r="C79" s="93"/>
      <c r="D79" s="93"/>
      <c r="E79" s="93"/>
      <c r="G79" s="93"/>
      <c r="H79" s="93"/>
      <c r="I79" s="93"/>
      <c r="K79" s="93"/>
      <c r="L79" s="93"/>
      <c r="M79" s="93"/>
      <c r="N79" s="93"/>
      <c r="X79" s="17"/>
      <c r="Y79" s="40"/>
    </row>
    <row r="80" spans="2:25" x14ac:dyDescent="0.25">
      <c r="B80" s="92"/>
      <c r="C80" s="93"/>
      <c r="D80" s="93"/>
      <c r="E80" s="93"/>
      <c r="G80" s="93"/>
      <c r="H80" s="93"/>
      <c r="I80" s="93"/>
      <c r="K80" s="93"/>
      <c r="L80" s="93"/>
      <c r="M80" s="93"/>
      <c r="N80" s="93"/>
      <c r="X80" s="17"/>
      <c r="Y80" s="40"/>
    </row>
    <row r="81" spans="1:29" x14ac:dyDescent="0.25">
      <c r="B81" s="92"/>
      <c r="C81" s="93"/>
      <c r="D81" s="93"/>
      <c r="E81" s="93"/>
      <c r="G81" s="93"/>
      <c r="H81" s="93"/>
      <c r="I81" s="93"/>
      <c r="K81" s="93"/>
      <c r="L81" s="93"/>
      <c r="M81" s="93"/>
      <c r="N81" s="93"/>
      <c r="X81" s="17"/>
      <c r="Y81" s="40"/>
    </row>
    <row r="82" spans="1:29" x14ac:dyDescent="0.25">
      <c r="B82" s="92"/>
      <c r="C82" s="93"/>
      <c r="D82" s="93"/>
      <c r="E82" s="93"/>
      <c r="G82" s="93"/>
      <c r="H82" s="93"/>
      <c r="I82" s="93"/>
      <c r="K82" s="93"/>
      <c r="L82" s="93"/>
      <c r="M82" s="93"/>
      <c r="N82" s="93"/>
      <c r="X82" s="17"/>
      <c r="Y82" s="40"/>
    </row>
    <row r="83" spans="1:29" x14ac:dyDescent="0.25">
      <c r="B83" s="92"/>
      <c r="C83" s="93"/>
      <c r="D83" s="93"/>
      <c r="E83" s="93"/>
      <c r="G83" s="93"/>
      <c r="H83" s="93"/>
      <c r="I83" s="93"/>
      <c r="K83" s="93"/>
      <c r="L83" s="93"/>
      <c r="M83" s="93"/>
      <c r="N83" s="93"/>
      <c r="X83" s="17"/>
      <c r="Y83" s="40"/>
    </row>
    <row r="84" spans="1:29" x14ac:dyDescent="0.25">
      <c r="B84" s="92"/>
      <c r="C84" s="93"/>
      <c r="D84" s="93"/>
      <c r="E84" s="93"/>
      <c r="G84" s="93"/>
      <c r="H84" s="93"/>
      <c r="I84" s="93"/>
      <c r="K84" s="93"/>
      <c r="L84" s="93"/>
      <c r="M84" s="93"/>
      <c r="N84" s="93"/>
      <c r="X84" s="17"/>
      <c r="Y84" s="40"/>
    </row>
    <row r="85" spans="1:29" x14ac:dyDescent="0.25">
      <c r="B85" s="92"/>
      <c r="C85" s="93"/>
      <c r="D85" s="93"/>
      <c r="E85" s="93"/>
      <c r="G85" s="93"/>
      <c r="H85" s="93"/>
      <c r="I85" s="93"/>
      <c r="K85" s="93"/>
      <c r="L85" s="93"/>
      <c r="M85" s="93"/>
      <c r="N85" s="93"/>
      <c r="X85" s="17"/>
      <c r="Y85" s="40"/>
    </row>
    <row r="86" spans="1:29" x14ac:dyDescent="0.25">
      <c r="B86" s="92"/>
      <c r="C86" s="93"/>
      <c r="D86" s="93"/>
      <c r="E86" s="93"/>
      <c r="G86" s="93"/>
      <c r="H86" s="93"/>
      <c r="I86" s="93"/>
      <c r="K86" s="93"/>
      <c r="L86" s="93"/>
      <c r="M86" s="93"/>
      <c r="N86" s="93"/>
      <c r="X86" s="17"/>
      <c r="Y86" s="40"/>
    </row>
    <row r="87" spans="1:29" x14ac:dyDescent="0.25">
      <c r="B87" s="92"/>
      <c r="C87" s="93"/>
      <c r="D87" s="93"/>
      <c r="E87" s="93"/>
      <c r="G87" s="93"/>
      <c r="H87" s="93"/>
      <c r="I87" s="93"/>
      <c r="K87" s="93"/>
      <c r="L87" s="93"/>
      <c r="M87" s="93"/>
      <c r="N87" s="93"/>
      <c r="X87" s="17"/>
      <c r="Y87" s="40"/>
    </row>
    <row r="88" spans="1:29" x14ac:dyDescent="0.25">
      <c r="B88" s="92"/>
      <c r="C88" s="93"/>
      <c r="D88" s="93"/>
      <c r="E88" s="93"/>
      <c r="G88" s="93"/>
      <c r="H88" s="93"/>
      <c r="I88" s="93"/>
      <c r="K88" s="93"/>
      <c r="L88" s="93"/>
      <c r="M88" s="93"/>
      <c r="N88" s="93"/>
      <c r="X88" s="17"/>
      <c r="Y88" s="40"/>
    </row>
    <row r="89" spans="1:29" x14ac:dyDescent="0.25">
      <c r="B89" s="92"/>
      <c r="C89" s="93"/>
      <c r="D89" s="93"/>
      <c r="E89" s="93"/>
      <c r="G89" s="93"/>
      <c r="H89" s="93"/>
      <c r="I89" s="93"/>
      <c r="K89" s="93"/>
      <c r="L89" s="93"/>
      <c r="M89" s="93"/>
      <c r="N89" s="93"/>
      <c r="X89" s="17"/>
      <c r="Y89" s="40"/>
    </row>
    <row r="90" spans="1:29" ht="16.5" thickBot="1" x14ac:dyDescent="0.3">
      <c r="X90" s="17"/>
      <c r="Y90" s="40"/>
    </row>
    <row r="91" spans="1:29" ht="21.75" thickBot="1" x14ac:dyDescent="0.4">
      <c r="A91" s="65"/>
      <c r="B91" s="31" t="s">
        <v>34</v>
      </c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3"/>
      <c r="Q91" s="32"/>
      <c r="R91" s="32"/>
      <c r="S91" s="32"/>
      <c r="T91" s="32"/>
      <c r="U91" s="34"/>
      <c r="V91" s="34"/>
      <c r="W91" s="34"/>
      <c r="X91" s="34"/>
      <c r="Y91" s="35"/>
    </row>
    <row r="92" spans="1:29" x14ac:dyDescent="0.25">
      <c r="A92" s="65"/>
      <c r="Q92" s="36" t="s">
        <v>3</v>
      </c>
      <c r="R92" s="36" t="s">
        <v>4</v>
      </c>
      <c r="S92" s="36" t="s">
        <v>16</v>
      </c>
    </row>
    <row r="93" spans="1:29" x14ac:dyDescent="0.25">
      <c r="P93" s="30">
        <v>42068</v>
      </c>
      <c r="Q93" s="38" t="s">
        <v>22</v>
      </c>
      <c r="R93" s="20">
        <v>22000</v>
      </c>
      <c r="S93" s="39"/>
    </row>
    <row r="94" spans="1:29" x14ac:dyDescent="0.25">
      <c r="Q94" s="38" t="s">
        <v>2</v>
      </c>
      <c r="R94" s="20"/>
      <c r="S94" s="39">
        <f>-R93</f>
        <v>-22000</v>
      </c>
    </row>
    <row r="95" spans="1:29" x14ac:dyDescent="0.25">
      <c r="Q95" s="38"/>
      <c r="R95" s="20"/>
      <c r="S95" s="39"/>
      <c r="T95" s="43"/>
      <c r="U95" s="44"/>
      <c r="V95" s="45"/>
      <c r="W95" s="44"/>
      <c r="X95" s="178" t="s">
        <v>14</v>
      </c>
      <c r="Y95" s="178"/>
      <c r="AA95" s="70" t="s">
        <v>38</v>
      </c>
      <c r="AB95" s="72" t="s">
        <v>35</v>
      </c>
      <c r="AC95" s="72" t="s">
        <v>40</v>
      </c>
    </row>
    <row r="96" spans="1:29" x14ac:dyDescent="0.25">
      <c r="B96" s="37"/>
      <c r="C96" s="175" t="s">
        <v>21</v>
      </c>
      <c r="D96" s="175"/>
      <c r="E96" s="175"/>
      <c r="G96" s="176" t="s">
        <v>17</v>
      </c>
      <c r="H96" s="176"/>
      <c r="I96" s="176"/>
      <c r="K96" s="177" t="s">
        <v>22</v>
      </c>
      <c r="L96" s="177"/>
      <c r="M96" s="177"/>
      <c r="N96" s="177"/>
      <c r="P96" s="30">
        <f>+P51</f>
        <v>42072</v>
      </c>
      <c r="Q96" s="38" t="s">
        <v>1</v>
      </c>
      <c r="R96" s="20">
        <f>420*85</f>
        <v>35700</v>
      </c>
      <c r="S96" s="39"/>
      <c r="T96" s="43" t="s">
        <v>10</v>
      </c>
      <c r="U96" s="44" t="s">
        <v>11</v>
      </c>
      <c r="V96" s="45" t="s">
        <v>12</v>
      </c>
      <c r="W96" s="44" t="s">
        <v>13</v>
      </c>
      <c r="X96" s="178"/>
      <c r="Y96" s="178"/>
      <c r="AA96" s="70" t="s">
        <v>31</v>
      </c>
      <c r="AB96" s="70">
        <v>100</v>
      </c>
      <c r="AC96" s="70">
        <v>5000</v>
      </c>
    </row>
    <row r="97" spans="2:29" ht="16.5" thickBot="1" x14ac:dyDescent="0.3">
      <c r="B97" s="37"/>
      <c r="C97" s="41"/>
      <c r="D97" s="41" t="s">
        <v>23</v>
      </c>
      <c r="E97" s="41" t="s">
        <v>19</v>
      </c>
      <c r="G97" s="41"/>
      <c r="H97" s="41" t="s">
        <v>23</v>
      </c>
      <c r="I97" s="41" t="s">
        <v>19</v>
      </c>
      <c r="K97" s="41"/>
      <c r="L97" s="41" t="s">
        <v>23</v>
      </c>
      <c r="M97" s="41" t="s">
        <v>19</v>
      </c>
      <c r="N97" s="41" t="s">
        <v>19</v>
      </c>
      <c r="Q97" s="38" t="s">
        <v>15</v>
      </c>
      <c r="R97" s="20"/>
      <c r="S97" s="39">
        <f>-R96</f>
        <v>-35700</v>
      </c>
      <c r="T97" s="43">
        <f>SUM(W100:W102)</f>
        <v>627439.02439024393</v>
      </c>
      <c r="U97" s="44" t="s">
        <v>11</v>
      </c>
      <c r="V97" s="45">
        <f>-SUM(W103:W103)</f>
        <v>53750</v>
      </c>
      <c r="W97" s="44" t="s">
        <v>13</v>
      </c>
      <c r="X97" s="54">
        <f>-SUM(W104:W109)</f>
        <v>573689.02439024393</v>
      </c>
      <c r="Y97" s="54"/>
      <c r="AA97" s="70" t="s">
        <v>21</v>
      </c>
      <c r="AB97" s="71">
        <v>720</v>
      </c>
      <c r="AC97" s="71">
        <v>41600</v>
      </c>
    </row>
    <row r="98" spans="2:29" ht="30.75" thickBot="1" x14ac:dyDescent="0.35">
      <c r="B98" s="42" t="s">
        <v>18</v>
      </c>
      <c r="C98" s="41" t="s">
        <v>24</v>
      </c>
      <c r="D98" s="41" t="s">
        <v>25</v>
      </c>
      <c r="E98" s="41" t="s">
        <v>25</v>
      </c>
      <c r="G98" s="41" t="s">
        <v>24</v>
      </c>
      <c r="H98" s="41" t="s">
        <v>25</v>
      </c>
      <c r="I98" s="41" t="s">
        <v>25</v>
      </c>
      <c r="K98" s="41" t="s">
        <v>24</v>
      </c>
      <c r="L98" s="41" t="s">
        <v>25</v>
      </c>
      <c r="M98" s="41" t="s">
        <v>25</v>
      </c>
      <c r="N98" s="41" t="s">
        <v>25</v>
      </c>
      <c r="Q98" s="38"/>
      <c r="R98" s="20"/>
      <c r="S98" s="39"/>
      <c r="T98" s="55"/>
      <c r="U98" s="55"/>
      <c r="V98" s="172">
        <f>V97+X97</f>
        <v>627439.02439024393</v>
      </c>
      <c r="W98" s="173"/>
      <c r="X98" s="174"/>
      <c r="AA98" s="70" t="s">
        <v>36</v>
      </c>
      <c r="AB98" s="70">
        <f>SUM(AB96:AB97)</f>
        <v>820</v>
      </c>
      <c r="AC98" s="70">
        <f>SUM(AC96:AC97)</f>
        <v>46600</v>
      </c>
    </row>
    <row r="99" spans="2:29" ht="16.5" thickTop="1" x14ac:dyDescent="0.25">
      <c r="B99" s="46">
        <v>43160</v>
      </c>
      <c r="C99" s="47"/>
      <c r="D99" s="102"/>
      <c r="E99" s="103"/>
      <c r="G99" s="48"/>
      <c r="H99" s="110"/>
      <c r="I99" s="111"/>
      <c r="K99" s="49">
        <v>100</v>
      </c>
      <c r="L99" s="116">
        <v>50</v>
      </c>
      <c r="M99" s="116">
        <f>K99*L99</f>
        <v>5000</v>
      </c>
      <c r="N99" s="117">
        <f>M99</f>
        <v>5000</v>
      </c>
      <c r="Q99" s="38" t="s">
        <v>26</v>
      </c>
      <c r="R99" s="88"/>
      <c r="S99" s="89"/>
      <c r="T99" s="56" t="s">
        <v>3</v>
      </c>
      <c r="U99" s="19" t="s">
        <v>27</v>
      </c>
      <c r="V99" s="19" t="s">
        <v>5</v>
      </c>
      <c r="W99" s="19" t="s">
        <v>28</v>
      </c>
      <c r="X99" s="17"/>
      <c r="Y99" s="40"/>
      <c r="AA99" s="70" t="s">
        <v>39</v>
      </c>
      <c r="AB99" s="71">
        <v>240</v>
      </c>
      <c r="AC99" s="71">
        <f>M109</f>
        <v>13639.024390243902</v>
      </c>
    </row>
    <row r="100" spans="2:29" x14ac:dyDescent="0.25">
      <c r="B100" s="46">
        <v>43164</v>
      </c>
      <c r="C100" s="51">
        <v>400</v>
      </c>
      <c r="D100" s="104">
        <v>55</v>
      </c>
      <c r="E100" s="105">
        <f>C100*D100</f>
        <v>22000</v>
      </c>
      <c r="G100" s="52"/>
      <c r="H100" s="104"/>
      <c r="I100" s="112"/>
      <c r="K100" s="53">
        <f>K99</f>
        <v>100</v>
      </c>
      <c r="L100" s="104">
        <f>L99</f>
        <v>50</v>
      </c>
      <c r="M100" s="104">
        <f>K100*L100</f>
        <v>5000</v>
      </c>
      <c r="N100" s="118"/>
      <c r="Q100" s="38" t="s">
        <v>22</v>
      </c>
      <c r="R100" s="88"/>
      <c r="S100" s="89"/>
      <c r="T100" s="66" t="s">
        <v>0</v>
      </c>
      <c r="U100" s="21">
        <f t="shared" ref="U100:U109" si="5">+U55</f>
        <v>518000</v>
      </c>
      <c r="V100" s="22"/>
      <c r="W100" s="21">
        <f>SUM(U100:V100)</f>
        <v>518000</v>
      </c>
      <c r="X100" s="17"/>
      <c r="Y100" s="40"/>
      <c r="AA100" s="70" t="s">
        <v>37</v>
      </c>
      <c r="AB100" s="70">
        <f>AB98-AB99</f>
        <v>580</v>
      </c>
      <c r="AC100" s="70" t="s">
        <v>29</v>
      </c>
    </row>
    <row r="101" spans="2:29" x14ac:dyDescent="0.25">
      <c r="B101" s="46"/>
      <c r="C101" s="51"/>
      <c r="D101" s="104"/>
      <c r="E101" s="105"/>
      <c r="G101" s="52"/>
      <c r="H101" s="104"/>
      <c r="I101" s="112"/>
      <c r="K101" s="121">
        <f>C100</f>
        <v>400</v>
      </c>
      <c r="L101" s="104">
        <f>D100</f>
        <v>55</v>
      </c>
      <c r="M101" s="122">
        <f>K101*L101</f>
        <v>22000</v>
      </c>
      <c r="N101" s="118"/>
      <c r="Q101" s="38"/>
      <c r="R101" s="20"/>
      <c r="S101" s="39"/>
      <c r="T101" s="66" t="s">
        <v>1</v>
      </c>
      <c r="U101" s="21">
        <f t="shared" si="5"/>
        <v>44900</v>
      </c>
      <c r="V101" s="22">
        <f>R96+R108</f>
        <v>50900</v>
      </c>
      <c r="W101" s="21">
        <f t="shared" ref="W101:W109" si="6">SUM(U101:V101)</f>
        <v>95800</v>
      </c>
      <c r="X101" s="17"/>
      <c r="Y101" s="40"/>
    </row>
    <row r="102" spans="2:29" x14ac:dyDescent="0.25">
      <c r="B102" s="46"/>
      <c r="C102" s="51"/>
      <c r="D102" s="104"/>
      <c r="E102" s="105"/>
      <c r="G102" s="52"/>
      <c r="H102" s="104"/>
      <c r="I102" s="112"/>
      <c r="K102" s="53">
        <f>SUM(K100:K101)</f>
        <v>500</v>
      </c>
      <c r="L102" s="104">
        <f>M102/K102</f>
        <v>54</v>
      </c>
      <c r="M102" s="104">
        <f>SUM(M100:M101)</f>
        <v>27000</v>
      </c>
      <c r="N102" s="118">
        <f>M102</f>
        <v>27000</v>
      </c>
      <c r="P102" s="30">
        <f>+P57</f>
        <v>43177</v>
      </c>
      <c r="Q102" s="38" t="s">
        <v>22</v>
      </c>
      <c r="R102" s="20">
        <v>7200</v>
      </c>
      <c r="S102" s="39"/>
      <c r="T102" s="66" t="s">
        <v>22</v>
      </c>
      <c r="U102" s="21">
        <f t="shared" si="5"/>
        <v>5000</v>
      </c>
      <c r="V102" s="22">
        <f>R93+R102+R105+S112</f>
        <v>8639.0243902439033</v>
      </c>
      <c r="W102" s="21">
        <f t="shared" si="6"/>
        <v>13639.024390243903</v>
      </c>
      <c r="X102" s="17"/>
      <c r="Y102" s="40"/>
    </row>
    <row r="103" spans="2:29" x14ac:dyDescent="0.25">
      <c r="B103" s="46">
        <v>43177</v>
      </c>
      <c r="C103" s="51">
        <v>120</v>
      </c>
      <c r="D103" s="104">
        <v>60</v>
      </c>
      <c r="E103" s="105">
        <f>C103*D103</f>
        <v>7200</v>
      </c>
      <c r="G103" s="52"/>
      <c r="H103" s="104"/>
      <c r="I103" s="112"/>
      <c r="K103" s="53">
        <f>K102</f>
        <v>500</v>
      </c>
      <c r="L103" s="104">
        <f>L102</f>
        <v>54</v>
      </c>
      <c r="M103" s="104">
        <f>K103*L103</f>
        <v>27000</v>
      </c>
      <c r="N103" s="118"/>
      <c r="Q103" s="38" t="s">
        <v>2</v>
      </c>
      <c r="R103" s="20"/>
      <c r="S103" s="39">
        <f>-R102</f>
        <v>-7200</v>
      </c>
      <c r="T103" s="67" t="s">
        <v>2</v>
      </c>
      <c r="U103" s="23">
        <f t="shared" si="5"/>
        <v>-12150</v>
      </c>
      <c r="V103" s="22">
        <f>S94+S103+S106</f>
        <v>-41600</v>
      </c>
      <c r="W103" s="23">
        <f t="shared" si="6"/>
        <v>-53750</v>
      </c>
      <c r="X103" s="17"/>
      <c r="Y103" s="40"/>
    </row>
    <row r="104" spans="2:29" x14ac:dyDescent="0.25">
      <c r="B104" s="46"/>
      <c r="C104" s="51"/>
      <c r="D104" s="104"/>
      <c r="E104" s="105"/>
      <c r="G104" s="52"/>
      <c r="H104" s="104"/>
      <c r="I104" s="112"/>
      <c r="K104" s="121">
        <f>C103</f>
        <v>120</v>
      </c>
      <c r="L104" s="104">
        <f>D103</f>
        <v>60</v>
      </c>
      <c r="M104" s="122">
        <f>K104*L104</f>
        <v>7200</v>
      </c>
      <c r="N104" s="118"/>
      <c r="Q104" s="38"/>
      <c r="R104" s="20"/>
      <c r="S104" s="39"/>
      <c r="T104" s="68" t="s">
        <v>9</v>
      </c>
      <c r="U104" s="24">
        <f t="shared" si="5"/>
        <v>-566470</v>
      </c>
      <c r="V104" s="22"/>
      <c r="W104" s="24">
        <f t="shared" si="6"/>
        <v>-566470</v>
      </c>
      <c r="X104" s="17"/>
      <c r="Y104" s="40"/>
    </row>
    <row r="105" spans="2:29" x14ac:dyDescent="0.25">
      <c r="B105" s="46"/>
      <c r="C105" s="57"/>
      <c r="D105" s="106"/>
      <c r="E105" s="107"/>
      <c r="G105" s="58"/>
      <c r="H105" s="106"/>
      <c r="I105" s="113"/>
      <c r="K105" s="59">
        <f>SUM(K103:K104)</f>
        <v>620</v>
      </c>
      <c r="L105" s="106">
        <f>M105/K105</f>
        <v>55.161290322580648</v>
      </c>
      <c r="M105" s="106">
        <f>SUM(M103:M104)</f>
        <v>34200</v>
      </c>
      <c r="N105" s="118">
        <f>M105</f>
        <v>34200</v>
      </c>
      <c r="P105" s="30">
        <f>+P60</f>
        <v>43184</v>
      </c>
      <c r="Q105" s="38" t="s">
        <v>22</v>
      </c>
      <c r="R105" s="20">
        <v>12400</v>
      </c>
      <c r="S105" s="39"/>
      <c r="T105" s="69" t="s">
        <v>15</v>
      </c>
      <c r="U105" s="25">
        <f t="shared" si="5"/>
        <v>0</v>
      </c>
      <c r="V105" s="22">
        <f>S97+S109</f>
        <v>-50900</v>
      </c>
      <c r="W105" s="25">
        <f t="shared" si="6"/>
        <v>-50900</v>
      </c>
      <c r="X105" s="17"/>
      <c r="Y105" s="40"/>
    </row>
    <row r="106" spans="2:29" x14ac:dyDescent="0.25">
      <c r="B106" s="46">
        <v>43184</v>
      </c>
      <c r="C106" s="57">
        <v>200</v>
      </c>
      <c r="D106" s="106">
        <v>62</v>
      </c>
      <c r="E106" s="107">
        <f>C106*D106</f>
        <v>12400</v>
      </c>
      <c r="G106" s="58"/>
      <c r="H106" s="106"/>
      <c r="I106" s="113"/>
      <c r="K106" s="59">
        <f>K105</f>
        <v>620</v>
      </c>
      <c r="L106" s="106">
        <f>L105</f>
        <v>55.161290322580648</v>
      </c>
      <c r="M106" s="106">
        <f>K106*L106</f>
        <v>34200</v>
      </c>
      <c r="N106" s="118"/>
      <c r="Q106" s="38" t="s">
        <v>2</v>
      </c>
      <c r="R106" s="20"/>
      <c r="S106" s="39">
        <f>-R105</f>
        <v>-12400</v>
      </c>
      <c r="T106" s="69" t="s">
        <v>26</v>
      </c>
      <c r="U106" s="25">
        <f t="shared" si="5"/>
        <v>0</v>
      </c>
      <c r="V106" s="22">
        <f>R111</f>
        <v>32960.975609756097</v>
      </c>
      <c r="W106" s="25">
        <f t="shared" si="6"/>
        <v>32960.975609756097</v>
      </c>
      <c r="X106" s="17"/>
      <c r="Y106" s="40"/>
    </row>
    <row r="107" spans="2:29" x14ac:dyDescent="0.25">
      <c r="B107" s="46"/>
      <c r="C107" s="57"/>
      <c r="D107" s="106"/>
      <c r="E107" s="107"/>
      <c r="G107" s="58"/>
      <c r="H107" s="106"/>
      <c r="I107" s="113"/>
      <c r="K107" s="123">
        <f>C106</f>
        <v>200</v>
      </c>
      <c r="L107" s="106">
        <f>D106</f>
        <v>62</v>
      </c>
      <c r="M107" s="124">
        <f>K107*L107</f>
        <v>12400</v>
      </c>
      <c r="N107" s="118"/>
      <c r="Q107" s="38"/>
      <c r="R107" s="20"/>
      <c r="S107" s="39"/>
      <c r="T107" s="69" t="s">
        <v>7</v>
      </c>
      <c r="U107" s="25">
        <f t="shared" si="5"/>
        <v>500</v>
      </c>
      <c r="V107" s="22"/>
      <c r="W107" s="25">
        <f t="shared" si="6"/>
        <v>500</v>
      </c>
      <c r="X107" s="17"/>
      <c r="Y107" s="40"/>
    </row>
    <row r="108" spans="2:29" x14ac:dyDescent="0.25">
      <c r="B108" s="46"/>
      <c r="C108" s="57"/>
      <c r="D108" s="106"/>
      <c r="E108" s="107"/>
      <c r="G108" s="58"/>
      <c r="H108" s="106"/>
      <c r="I108" s="113"/>
      <c r="K108" s="59">
        <f>SUM(K106:K107)</f>
        <v>820</v>
      </c>
      <c r="L108" s="106">
        <f>M108/K108</f>
        <v>56.829268292682926</v>
      </c>
      <c r="M108" s="106">
        <f>SUM(M106:M107)</f>
        <v>46600</v>
      </c>
      <c r="N108" s="118">
        <f>M108</f>
        <v>46600</v>
      </c>
      <c r="P108" s="30">
        <f>+P63</f>
        <v>43188</v>
      </c>
      <c r="Q108" s="38" t="s">
        <v>1</v>
      </c>
      <c r="R108" s="20">
        <f>160*95</f>
        <v>15200</v>
      </c>
      <c r="S108" s="39"/>
      <c r="T108" s="69" t="s">
        <v>6</v>
      </c>
      <c r="U108" s="25">
        <f t="shared" si="5"/>
        <v>300</v>
      </c>
      <c r="V108" s="22"/>
      <c r="W108" s="25">
        <f t="shared" si="6"/>
        <v>300</v>
      </c>
      <c r="X108" s="17"/>
      <c r="Y108" s="40"/>
    </row>
    <row r="109" spans="2:29" x14ac:dyDescent="0.25">
      <c r="B109" s="46">
        <v>43190</v>
      </c>
      <c r="C109" s="57"/>
      <c r="D109" s="106"/>
      <c r="E109" s="107"/>
      <c r="G109" s="58">
        <v>580</v>
      </c>
      <c r="H109" s="106">
        <f>L108</f>
        <v>56.829268292682926</v>
      </c>
      <c r="I109" s="113">
        <f>G109*H109</f>
        <v>32960.975609756097</v>
      </c>
      <c r="K109" s="59">
        <f>K108-G109</f>
        <v>240</v>
      </c>
      <c r="L109" s="106">
        <f>L108</f>
        <v>56.829268292682926</v>
      </c>
      <c r="M109" s="106">
        <f>K109*L109</f>
        <v>13639.024390243902</v>
      </c>
      <c r="N109" s="118">
        <f>M109</f>
        <v>13639.024390243902</v>
      </c>
      <c r="Q109" s="38" t="s">
        <v>15</v>
      </c>
      <c r="R109" s="20"/>
      <c r="S109" s="39">
        <f>-R108</f>
        <v>-15200</v>
      </c>
      <c r="T109" s="69" t="s">
        <v>32</v>
      </c>
      <c r="U109" s="25">
        <f t="shared" si="5"/>
        <v>9920</v>
      </c>
      <c r="V109" s="22"/>
      <c r="W109" s="25">
        <f t="shared" si="6"/>
        <v>9920</v>
      </c>
      <c r="X109" s="17"/>
      <c r="Y109" s="40"/>
    </row>
    <row r="110" spans="2:29" ht="16.5" thickBot="1" x14ac:dyDescent="0.3">
      <c r="B110" s="46"/>
      <c r="C110" s="57"/>
      <c r="D110" s="106"/>
      <c r="E110" s="107"/>
      <c r="G110" s="58"/>
      <c r="H110" s="106"/>
      <c r="I110" s="113"/>
      <c r="K110" s="59"/>
      <c r="L110" s="106"/>
      <c r="M110" s="106"/>
      <c r="N110" s="118"/>
      <c r="Q110" s="38"/>
      <c r="R110" s="20"/>
      <c r="S110" s="39"/>
      <c r="T110" s="26" t="s">
        <v>20</v>
      </c>
      <c r="U110" s="27">
        <f>SUM(U100:U109)</f>
        <v>0</v>
      </c>
      <c r="V110" s="27">
        <f>SUM(V100:V109)</f>
        <v>0</v>
      </c>
      <c r="W110" s="27">
        <f>SUM(W100:W109)</f>
        <v>2.1827872842550278E-11</v>
      </c>
      <c r="X110" s="17"/>
      <c r="Y110" s="40"/>
    </row>
    <row r="111" spans="2:29" ht="16.5" thickTop="1" x14ac:dyDescent="0.25">
      <c r="B111" s="46"/>
      <c r="C111" s="57"/>
      <c r="D111" s="106"/>
      <c r="E111" s="107"/>
      <c r="G111" s="58"/>
      <c r="H111" s="106"/>
      <c r="I111" s="113"/>
      <c r="K111" s="59"/>
      <c r="L111" s="106"/>
      <c r="M111" s="106"/>
      <c r="N111" s="118"/>
      <c r="Q111" s="38" t="s">
        <v>26</v>
      </c>
      <c r="R111" s="20">
        <f>I109</f>
        <v>32960.975609756097</v>
      </c>
      <c r="S111" s="39"/>
      <c r="T111" s="63" t="s">
        <v>8</v>
      </c>
      <c r="U111" s="28">
        <f>SUM(U105:U109)</f>
        <v>10720</v>
      </c>
      <c r="V111" s="28">
        <f>SUM(V105:V109)</f>
        <v>-17939.024390243903</v>
      </c>
      <c r="W111" s="28">
        <f>SUM(W105:W109)</f>
        <v>-7219.0243902439033</v>
      </c>
      <c r="X111" s="17"/>
      <c r="Y111" s="40"/>
    </row>
    <row r="112" spans="2:29" x14ac:dyDescent="0.25">
      <c r="B112" s="46"/>
      <c r="C112" s="57"/>
      <c r="D112" s="106"/>
      <c r="E112" s="107"/>
      <c r="G112" s="58"/>
      <c r="H112" s="106"/>
      <c r="I112" s="113"/>
      <c r="K112" s="59"/>
      <c r="L112" s="106"/>
      <c r="M112" s="106"/>
      <c r="N112" s="118"/>
      <c r="Q112" s="38" t="s">
        <v>22</v>
      </c>
      <c r="R112" s="20"/>
      <c r="S112" s="39">
        <f>-R111</f>
        <v>-32960.975609756097</v>
      </c>
    </row>
    <row r="113" spans="2:19" x14ac:dyDescent="0.25">
      <c r="B113" s="46"/>
      <c r="C113" s="57"/>
      <c r="D113" s="106"/>
      <c r="E113" s="107"/>
      <c r="G113" s="58"/>
      <c r="H113" s="106"/>
      <c r="I113" s="113"/>
      <c r="K113" s="59"/>
      <c r="L113" s="106"/>
      <c r="M113" s="106"/>
      <c r="N113" s="118"/>
      <c r="Q113" s="38"/>
      <c r="R113" s="20"/>
      <c r="S113" s="39"/>
    </row>
    <row r="114" spans="2:19" x14ac:dyDescent="0.25">
      <c r="B114" s="46"/>
      <c r="C114" s="57"/>
      <c r="D114" s="106"/>
      <c r="E114" s="107"/>
      <c r="G114" s="58"/>
      <c r="H114" s="106"/>
      <c r="I114" s="113"/>
      <c r="K114" s="59"/>
      <c r="L114" s="106"/>
      <c r="M114" s="106"/>
      <c r="N114" s="118"/>
    </row>
    <row r="115" spans="2:19" x14ac:dyDescent="0.25">
      <c r="B115" s="46"/>
      <c r="C115" s="57"/>
      <c r="D115" s="106"/>
      <c r="E115" s="107"/>
      <c r="G115" s="58"/>
      <c r="H115" s="106"/>
      <c r="I115" s="113"/>
      <c r="K115" s="59"/>
      <c r="L115" s="106"/>
      <c r="M115" s="106"/>
      <c r="N115" s="118"/>
    </row>
    <row r="116" spans="2:19" x14ac:dyDescent="0.25">
      <c r="B116" s="46"/>
      <c r="C116" s="57"/>
      <c r="D116" s="106"/>
      <c r="E116" s="107"/>
      <c r="G116" s="58"/>
      <c r="H116" s="106"/>
      <c r="I116" s="113"/>
      <c r="K116" s="59"/>
      <c r="L116" s="106"/>
      <c r="M116" s="106"/>
      <c r="N116" s="118"/>
    </row>
    <row r="117" spans="2:19" x14ac:dyDescent="0.25">
      <c r="B117" s="46"/>
      <c r="C117" s="57"/>
      <c r="D117" s="106"/>
      <c r="E117" s="107"/>
      <c r="G117" s="58"/>
      <c r="H117" s="106"/>
      <c r="I117" s="113"/>
      <c r="K117" s="59"/>
      <c r="L117" s="106"/>
      <c r="M117" s="106"/>
      <c r="N117" s="118"/>
    </row>
    <row r="118" spans="2:19" x14ac:dyDescent="0.25">
      <c r="B118" s="46"/>
      <c r="C118" s="57"/>
      <c r="D118" s="106"/>
      <c r="E118" s="107"/>
      <c r="G118" s="58"/>
      <c r="H118" s="106"/>
      <c r="I118" s="113"/>
      <c r="K118" s="59"/>
      <c r="L118" s="106"/>
      <c r="M118" s="106"/>
      <c r="N118" s="118"/>
    </row>
    <row r="119" spans="2:19" x14ac:dyDescent="0.25">
      <c r="B119" s="46"/>
      <c r="C119" s="57"/>
      <c r="D119" s="106"/>
      <c r="E119" s="107"/>
      <c r="G119" s="58"/>
      <c r="H119" s="106"/>
      <c r="I119" s="113"/>
      <c r="K119" s="59"/>
      <c r="L119" s="106"/>
      <c r="M119" s="106"/>
      <c r="N119" s="118"/>
    </row>
    <row r="120" spans="2:19" ht="16.5" thickBot="1" x14ac:dyDescent="0.3">
      <c r="B120" s="46"/>
      <c r="C120" s="60"/>
      <c r="D120" s="108"/>
      <c r="E120" s="109"/>
      <c r="G120" s="61"/>
      <c r="H120" s="114"/>
      <c r="I120" s="115"/>
      <c r="K120" s="62"/>
      <c r="L120" s="119"/>
      <c r="M120" s="119"/>
      <c r="N120" s="120"/>
    </row>
    <row r="121" spans="2:19" ht="16.5" thickTop="1" x14ac:dyDescent="0.25"/>
  </sheetData>
  <sheetProtection algorithmName="SHA-512" hashValue="NPNaB8mEpQSxR27qwbcfK15rlV8JVfcArHyAi0kIz309YaAaoK7p4bPhkMsNVhCLGg5MaZAFhAXn0/9yCgZ6qw==" saltValue="RAU/2bTlgOCOG9geWHA6lA==" spinCount="100000" sheet="1" objects="1" scenarios="1" formatCells="0" formatColumns="0" formatRows="0" insertColumns="0" insertRows="0" insertHyperlinks="0" deleteColumns="0" deleteRows="0" selectLockedCells="1" sort="0" autoFilter="0"/>
  <mergeCells count="15">
    <mergeCell ref="V98:X98"/>
    <mergeCell ref="C4:E4"/>
    <mergeCell ref="G4:I4"/>
    <mergeCell ref="K4:N4"/>
    <mergeCell ref="X6:Y7"/>
    <mergeCell ref="V9:X9"/>
    <mergeCell ref="X50:Y51"/>
    <mergeCell ref="C51:E51"/>
    <mergeCell ref="G51:I51"/>
    <mergeCell ref="K51:N51"/>
    <mergeCell ref="V53:X53"/>
    <mergeCell ref="X95:Y96"/>
    <mergeCell ref="C96:E96"/>
    <mergeCell ref="G96:I96"/>
    <mergeCell ref="K96:N96"/>
  </mergeCells>
  <conditionalFormatting sqref="U21:W21">
    <cfRule type="cellIs" dxfId="18" priority="13" operator="lessThan">
      <formula>-1</formula>
    </cfRule>
    <cfRule type="cellIs" dxfId="17" priority="14" operator="greaterThan">
      <formula>1</formula>
    </cfRule>
    <cfRule type="cellIs" dxfId="16" priority="15" operator="between">
      <formula>-1</formula>
      <formula>1</formula>
    </cfRule>
  </conditionalFormatting>
  <conditionalFormatting sqref="V9:X9">
    <cfRule type="cellIs" dxfId="15" priority="16" operator="lessThan">
      <formula>$T$8</formula>
    </cfRule>
    <cfRule type="cellIs" dxfId="14" priority="17" operator="lessThan">
      <formula>$T$8</formula>
    </cfRule>
    <cfRule type="cellIs" dxfId="13" priority="18" operator="equal">
      <formula>$T$8</formula>
    </cfRule>
    <cfRule type="cellIs" dxfId="12" priority="19" operator="equal">
      <formula>$T$8</formula>
    </cfRule>
  </conditionalFormatting>
  <conditionalFormatting sqref="U65:W65">
    <cfRule type="cellIs" dxfId="11" priority="10" operator="lessThan">
      <formula>-1</formula>
    </cfRule>
    <cfRule type="cellIs" dxfId="10" priority="11" operator="greaterThan">
      <formula>1</formula>
    </cfRule>
    <cfRule type="cellIs" dxfId="9" priority="12" operator="between">
      <formula>-1</formula>
      <formula>1</formula>
    </cfRule>
  </conditionalFormatting>
  <conditionalFormatting sqref="V53:X53">
    <cfRule type="cellIs" dxfId="8" priority="7" operator="lessThan">
      <formula>$T$52</formula>
    </cfRule>
    <cfRule type="cellIs" dxfId="7" priority="8" operator="greaterThan">
      <formula>$T$52</formula>
    </cfRule>
    <cfRule type="cellIs" dxfId="6" priority="9" operator="equal">
      <formula>$T$52</formula>
    </cfRule>
  </conditionalFormatting>
  <conditionalFormatting sqref="U110:W110">
    <cfRule type="cellIs" dxfId="5" priority="4" operator="lessThan">
      <formula>-1</formula>
    </cfRule>
    <cfRule type="cellIs" dxfId="4" priority="5" operator="greaterThan">
      <formula>1</formula>
    </cfRule>
    <cfRule type="cellIs" dxfId="3" priority="6" operator="between">
      <formula>-1</formula>
      <formula>1</formula>
    </cfRule>
  </conditionalFormatting>
  <conditionalFormatting sqref="V98:X98">
    <cfRule type="cellIs" dxfId="2" priority="1" operator="lessThan">
      <formula>$T$97</formula>
    </cfRule>
    <cfRule type="cellIs" dxfId="1" priority="2" operator="greaterThan">
      <formula>$T$97</formula>
    </cfRule>
    <cfRule type="cellIs" dxfId="0" priority="3" operator="equal">
      <formula>$T$97</formula>
    </cfRule>
  </conditionalFormatting>
  <pageMargins left="0.7" right="0.7" top="0.75" bottom="0.75" header="0.3" footer="0.3"/>
  <pageSetup scale="7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Practice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2019-01-15T21:02:24Z</dcterms:modified>
</cp:coreProperties>
</file>