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/>
  </bookViews>
  <sheets>
    <sheet name="Example" sheetId="157" r:id="rId1"/>
    <sheet name="Practice" sheetId="172" r:id="rId2"/>
  </sheets>
  <calcPr calcId="171027"/>
</workbook>
</file>

<file path=xl/calcChain.xml><?xml version="1.0" encoding="utf-8"?>
<calcChain xmlns="http://schemas.openxmlformats.org/spreadsheetml/2006/main">
  <c r="U69" i="172" l="1"/>
  <c r="W69" i="172" s="1"/>
  <c r="U68" i="172"/>
  <c r="W68" i="172" s="1"/>
  <c r="U67" i="172"/>
  <c r="U66" i="172"/>
  <c r="U65" i="172"/>
  <c r="W65" i="172" s="1"/>
  <c r="P57" i="172"/>
  <c r="S47" i="172"/>
  <c r="R46" i="172"/>
  <c r="N46" i="172"/>
  <c r="L46" i="172"/>
  <c r="K46" i="172"/>
  <c r="M46" i="172" s="1"/>
  <c r="H44" i="172"/>
  <c r="I44" i="172" s="1"/>
  <c r="W43" i="172"/>
  <c r="U43" i="172"/>
  <c r="R43" i="172"/>
  <c r="S44" i="172" s="1"/>
  <c r="P43" i="172"/>
  <c r="P69" i="172" s="1"/>
  <c r="N43" i="172"/>
  <c r="U42" i="172"/>
  <c r="W42" i="172" s="1"/>
  <c r="U41" i="172"/>
  <c r="E41" i="172"/>
  <c r="R40" i="172" s="1"/>
  <c r="S41" i="172" s="1"/>
  <c r="U40" i="172"/>
  <c r="P40" i="172"/>
  <c r="P66" i="172" s="1"/>
  <c r="N40" i="172"/>
  <c r="U39" i="172"/>
  <c r="W39" i="172" s="1"/>
  <c r="E39" i="172"/>
  <c r="U38" i="172"/>
  <c r="S38" i="172"/>
  <c r="L38" i="172"/>
  <c r="K38" i="172"/>
  <c r="H38" i="172"/>
  <c r="G38" i="172"/>
  <c r="I38" i="172" s="1"/>
  <c r="U37" i="172"/>
  <c r="U63" i="172" s="1"/>
  <c r="R37" i="172"/>
  <c r="P37" i="172"/>
  <c r="P63" i="172" s="1"/>
  <c r="L37" i="172"/>
  <c r="I37" i="172"/>
  <c r="H37" i="172"/>
  <c r="V36" i="172"/>
  <c r="U36" i="172"/>
  <c r="N36" i="172"/>
  <c r="U35" i="172"/>
  <c r="E35" i="172"/>
  <c r="M34" i="172"/>
  <c r="N34" i="172" s="1"/>
  <c r="R31" i="172"/>
  <c r="S32" i="172" s="1"/>
  <c r="S29" i="172"/>
  <c r="R28" i="172"/>
  <c r="S20" i="172"/>
  <c r="W19" i="172"/>
  <c r="R19" i="172"/>
  <c r="P19" i="172"/>
  <c r="M19" i="172"/>
  <c r="L19" i="172"/>
  <c r="K19" i="172"/>
  <c r="W18" i="172"/>
  <c r="L18" i="172"/>
  <c r="H18" i="172"/>
  <c r="L17" i="172"/>
  <c r="K17" i="172"/>
  <c r="M17" i="172" s="1"/>
  <c r="N19" i="172" s="1"/>
  <c r="I17" i="172"/>
  <c r="H17" i="172"/>
  <c r="G17" i="172"/>
  <c r="G18" i="172" s="1"/>
  <c r="K18" i="172" s="1"/>
  <c r="M18" i="172" s="1"/>
  <c r="P16" i="172"/>
  <c r="N16" i="172"/>
  <c r="W15" i="172"/>
  <c r="E14" i="172"/>
  <c r="R16" i="172" s="1"/>
  <c r="S17" i="172" s="1"/>
  <c r="P13" i="172"/>
  <c r="N13" i="172"/>
  <c r="V12" i="172"/>
  <c r="W12" i="172" s="1"/>
  <c r="E12" i="172"/>
  <c r="R13" i="172" s="1"/>
  <c r="S14" i="172" s="1"/>
  <c r="U11" i="172"/>
  <c r="W11" i="172" s="1"/>
  <c r="N11" i="172"/>
  <c r="L11" i="172"/>
  <c r="K11" i="172"/>
  <c r="M11" i="172" s="1"/>
  <c r="I11" i="172"/>
  <c r="G11" i="172"/>
  <c r="M10" i="172"/>
  <c r="L10" i="172"/>
  <c r="K10" i="172"/>
  <c r="I10" i="172"/>
  <c r="R10" i="172" s="1"/>
  <c r="N9" i="172"/>
  <c r="S8" i="172"/>
  <c r="V16" i="172" s="1"/>
  <c r="E8" i="172"/>
  <c r="R7" i="172"/>
  <c r="M7" i="172"/>
  <c r="N7" i="172" s="1"/>
  <c r="R4" i="172"/>
  <c r="S5" i="172" s="1"/>
  <c r="W16" i="172" l="1"/>
  <c r="S11" i="172"/>
  <c r="V40" i="172"/>
  <c r="R34" i="172"/>
  <c r="W38" i="172"/>
  <c r="V32" i="172" s="1"/>
  <c r="V38" i="172"/>
  <c r="U45" i="172"/>
  <c r="W35" i="172"/>
  <c r="U44" i="172"/>
  <c r="W63" i="172"/>
  <c r="U62" i="172"/>
  <c r="W36" i="172"/>
  <c r="K37" i="172"/>
  <c r="M37" i="172" s="1"/>
  <c r="N38" i="172" s="1"/>
  <c r="M38" i="172"/>
  <c r="U61" i="172"/>
  <c r="U64" i="172"/>
  <c r="W64" i="172" s="1"/>
  <c r="V58" i="172" s="1"/>
  <c r="V14" i="172"/>
  <c r="W14" i="172" s="1"/>
  <c r="V8" i="172" s="1"/>
  <c r="I18" i="172"/>
  <c r="R22" i="172" s="1"/>
  <c r="U46" i="172"/>
  <c r="U20" i="172"/>
  <c r="K71" i="157"/>
  <c r="M70" i="157"/>
  <c r="L70" i="157"/>
  <c r="H71" i="157" s="1"/>
  <c r="I71" i="157" s="1"/>
  <c r="R72" i="157" s="1"/>
  <c r="S73" i="157" s="1"/>
  <c r="K70" i="157"/>
  <c r="N70" i="157" s="1"/>
  <c r="R69" i="157"/>
  <c r="S70" i="157" s="1"/>
  <c r="E68" i="157"/>
  <c r="M67" i="157"/>
  <c r="K67" i="157"/>
  <c r="R66" i="157"/>
  <c r="S67" i="157" s="1"/>
  <c r="E65" i="157"/>
  <c r="R63" i="157" s="1"/>
  <c r="S64" i="157" s="1"/>
  <c r="K64" i="157"/>
  <c r="M63" i="157"/>
  <c r="L63" i="157" s="1"/>
  <c r="K63" i="157"/>
  <c r="V62" i="157"/>
  <c r="E61" i="157"/>
  <c r="M60" i="157"/>
  <c r="N60" i="157" s="1"/>
  <c r="R57" i="157"/>
  <c r="S58" i="157" s="1"/>
  <c r="V66" i="157" s="1"/>
  <c r="P57" i="157"/>
  <c r="S55" i="157"/>
  <c r="V64" i="157" s="1"/>
  <c r="R54" i="157"/>
  <c r="L46" i="157"/>
  <c r="K46" i="157"/>
  <c r="M46" i="157" s="1"/>
  <c r="N46" i="157" s="1"/>
  <c r="S44" i="157"/>
  <c r="H44" i="157"/>
  <c r="I44" i="157" s="1"/>
  <c r="R46" i="157" s="1"/>
  <c r="S47" i="157" s="1"/>
  <c r="U43" i="157"/>
  <c r="W43" i="157" s="1"/>
  <c r="R43" i="157"/>
  <c r="N43" i="157"/>
  <c r="W42" i="157"/>
  <c r="U42" i="157"/>
  <c r="U68" i="157" s="1"/>
  <c r="W68" i="157" s="1"/>
  <c r="U41" i="157"/>
  <c r="U67" i="157" s="1"/>
  <c r="E41" i="157"/>
  <c r="U40" i="157"/>
  <c r="R40" i="157"/>
  <c r="S41" i="157" s="1"/>
  <c r="N40" i="157"/>
  <c r="U39" i="157"/>
  <c r="W39" i="157" s="1"/>
  <c r="E39" i="157"/>
  <c r="R37" i="157" s="1"/>
  <c r="S38" i="157" s="1"/>
  <c r="U38" i="157"/>
  <c r="U64" i="157" s="1"/>
  <c r="L38" i="157"/>
  <c r="K38" i="157"/>
  <c r="M38" i="157" s="1"/>
  <c r="H38" i="157"/>
  <c r="I38" i="157" s="1"/>
  <c r="G38" i="157"/>
  <c r="U37" i="157"/>
  <c r="U63" i="157" s="1"/>
  <c r="L37" i="157"/>
  <c r="M37" i="157" s="1"/>
  <c r="N38" i="157" s="1"/>
  <c r="K37" i="157"/>
  <c r="H37" i="157"/>
  <c r="I37" i="157" s="1"/>
  <c r="U36" i="157"/>
  <c r="U62" i="157" s="1"/>
  <c r="W62" i="157" s="1"/>
  <c r="N36" i="157"/>
  <c r="E35" i="157"/>
  <c r="R28" i="157" s="1"/>
  <c r="M34" i="157"/>
  <c r="N34" i="157" s="1"/>
  <c r="S32" i="157"/>
  <c r="V40" i="157" s="1"/>
  <c r="R31" i="157"/>
  <c r="V36" i="157" s="1"/>
  <c r="W19" i="157"/>
  <c r="R19" i="157"/>
  <c r="S20" i="157" s="1"/>
  <c r="P19" i="157"/>
  <c r="P43" i="157" s="1"/>
  <c r="P69" i="157" s="1"/>
  <c r="L19" i="157"/>
  <c r="M19" i="157" s="1"/>
  <c r="K19" i="157"/>
  <c r="W18" i="157"/>
  <c r="L18" i="157"/>
  <c r="H18" i="157"/>
  <c r="L17" i="157"/>
  <c r="K17" i="157"/>
  <c r="M17" i="157" s="1"/>
  <c r="H17" i="157"/>
  <c r="G17" i="157"/>
  <c r="G18" i="157" s="1"/>
  <c r="K18" i="157" s="1"/>
  <c r="M18" i="157" s="1"/>
  <c r="P16" i="157"/>
  <c r="P40" i="157" s="1"/>
  <c r="P66" i="157" s="1"/>
  <c r="N16" i="157"/>
  <c r="W15" i="157"/>
  <c r="E14" i="157"/>
  <c r="R16" i="157" s="1"/>
  <c r="S17" i="157" s="1"/>
  <c r="P13" i="157"/>
  <c r="P37" i="157" s="1"/>
  <c r="P63" i="157" s="1"/>
  <c r="N13" i="157"/>
  <c r="E12" i="157"/>
  <c r="R13" i="157" s="1"/>
  <c r="S14" i="157" s="1"/>
  <c r="W11" i="157"/>
  <c r="U11" i="157"/>
  <c r="U20" i="157" s="1"/>
  <c r="L11" i="157"/>
  <c r="G11" i="157"/>
  <c r="I11" i="157" s="1"/>
  <c r="L10" i="157"/>
  <c r="K10" i="157"/>
  <c r="M10" i="157" s="1"/>
  <c r="I10" i="157"/>
  <c r="N9" i="157"/>
  <c r="S8" i="157"/>
  <c r="E8" i="157"/>
  <c r="R4" i="157" s="1"/>
  <c r="R7" i="157"/>
  <c r="V12" i="157" s="1"/>
  <c r="M7" i="157"/>
  <c r="N7" i="157" s="1"/>
  <c r="W67" i="172" l="1"/>
  <c r="S23" i="172"/>
  <c r="V17" i="172"/>
  <c r="V13" i="172"/>
  <c r="W66" i="172"/>
  <c r="V71" i="172"/>
  <c r="W40" i="172"/>
  <c r="W20" i="172"/>
  <c r="U21" i="172"/>
  <c r="U22" i="172"/>
  <c r="V41" i="172"/>
  <c r="W41" i="172" s="1"/>
  <c r="S35" i="172"/>
  <c r="V37" i="172" s="1"/>
  <c r="W61" i="172"/>
  <c r="W62" i="172"/>
  <c r="U70" i="172"/>
  <c r="W44" i="172"/>
  <c r="V16" i="157"/>
  <c r="R34" i="157"/>
  <c r="V41" i="157" s="1"/>
  <c r="I17" i="157"/>
  <c r="R22" i="157" s="1"/>
  <c r="S23" i="157" s="1"/>
  <c r="S5" i="157"/>
  <c r="V14" i="157" s="1"/>
  <c r="W14" i="157" s="1"/>
  <c r="V8" i="157" s="1"/>
  <c r="U22" i="157"/>
  <c r="U21" i="157"/>
  <c r="W20" i="157"/>
  <c r="W64" i="157"/>
  <c r="V58" i="157" s="1"/>
  <c r="N67" i="157"/>
  <c r="W16" i="157"/>
  <c r="W40" i="157"/>
  <c r="N19" i="157"/>
  <c r="S35" i="157"/>
  <c r="V37" i="157" s="1"/>
  <c r="W12" i="157"/>
  <c r="R10" i="157"/>
  <c r="S29" i="157"/>
  <c r="V38" i="157" s="1"/>
  <c r="W38" i="157" s="1"/>
  <c r="V32" i="157" s="1"/>
  <c r="H64" i="157"/>
  <c r="I64" i="157" s="1"/>
  <c r="R60" i="157" s="1"/>
  <c r="L64" i="157"/>
  <c r="M64" i="157" s="1"/>
  <c r="N64" i="157" s="1"/>
  <c r="N63" i="157"/>
  <c r="K11" i="157"/>
  <c r="M11" i="157" s="1"/>
  <c r="N11" i="157" s="1"/>
  <c r="I18" i="157"/>
  <c r="U35" i="157"/>
  <c r="U65" i="157"/>
  <c r="W65" i="157" s="1"/>
  <c r="U66" i="157"/>
  <c r="L67" i="157"/>
  <c r="U69" i="157"/>
  <c r="W69" i="157" s="1"/>
  <c r="L71" i="157"/>
  <c r="M71" i="157" s="1"/>
  <c r="N71" i="157" s="1"/>
  <c r="W36" i="157"/>
  <c r="V72" i="172" l="1"/>
  <c r="W70" i="172"/>
  <c r="W72" i="172" s="1"/>
  <c r="U72" i="172"/>
  <c r="U71" i="172"/>
  <c r="W46" i="172"/>
  <c r="X32" i="172"/>
  <c r="V33" i="172" s="1"/>
  <c r="W13" i="172"/>
  <c r="V21" i="172"/>
  <c r="T58" i="172"/>
  <c r="W71" i="172"/>
  <c r="V46" i="172"/>
  <c r="W17" i="172"/>
  <c r="V22" i="172"/>
  <c r="W37" i="172"/>
  <c r="V45" i="172"/>
  <c r="V46" i="157"/>
  <c r="W41" i="157"/>
  <c r="W37" i="157"/>
  <c r="V45" i="157"/>
  <c r="V17" i="157"/>
  <c r="S11" i="157"/>
  <c r="V13" i="157" s="1"/>
  <c r="W35" i="157"/>
  <c r="U61" i="157"/>
  <c r="U44" i="157"/>
  <c r="U45" i="157" s="1"/>
  <c r="S61" i="157"/>
  <c r="V63" i="157" s="1"/>
  <c r="V67" i="157"/>
  <c r="W66" i="157"/>
  <c r="T8" i="172" l="1"/>
  <c r="W21" i="172"/>
  <c r="W45" i="172"/>
  <c r="T32" i="172"/>
  <c r="X58" i="172"/>
  <c r="V59" i="172" s="1"/>
  <c r="X8" i="172"/>
  <c r="V9" i="172" s="1"/>
  <c r="W22" i="172"/>
  <c r="W61" i="157"/>
  <c r="W13" i="157"/>
  <c r="V21" i="157"/>
  <c r="W67" i="157"/>
  <c r="V72" i="157"/>
  <c r="T32" i="157"/>
  <c r="W17" i="157"/>
  <c r="V22" i="157"/>
  <c r="W63" i="157"/>
  <c r="V71" i="157"/>
  <c r="W44" i="157"/>
  <c r="W45" i="157" s="1"/>
  <c r="U70" i="157"/>
  <c r="U46" i="157"/>
  <c r="W22" i="157" l="1"/>
  <c r="X8" i="157"/>
  <c r="V9" i="157" s="1"/>
  <c r="W70" i="157"/>
  <c r="W71" i="157" s="1"/>
  <c r="U72" i="157"/>
  <c r="W21" i="157"/>
  <c r="T8" i="157"/>
  <c r="X32" i="157"/>
  <c r="V33" i="157" s="1"/>
  <c r="W46" i="157"/>
  <c r="T58" i="157"/>
  <c r="U71" i="157"/>
  <c r="X58" i="157" l="1"/>
  <c r="V59" i="157" s="1"/>
  <c r="W72" i="157"/>
</calcChain>
</file>

<file path=xl/sharedStrings.xml><?xml version="1.0" encoding="utf-8"?>
<sst xmlns="http://schemas.openxmlformats.org/spreadsheetml/2006/main" count="384" uniqueCount="39">
  <si>
    <t>Cash</t>
  </si>
  <si>
    <t>Accounts Receivable</t>
  </si>
  <si>
    <t>Accounts Payable</t>
  </si>
  <si>
    <t>Accounts</t>
  </si>
  <si>
    <t>Debit</t>
  </si>
  <si>
    <t>Entries</t>
  </si>
  <si>
    <t>Supplies Expense</t>
  </si>
  <si>
    <t>Utilities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</si>
  <si>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</si>
  <si>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</si>
  <si>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</si>
  <si>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</si>
  <si>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</si>
  <si>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</si>
  <si>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</si>
  <si>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</si>
  <si>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</si>
  <si>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Cost of Merchandise Sold</t>
  </si>
  <si>
    <t>Date</t>
  </si>
  <si>
    <t>Total</t>
  </si>
  <si>
    <t>Total Debits - Total (credits)</t>
  </si>
  <si>
    <t>Purchases</t>
  </si>
  <si>
    <t>Inventory</t>
  </si>
  <si>
    <t>Unit</t>
  </si>
  <si>
    <t>Quantity</t>
  </si>
  <si>
    <t>Cost</t>
  </si>
  <si>
    <t>Cost of goods sold</t>
  </si>
  <si>
    <t>Beg Bal</t>
  </si>
  <si>
    <t>End Bal</t>
  </si>
  <si>
    <t>FIFO</t>
  </si>
  <si>
    <t>Gail loss on sales</t>
  </si>
  <si>
    <t>LIFO</t>
  </si>
  <si>
    <t>Weighted Average</t>
  </si>
  <si>
    <t>FIFO video part 1</t>
  </si>
  <si>
    <t>FIFO video part 2</t>
  </si>
  <si>
    <t>LIFO video part 1</t>
  </si>
  <si>
    <t>LIFO video part 2</t>
  </si>
  <si>
    <t>Average video part 1</t>
  </si>
  <si>
    <t>Average video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</si>
</sst>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ck">
        <color theme="7" tint="0.39994506668294322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ck">
        <color theme="9" tint="0.59996337778862885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/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ck">
        <color theme="9" tint="0.59996337778862885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10" borderId="0" applyNumberFormat="0" applyBorder="0" applyAlignment="0" applyProtection="0"/>
  </cellStyleXfs>
  <cellXfs count="149">
    <xf numFmtId="0" fontId="0" fillId="0" borderId="0" xfId="0"/>
    <xf numFmtId="37" fontId="8" fillId="3" borderId="5" xfId="0" applyNumberFormat="1" applyFont="1" applyFill="1" applyBorder="1" applyProtection="1">
      <protection locked="0"/>
    </xf>
    <xf numFmtId="37" fontId="8" fillId="3" borderId="6" xfId="0" applyNumberFormat="1" applyFont="1" applyFill="1" applyBorder="1" applyProtection="1">
      <protection locked="0"/>
    </xf>
    <xf numFmtId="37" fontId="9" fillId="3" borderId="5" xfId="2" applyNumberFormat="1" applyFont="1" applyFill="1" applyBorder="1" applyProtection="1">
      <protection locked="0"/>
    </xf>
    <xf numFmtId="16" fontId="1" fillId="3" borderId="6" xfId="2" applyNumberFormat="1" applyFill="1" applyBorder="1" applyAlignment="1" applyProtection="1">
      <alignment horizontal="left"/>
      <protection locked="0"/>
    </xf>
    <xf numFmtId="37" fontId="1" fillId="3" borderId="8" xfId="2" applyNumberFormat="1" applyFill="1" applyBorder="1" applyProtection="1">
      <protection locked="0"/>
    </xf>
    <xf numFmtId="37" fontId="1" fillId="3" borderId="9" xfId="2" applyNumberFormat="1" applyFill="1" applyBorder="1" applyProtection="1">
      <protection locked="0"/>
    </xf>
    <xf numFmtId="37" fontId="1" fillId="3" borderId="10" xfId="2" applyNumberFormat="1" applyFill="1" applyBorder="1" applyProtection="1">
      <protection locked="0"/>
    </xf>
    <xf numFmtId="37" fontId="1" fillId="3" borderId="11" xfId="2" applyNumberFormat="1" applyFill="1" applyBorder="1" applyProtection="1">
      <protection locked="0"/>
    </xf>
    <xf numFmtId="37" fontId="1" fillId="3" borderId="5" xfId="2" applyNumberFormat="1" applyFill="1" applyBorder="1" applyProtection="1">
      <protection locked="0"/>
    </xf>
    <xf numFmtId="37" fontId="1" fillId="3" borderId="12" xfId="2" applyNumberFormat="1" applyFill="1" applyBorder="1" applyProtection="1">
      <protection locked="0"/>
    </xf>
    <xf numFmtId="37" fontId="1" fillId="3" borderId="18" xfId="2" applyNumberFormat="1" applyFill="1" applyBorder="1" applyProtection="1">
      <protection locked="0"/>
    </xf>
    <xf numFmtId="37" fontId="1" fillId="3" borderId="19" xfId="2" applyNumberFormat="1" applyFill="1" applyBorder="1" applyProtection="1">
      <protection locked="0"/>
    </xf>
    <xf numFmtId="37" fontId="1" fillId="3" borderId="20" xfId="2" applyNumberFormat="1" applyFill="1" applyBorder="1" applyProtection="1">
      <protection locked="0"/>
    </xf>
    <xf numFmtId="37" fontId="1" fillId="3" borderId="13" xfId="2" applyNumberFormat="1" applyFill="1" applyBorder="1" applyProtection="1">
      <protection locked="0"/>
    </xf>
    <xf numFmtId="37" fontId="1" fillId="3" borderId="15" xfId="2" applyNumberFormat="1" applyFill="1" applyBorder="1" applyProtection="1">
      <protection locked="0"/>
    </xf>
    <xf numFmtId="37" fontId="1" fillId="3" borderId="16" xfId="2" applyNumberFormat="1" applyFill="1" applyBorder="1" applyProtection="1">
      <protection locked="0"/>
    </xf>
    <xf numFmtId="37" fontId="1" fillId="3" borderId="17" xfId="2" applyNumberFormat="1" applyFill="1" applyBorder="1" applyProtection="1">
      <protection locked="0"/>
    </xf>
    <xf numFmtId="37" fontId="1" fillId="3" borderId="21" xfId="2" applyNumberFormat="1" applyFill="1" applyBorder="1" applyProtection="1">
      <protection locked="0"/>
    </xf>
    <xf numFmtId="37" fontId="1" fillId="3" borderId="23" xfId="2" applyNumberFormat="1" applyFill="1" applyBorder="1" applyProtection="1">
      <protection locked="0"/>
    </xf>
    <xf numFmtId="37" fontId="0" fillId="0" borderId="0" xfId="0" applyNumberFormat="1" applyProtection="1"/>
    <xf numFmtId="0" fontId="0" fillId="0" borderId="0" xfId="0" applyProtection="1"/>
    <xf numFmtId="37" fontId="4" fillId="0" borderId="0" xfId="1" applyNumberFormat="1" applyFont="1" applyBorder="1" applyAlignment="1" applyProtection="1">
      <alignment horizontal="center" wrapText="1"/>
    </xf>
    <xf numFmtId="37" fontId="8" fillId="3" borderId="5" xfId="0" applyNumberFormat="1" applyFont="1" applyFill="1" applyBorder="1" applyProtection="1"/>
    <xf numFmtId="0" fontId="1" fillId="0" borderId="5" xfId="2" applyBorder="1" applyProtection="1"/>
    <xf numFmtId="37" fontId="10" fillId="2" borderId="5" xfId="2" applyNumberFormat="1" applyFont="1" applyFill="1" applyBorder="1" applyProtection="1"/>
    <xf numFmtId="37" fontId="9" fillId="3" borderId="5" xfId="2" applyNumberFormat="1" applyFont="1" applyFill="1" applyBorder="1" applyProtection="1"/>
    <xf numFmtId="0" fontId="1" fillId="0" borderId="5" xfId="2" applyFill="1" applyBorder="1" applyProtection="1"/>
    <xf numFmtId="37" fontId="6" fillId="2" borderId="5" xfId="2" applyNumberFormat="1" applyFont="1" applyFill="1" applyBorder="1" applyProtection="1"/>
    <xf numFmtId="0" fontId="1" fillId="4" borderId="5" xfId="2" applyFill="1" applyBorder="1" applyProtection="1"/>
    <xf numFmtId="37" fontId="5" fillId="2" borderId="5" xfId="2" applyNumberFormat="1" applyFont="1" applyFill="1" applyBorder="1" applyProtection="1"/>
    <xf numFmtId="37" fontId="11" fillId="2" borderId="5" xfId="2" applyNumberFormat="1" applyFont="1" applyFill="1" applyBorder="1" applyProtection="1"/>
    <xf numFmtId="0" fontId="15" fillId="0" borderId="0" xfId="2" applyFont="1" applyFill="1" applyProtection="1"/>
    <xf numFmtId="37" fontId="9" fillId="0" borderId="7" xfId="2" applyNumberFormat="1" applyFont="1" applyFill="1" applyBorder="1" applyProtection="1"/>
    <xf numFmtId="37" fontId="11" fillId="2" borderId="0" xfId="2" applyNumberFormat="1" applyFont="1" applyFill="1" applyProtection="1"/>
    <xf numFmtId="37" fontId="0" fillId="0" borderId="0" xfId="0" applyNumberFormat="1" applyAlignment="1" applyProtection="1">
      <alignment horizontal="left"/>
    </xf>
    <xf numFmtId="16" fontId="8" fillId="0" borderId="0" xfId="0" applyNumberFormat="1" applyFont="1" applyAlignment="1" applyProtection="1">
      <alignment horizontal="left"/>
    </xf>
    <xf numFmtId="37" fontId="16" fillId="10" borderId="2" xfId="4" applyNumberFormat="1" applyFont="1" applyBorder="1" applyAlignment="1" applyProtection="1">
      <alignment horizontal="centerContinuous"/>
    </xf>
    <xf numFmtId="37" fontId="16" fillId="10" borderId="3" xfId="4" applyNumberFormat="1" applyFont="1" applyBorder="1" applyAlignment="1" applyProtection="1">
      <alignment horizontal="centerContinuous"/>
    </xf>
    <xf numFmtId="16" fontId="16" fillId="10" borderId="3" xfId="4" applyNumberFormat="1" applyFont="1" applyBorder="1" applyAlignment="1" applyProtection="1">
      <alignment horizontal="centerContinuous"/>
    </xf>
    <xf numFmtId="0" fontId="16" fillId="10" borderId="3" xfId="4" applyFont="1" applyBorder="1" applyAlignment="1" applyProtection="1">
      <alignment horizontal="centerContinuous"/>
    </xf>
    <xf numFmtId="0" fontId="16" fillId="10" borderId="4" xfId="4" applyFont="1" applyBorder="1" applyAlignment="1" applyProtection="1">
      <alignment horizontal="centerContinuous"/>
    </xf>
    <xf numFmtId="37" fontId="1" fillId="0" borderId="0" xfId="1" applyNumberFormat="1" applyBorder="1" applyAlignment="1" applyProtection="1">
      <alignment horizontal="center"/>
    </xf>
    <xf numFmtId="37" fontId="1" fillId="0" borderId="0" xfId="1" applyNumberFormat="1" applyBorder="1" applyAlignment="1" applyProtection="1">
      <alignment horizontal="left" vertical="top" wrapText="1"/>
    </xf>
    <xf numFmtId="37" fontId="8" fillId="0" borderId="5" xfId="0" applyNumberFormat="1" applyFont="1" applyFill="1" applyBorder="1" applyProtection="1"/>
    <xf numFmtId="37" fontId="8" fillId="3" borderId="6" xfId="0" applyNumberFormat="1" applyFont="1" applyFill="1" applyBorder="1" applyProtection="1"/>
    <xf numFmtId="39" fontId="0" fillId="0" borderId="0" xfId="0" applyNumberFormat="1" applyProtection="1"/>
    <xf numFmtId="37" fontId="1" fillId="0" borderId="0" xfId="1" applyNumberFormat="1" applyBorder="1" applyAlignment="1" applyProtection="1">
      <alignment horizontal="center" vertical="top" wrapText="1"/>
    </xf>
    <xf numFmtId="37" fontId="1" fillId="0" borderId="1" xfId="1" applyNumberFormat="1" applyAlignment="1" applyProtection="1">
      <alignment horizontal="left" vertical="top" wrapText="1"/>
    </xf>
    <xf numFmtId="37" fontId="10" fillId="2" borderId="0" xfId="2" applyNumberFormat="1" applyFont="1" applyFill="1" applyAlignment="1" applyProtection="1">
      <alignment horizontal="center"/>
    </xf>
    <xf numFmtId="39" fontId="14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" fontId="1" fillId="3" borderId="6" xfId="2" applyNumberFormat="1" applyFill="1" applyBorder="1" applyAlignment="1" applyProtection="1">
      <alignment horizontal="left"/>
    </xf>
    <xf numFmtId="37" fontId="1" fillId="3" borderId="8" xfId="2" applyNumberFormat="1" applyFill="1" applyBorder="1" applyProtection="1"/>
    <xf numFmtId="37" fontId="1" fillId="3" borderId="9" xfId="2" applyNumberFormat="1" applyFill="1" applyBorder="1" applyProtection="1"/>
    <xf numFmtId="37" fontId="1" fillId="3" borderId="10" xfId="2" applyNumberFormat="1" applyFill="1" applyBorder="1" applyProtection="1"/>
    <xf numFmtId="37" fontId="1" fillId="3" borderId="13" xfId="2" applyNumberFormat="1" applyFill="1" applyBorder="1" applyProtection="1"/>
    <xf numFmtId="37" fontId="1" fillId="3" borderId="14" xfId="2" applyNumberFormat="1" applyFill="1" applyBorder="1" applyProtection="1"/>
    <xf numFmtId="37" fontId="1" fillId="3" borderId="15" xfId="2" applyNumberFormat="1" applyFill="1" applyBorder="1" applyProtection="1"/>
    <xf numFmtId="37" fontId="1" fillId="3" borderId="24" xfId="2" applyNumberFormat="1" applyFill="1" applyBorder="1" applyProtection="1"/>
    <xf numFmtId="37" fontId="1" fillId="3" borderId="25" xfId="2" applyNumberFormat="1" applyFill="1" applyBorder="1" applyProtection="1"/>
    <xf numFmtId="37" fontId="1" fillId="3" borderId="26" xfId="2" applyNumberFormat="1" applyFill="1" applyBorder="1" applyProtection="1"/>
    <xf numFmtId="37" fontId="3" fillId="0" borderId="0" xfId="0" applyNumberFormat="1" applyFont="1" applyProtection="1"/>
    <xf numFmtId="37" fontId="1" fillId="3" borderId="11" xfId="2" applyNumberFormat="1" applyFill="1" applyBorder="1" applyProtection="1"/>
    <xf numFmtId="37" fontId="1" fillId="3" borderId="5" xfId="2" applyNumberFormat="1" applyFill="1" applyBorder="1" applyProtection="1"/>
    <xf numFmtId="37" fontId="1" fillId="3" borderId="12" xfId="2" applyNumberFormat="1" applyFill="1" applyBorder="1" applyProtection="1"/>
    <xf numFmtId="37" fontId="1" fillId="3" borderId="16" xfId="2" applyNumberFormat="1" applyFill="1" applyBorder="1" applyProtection="1"/>
    <xf numFmtId="37" fontId="1" fillId="3" borderId="17" xfId="2" applyNumberFormat="1" applyFill="1" applyBorder="1" applyProtection="1"/>
    <xf numFmtId="37" fontId="1" fillId="3" borderId="27" xfId="2" applyNumberFormat="1" applyFill="1" applyBorder="1" applyProtection="1"/>
    <xf numFmtId="37" fontId="1" fillId="3" borderId="28" xfId="2" applyNumberFormat="1" applyFill="1" applyBorder="1" applyProtection="1"/>
    <xf numFmtId="37" fontId="5" fillId="2" borderId="0" xfId="2" applyNumberFormat="1" applyFont="1" applyFill="1" applyAlignment="1" applyProtection="1">
      <alignment horizontal="centerContinuous" wrapText="1"/>
    </xf>
    <xf numFmtId="39" fontId="7" fillId="0" borderId="0" xfId="0" applyNumberFormat="1" applyFont="1" applyProtection="1"/>
    <xf numFmtId="0" fontId="1" fillId="0" borderId="0" xfId="1" applyBorder="1" applyAlignment="1" applyProtection="1">
      <alignment horizontal="center"/>
    </xf>
    <xf numFmtId="37" fontId="9" fillId="0" borderId="5" xfId="2" applyNumberFormat="1" applyFont="1" applyBorder="1" applyProtection="1"/>
    <xf numFmtId="37" fontId="1" fillId="3" borderId="29" xfId="2" applyNumberFormat="1" applyFill="1" applyBorder="1" applyProtection="1"/>
    <xf numFmtId="37" fontId="1" fillId="3" borderId="30" xfId="2" applyNumberFormat="1" applyFill="1" applyBorder="1" applyProtection="1"/>
    <xf numFmtId="37" fontId="1" fillId="3" borderId="31" xfId="2" applyNumberFormat="1" applyFill="1" applyBorder="1" applyProtection="1"/>
    <xf numFmtId="37" fontId="1" fillId="3" borderId="32" xfId="2" applyNumberFormat="1" applyFill="1" applyBorder="1" applyProtection="1"/>
    <xf numFmtId="37" fontId="1" fillId="3" borderId="33" xfId="2" applyNumberFormat="1" applyFill="1" applyBorder="1" applyProtection="1"/>
    <xf numFmtId="37" fontId="1" fillId="3" borderId="34" xfId="2" applyNumberFormat="1" applyFill="1" applyBorder="1" applyProtection="1"/>
    <xf numFmtId="0" fontId="1" fillId="6" borderId="5" xfId="2" applyFill="1" applyBorder="1" applyProtection="1"/>
    <xf numFmtId="37" fontId="9" fillId="0" borderId="5" xfId="2" applyNumberFormat="1" applyFont="1" applyFill="1" applyBorder="1" applyProtection="1"/>
    <xf numFmtId="37" fontId="1" fillId="3" borderId="18" xfId="2" applyNumberFormat="1" applyFill="1" applyBorder="1" applyProtection="1"/>
    <xf numFmtId="37" fontId="1" fillId="3" borderId="19" xfId="2" applyNumberFormat="1" applyFill="1" applyBorder="1" applyProtection="1"/>
    <xf numFmtId="37" fontId="1" fillId="3" borderId="20" xfId="2" applyNumberFormat="1" applyFill="1" applyBorder="1" applyProtection="1"/>
    <xf numFmtId="37" fontId="1" fillId="3" borderId="21" xfId="2" applyNumberFormat="1" applyFill="1" applyBorder="1" applyProtection="1"/>
    <xf numFmtId="37" fontId="1" fillId="3" borderId="22" xfId="2" applyNumberFormat="1" applyFill="1" applyBorder="1" applyProtection="1"/>
    <xf numFmtId="37" fontId="1" fillId="3" borderId="23" xfId="2" applyNumberFormat="1" applyFill="1" applyBorder="1" applyProtection="1"/>
    <xf numFmtId="37" fontId="1" fillId="3" borderId="35" xfId="2" applyNumberFormat="1" applyFill="1" applyBorder="1" applyProtection="1"/>
    <xf numFmtId="37" fontId="1" fillId="3" borderId="36" xfId="2" applyNumberFormat="1" applyFill="1" applyBorder="1" applyProtection="1"/>
    <xf numFmtId="37" fontId="1" fillId="3" borderId="37" xfId="2" applyNumberFormat="1" applyFill="1" applyBorder="1" applyProtection="1"/>
    <xf numFmtId="37" fontId="13" fillId="2" borderId="0" xfId="0" applyNumberFormat="1" applyFont="1" applyFill="1" applyProtection="1"/>
    <xf numFmtId="0" fontId="0" fillId="5" borderId="0" xfId="0" applyFill="1" applyProtection="1"/>
    <xf numFmtId="0" fontId="17" fillId="5" borderId="0" xfId="3" applyFont="1" applyFill="1" applyProtection="1"/>
    <xf numFmtId="37" fontId="1" fillId="3" borderId="34" xfId="2" applyNumberFormat="1" applyFill="1" applyBorder="1" applyProtection="1">
      <protection locked="0"/>
    </xf>
    <xf numFmtId="37" fontId="0" fillId="0" borderId="0" xfId="0" applyNumberFormat="1" applyProtection="1">
      <protection locked="0"/>
    </xf>
    <xf numFmtId="39" fontId="1" fillId="3" borderId="14" xfId="2" applyNumberFormat="1" applyFill="1" applyBorder="1" applyProtection="1">
      <protection locked="0"/>
    </xf>
    <xf numFmtId="37" fontId="1" fillId="3" borderId="24" xfId="2" applyNumberFormat="1" applyFill="1" applyBorder="1" applyProtection="1">
      <protection locked="0"/>
    </xf>
    <xf numFmtId="39" fontId="1" fillId="3" borderId="25" xfId="2" applyNumberFormat="1" applyFill="1" applyBorder="1" applyProtection="1">
      <protection locked="0"/>
    </xf>
    <xf numFmtId="37" fontId="1" fillId="3" borderId="25" xfId="2" applyNumberFormat="1" applyFill="1" applyBorder="1" applyProtection="1">
      <protection locked="0"/>
    </xf>
    <xf numFmtId="37" fontId="1" fillId="3" borderId="26" xfId="2" applyNumberFormat="1" applyFill="1" applyBorder="1" applyProtection="1">
      <protection locked="0"/>
    </xf>
    <xf numFmtId="39" fontId="1" fillId="3" borderId="5" xfId="2" applyNumberFormat="1" applyFill="1" applyBorder="1" applyProtection="1">
      <protection locked="0"/>
    </xf>
    <xf numFmtId="37" fontId="1" fillId="3" borderId="27" xfId="2" applyNumberFormat="1" applyFill="1" applyBorder="1" applyProtection="1">
      <protection locked="0"/>
    </xf>
    <xf numFmtId="37" fontId="1" fillId="3" borderId="28" xfId="2" applyNumberFormat="1" applyFill="1" applyBorder="1" applyProtection="1">
      <protection locked="0"/>
    </xf>
    <xf numFmtId="37" fontId="1" fillId="3" borderId="29" xfId="2" applyNumberFormat="1" applyFill="1" applyBorder="1" applyProtection="1">
      <protection locked="0"/>
    </xf>
    <xf numFmtId="37" fontId="1" fillId="3" borderId="30" xfId="2" applyNumberFormat="1" applyFill="1" applyBorder="1" applyProtection="1">
      <protection locked="0"/>
    </xf>
    <xf numFmtId="37" fontId="1" fillId="3" borderId="31" xfId="2" applyNumberFormat="1" applyFill="1" applyBorder="1" applyProtection="1">
      <protection locked="0"/>
    </xf>
    <xf numFmtId="37" fontId="1" fillId="3" borderId="32" xfId="2" applyNumberFormat="1" applyFill="1" applyBorder="1" applyProtection="1">
      <protection locked="0"/>
    </xf>
    <xf numFmtId="39" fontId="1" fillId="3" borderId="30" xfId="2" applyNumberFormat="1" applyFill="1" applyBorder="1" applyProtection="1">
      <protection locked="0"/>
    </xf>
    <xf numFmtId="37" fontId="1" fillId="3" borderId="33" xfId="2" applyNumberFormat="1" applyFill="1" applyBorder="1" applyProtection="1">
      <protection locked="0"/>
    </xf>
    <xf numFmtId="39" fontId="1" fillId="3" borderId="22" xfId="2" applyNumberFormat="1" applyFill="1" applyBorder="1" applyProtection="1">
      <protection locked="0"/>
    </xf>
    <xf numFmtId="37" fontId="1" fillId="3" borderId="35" xfId="2" applyNumberFormat="1" applyFill="1" applyBorder="1" applyProtection="1">
      <protection locked="0"/>
    </xf>
    <xf numFmtId="39" fontId="1" fillId="3" borderId="36" xfId="2" applyNumberFormat="1" applyFill="1" applyBorder="1" applyProtection="1">
      <protection locked="0"/>
    </xf>
    <xf numFmtId="37" fontId="1" fillId="3" borderId="36" xfId="2" applyNumberFormat="1" applyFill="1" applyBorder="1" applyProtection="1">
      <protection locked="0"/>
    </xf>
    <xf numFmtId="37" fontId="1" fillId="3" borderId="37" xfId="2" applyNumberFormat="1" applyFill="1" applyBorder="1" applyProtection="1"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3" fillId="9" borderId="0" xfId="1" applyNumberFormat="1" applyFont="1" applyFill="1" applyBorder="1" applyAlignment="1" applyProtection="1">
      <alignment horizontal="center" vertical="top" wrapText="1"/>
    </xf>
    <xf numFmtId="37" fontId="1" fillId="7" borderId="0" xfId="1" applyNumberFormat="1" applyFill="1" applyBorder="1" applyAlignment="1" applyProtection="1">
      <alignment horizontal="center" vertical="top" wrapText="1"/>
    </xf>
    <xf numFmtId="37" fontId="1" fillId="8" borderId="0" xfId="1" applyNumberFormat="1" applyFill="1" applyBorder="1" applyAlignment="1" applyProtection="1">
      <alignment horizontal="center" vertical="top" wrapText="1"/>
    </xf>
    <xf numFmtId="37" fontId="5" fillId="2" borderId="0" xfId="2" applyNumberFormat="1" applyFont="1" applyFill="1" applyAlignment="1" applyProtection="1">
      <alignment horizontal="center" wrapText="1"/>
    </xf>
    <xf numFmtId="37" fontId="1" fillId="11" borderId="24" xfId="2" applyNumberFormat="1" applyFill="1" applyBorder="1" applyProtection="1">
      <protection locked="0"/>
    </xf>
    <xf numFmtId="39" fontId="1" fillId="11" borderId="25" xfId="2" applyNumberFormat="1" applyFill="1" applyBorder="1" applyProtection="1">
      <protection locked="0"/>
    </xf>
    <xf numFmtId="37" fontId="1" fillId="11" borderId="25" xfId="2" applyNumberFormat="1" applyFill="1" applyBorder="1" applyProtection="1">
      <protection locked="0"/>
    </xf>
    <xf numFmtId="37" fontId="1" fillId="11" borderId="26" xfId="2" applyNumberFormat="1" applyFill="1" applyBorder="1" applyProtection="1">
      <protection locked="0"/>
    </xf>
    <xf numFmtId="37" fontId="1" fillId="12" borderId="27" xfId="2" applyNumberFormat="1" applyFill="1" applyBorder="1" applyProtection="1">
      <protection locked="0"/>
    </xf>
    <xf numFmtId="39" fontId="1" fillId="12" borderId="5" xfId="2" applyNumberFormat="1" applyFill="1" applyBorder="1" applyProtection="1">
      <protection locked="0"/>
    </xf>
    <xf numFmtId="37" fontId="1" fillId="12" borderId="5" xfId="2" applyNumberFormat="1" applyFill="1" applyBorder="1" applyProtection="1">
      <protection locked="0"/>
    </xf>
    <xf numFmtId="37" fontId="1" fillId="12" borderId="28" xfId="2" applyNumberFormat="1" applyFill="1" applyBorder="1" applyProtection="1">
      <protection locked="0"/>
    </xf>
    <xf numFmtId="37" fontId="1" fillId="13" borderId="27" xfId="2" applyNumberFormat="1" applyFill="1" applyBorder="1" applyProtection="1">
      <protection locked="0"/>
    </xf>
    <xf numFmtId="39" fontId="1" fillId="13" borderId="5" xfId="2" applyNumberFormat="1" applyFill="1" applyBorder="1" applyProtection="1">
      <protection locked="0"/>
    </xf>
    <xf numFmtId="37" fontId="1" fillId="13" borderId="5" xfId="2" applyNumberFormat="1" applyFill="1" applyBorder="1" applyProtection="1">
      <protection locked="0"/>
    </xf>
    <xf numFmtId="37" fontId="1" fillId="13" borderId="28" xfId="2" applyNumberFormat="1" applyFill="1" applyBorder="1" applyProtection="1">
      <protection locked="0"/>
    </xf>
    <xf numFmtId="37" fontId="1" fillId="14" borderId="27" xfId="2" applyNumberFormat="1" applyFill="1" applyBorder="1" applyProtection="1">
      <protection locked="0"/>
    </xf>
    <xf numFmtId="39" fontId="1" fillId="14" borderId="5" xfId="2" applyNumberFormat="1" applyFill="1" applyBorder="1" applyProtection="1">
      <protection locked="0"/>
    </xf>
    <xf numFmtId="37" fontId="1" fillId="14" borderId="5" xfId="2" applyNumberFormat="1" applyFill="1" applyBorder="1" applyProtection="1">
      <protection locked="0"/>
    </xf>
    <xf numFmtId="37" fontId="1" fillId="14" borderId="28" xfId="2" applyNumberFormat="1" applyFill="1" applyBorder="1" applyProtection="1">
      <protection locked="0"/>
    </xf>
    <xf numFmtId="37" fontId="1" fillId="14" borderId="34" xfId="2" applyNumberFormat="1" applyFill="1" applyBorder="1" applyProtection="1">
      <protection locked="0"/>
    </xf>
    <xf numFmtId="39" fontId="1" fillId="14" borderId="30" xfId="2" applyNumberFormat="1" applyFill="1" applyBorder="1" applyProtection="1">
      <protection locked="0"/>
    </xf>
    <xf numFmtId="37" fontId="1" fillId="14" borderId="30" xfId="2" applyNumberFormat="1" applyFill="1" applyBorder="1" applyProtection="1">
      <protection locked="0"/>
    </xf>
    <xf numFmtId="37" fontId="1" fillId="15" borderId="34" xfId="2" applyNumberFormat="1" applyFill="1" applyBorder="1" applyProtection="1">
      <protection locked="0"/>
    </xf>
    <xf numFmtId="39" fontId="1" fillId="15" borderId="30" xfId="2" applyNumberFormat="1" applyFill="1" applyBorder="1" applyProtection="1">
      <protection locked="0"/>
    </xf>
    <xf numFmtId="37" fontId="1" fillId="15" borderId="30" xfId="2" applyNumberFormat="1" applyFill="1" applyBorder="1" applyProtection="1">
      <protection locked="0"/>
    </xf>
    <xf numFmtId="37" fontId="1" fillId="15" borderId="28" xfId="2" applyNumberFormat="1" applyFill="1" applyBorder="1" applyProtection="1">
      <protection locked="0"/>
    </xf>
    <xf numFmtId="37" fontId="1" fillId="7" borderId="34" xfId="2" applyNumberFormat="1" applyFill="1" applyBorder="1" applyProtection="1">
      <protection locked="0"/>
    </xf>
    <xf numFmtId="39" fontId="1" fillId="7" borderId="30" xfId="2" applyNumberFormat="1" applyFill="1" applyBorder="1" applyProtection="1">
      <protection locked="0"/>
    </xf>
    <xf numFmtId="37" fontId="1" fillId="7" borderId="30" xfId="2" applyNumberFormat="1" applyFill="1" applyBorder="1" applyProtection="1">
      <protection locked="0"/>
    </xf>
    <xf numFmtId="37" fontId="1" fillId="7" borderId="28" xfId="2" applyNumberFormat="1" applyFill="1" applyBorder="1" applyProtection="1">
      <protection locked="0"/>
    </xf>
  </cellXfs>
  <cellStyles count="5">
    <cellStyle name="40% - Accent4" xfId="4" builtinId="43"/>
    <cellStyle name="Heading 3" xfId="1" builtinId="18"/>
    <cellStyle name="Heading 4" xfId="2" builtinId="19"/>
    <cellStyle name="Hyperlink" xfId="3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609</xdr:colOff>
      <xdr:row>58</xdr:row>
      <xdr:rowOff>316158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C7E7207-A61F-493B-8B46-3D8C994F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7925"/>
          <a:ext cx="2553309" cy="180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1</xdr:col>
      <xdr:colOff>609</xdr:colOff>
      <xdr:row>58</xdr:row>
      <xdr:rowOff>316158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BF90FC-4665-4AE9-B4FF-EFBDDB15C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53309" cy="1802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bookkeepingandtaxlawprofessionals.com/?page_id=35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ookkeepingandtaxlawprofessionals.com/?page_id=356" TargetMode="External"/><Relationship Id="rId1" Type="http://schemas.openxmlformats.org/officeDocument/2006/relationships/hyperlink" Target="http://bookkeepingandtaxlawprofessionals.com/?page_id=356" TargetMode="External"/><Relationship Id="rId6" Type="http://schemas.openxmlformats.org/officeDocument/2006/relationships/hyperlink" Target="http://bookkeepingandtaxlawprofessionals.com/?page_id=356" TargetMode="External"/><Relationship Id="rId5" Type="http://schemas.openxmlformats.org/officeDocument/2006/relationships/hyperlink" Target="http://bookkeepingandtaxlawprofessionals.com/?page_id=356" TargetMode="External"/><Relationship Id="rId4" Type="http://schemas.openxmlformats.org/officeDocument/2006/relationships/hyperlink" Target="http://bookkeepingandtaxlawprofessionals.com/?page_id=35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bookkeepingandtaxlawprofessionals.com/?page_id=35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bookkeepingandtaxlawprofessionals.com/?page_id=356" TargetMode="External"/><Relationship Id="rId1" Type="http://schemas.openxmlformats.org/officeDocument/2006/relationships/hyperlink" Target="http://bookkeepingandtaxlawprofessionals.com/?page_id=356" TargetMode="External"/><Relationship Id="rId6" Type="http://schemas.openxmlformats.org/officeDocument/2006/relationships/hyperlink" Target="http://bookkeepingandtaxlawprofessionals.com/?page_id=356" TargetMode="External"/><Relationship Id="rId5" Type="http://schemas.openxmlformats.org/officeDocument/2006/relationships/hyperlink" Target="http://bookkeepingandtaxlawprofessionals.com/?page_id=356" TargetMode="External"/><Relationship Id="rId4" Type="http://schemas.openxmlformats.org/officeDocument/2006/relationships/hyperlink" Target="http://bookkeepingandtaxlawprofessionals.com/?page_id=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74"/>
  <sheetViews>
    <sheetView tabSelected="1" topLeftCell="A55" zoomScale="130" zoomScaleNormal="130" workbookViewId="0">
      <selection activeCell="K60" sqref="K60"/>
    </sheetView>
  </sheetViews>
  <sheetFormatPr defaultColWidth="8.85546875" defaultRowHeight="15.75" x14ac:dyDescent="0.25"/>
  <cols>
    <col min="1" max="1" width="38.28515625" style="92" customWidth="1"/>
    <col min="2" max="2" width="7.7109375" style="35" customWidth="1"/>
    <col min="3" max="3" width="8.42578125" style="20" bestFit="1" customWidth="1"/>
    <col min="4" max="4" width="5.42578125" style="20" customWidth="1"/>
    <col min="5" max="5" width="8.140625" style="20" customWidth="1"/>
    <col min="6" max="6" width="1.28515625" style="20" customWidth="1"/>
    <col min="7" max="7" width="8.42578125" style="20" bestFit="1" customWidth="1"/>
    <col min="8" max="8" width="6.5703125" style="20" bestFit="1" customWidth="1"/>
    <col min="9" max="9" width="7.7109375" style="20" bestFit="1" customWidth="1"/>
    <col min="10" max="10" width="1.28515625" style="20" customWidth="1"/>
    <col min="11" max="11" width="8.42578125" style="20" bestFit="1" customWidth="1"/>
    <col min="12" max="12" width="7.140625" style="20" bestFit="1" customWidth="1"/>
    <col min="13" max="13" width="8.140625" style="20" customWidth="1"/>
    <col min="14" max="14" width="7.7109375" style="20" bestFit="1" customWidth="1"/>
    <col min="15" max="15" width="1.28515625" style="20" customWidth="1"/>
    <col min="16" max="16" width="7.85546875" style="36" bestFit="1" customWidth="1"/>
    <col min="17" max="17" width="20" style="20" customWidth="1"/>
    <col min="18" max="18" width="8.42578125" style="20" bestFit="1" customWidth="1"/>
    <col min="19" max="19" width="9.140625" style="20" bestFit="1" customWidth="1"/>
    <col min="20" max="20" width="18.7109375" style="20" customWidth="1"/>
    <col min="21" max="21" width="10.42578125" style="21" bestFit="1" customWidth="1"/>
    <col min="22" max="22" width="10.140625" style="21" bestFit="1" customWidth="1"/>
    <col min="23" max="23" width="10.42578125" style="21" bestFit="1" customWidth="1"/>
    <col min="24" max="24" width="2.7109375" style="21" customWidth="1"/>
    <col min="25" max="25" width="10.140625" style="21" bestFit="1" customWidth="1"/>
    <col min="26" max="26" width="8.85546875" style="21"/>
    <col min="27" max="27" width="11.140625" style="21" bestFit="1" customWidth="1"/>
    <col min="28" max="28" width="8.85546875" style="21"/>
    <col min="29" max="29" width="10.140625" style="21" bestFit="1" customWidth="1"/>
    <col min="30" max="16384" width="8.85546875" style="21"/>
  </cols>
  <sheetData>
    <row r="1" spans="1:27" ht="16.5" hidden="1" thickBot="1" x14ac:dyDescent="0.3">
      <c r="A1" s="93" t="s">
        <v>33</v>
      </c>
    </row>
    <row r="2" spans="1:27" ht="21.75" hidden="1" thickBot="1" x14ac:dyDescent="0.4">
      <c r="A2" s="93" t="s">
        <v>34</v>
      </c>
      <c r="B2" s="37" t="s">
        <v>29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8"/>
      <c r="R2" s="38"/>
      <c r="S2" s="38"/>
      <c r="T2" s="38"/>
      <c r="U2" s="40"/>
      <c r="V2" s="40"/>
      <c r="W2" s="40"/>
      <c r="X2" s="40"/>
      <c r="Y2" s="41"/>
    </row>
    <row r="3" spans="1:27" hidden="1" x14ac:dyDescent="0.25">
      <c r="Q3" s="42" t="s">
        <v>3</v>
      </c>
      <c r="R3" s="42" t="s">
        <v>4</v>
      </c>
      <c r="S3" s="42" t="s">
        <v>16</v>
      </c>
    </row>
    <row r="4" spans="1:27" hidden="1" x14ac:dyDescent="0.25">
      <c r="B4" s="43"/>
      <c r="C4" s="118" t="s">
        <v>21</v>
      </c>
      <c r="D4" s="118"/>
      <c r="E4" s="118"/>
      <c r="G4" s="119" t="s">
        <v>17</v>
      </c>
      <c r="H4" s="119"/>
      <c r="I4" s="119"/>
      <c r="K4" s="120" t="s">
        <v>22</v>
      </c>
      <c r="L4" s="120"/>
      <c r="M4" s="120"/>
      <c r="N4" s="120"/>
      <c r="P4" s="36">
        <v>42068</v>
      </c>
      <c r="Q4" s="44" t="s">
        <v>22</v>
      </c>
      <c r="R4" s="23">
        <f>E8</f>
        <v>22000</v>
      </c>
      <c r="S4" s="45"/>
      <c r="Z4" s="46"/>
      <c r="AA4" s="46"/>
    </row>
    <row r="5" spans="1:27" ht="15.4" hidden="1" customHeight="1" x14ac:dyDescent="0.25">
      <c r="B5" s="43"/>
      <c r="C5" s="47"/>
      <c r="D5" s="47" t="s">
        <v>23</v>
      </c>
      <c r="E5" s="47" t="s">
        <v>19</v>
      </c>
      <c r="G5" s="47"/>
      <c r="H5" s="47" t="s">
        <v>23</v>
      </c>
      <c r="I5" s="47" t="s">
        <v>19</v>
      </c>
      <c r="K5" s="47"/>
      <c r="L5" s="47" t="s">
        <v>23</v>
      </c>
      <c r="M5" s="47" t="s">
        <v>19</v>
      </c>
      <c r="N5" s="47" t="s">
        <v>19</v>
      </c>
      <c r="Q5" s="44" t="s">
        <v>2</v>
      </c>
      <c r="R5" s="23"/>
      <c r="S5" s="45">
        <f>-R4</f>
        <v>-22000</v>
      </c>
      <c r="Z5" s="46"/>
      <c r="AA5" s="46"/>
    </row>
    <row r="6" spans="1:27" ht="16.149999999999999" hidden="1" customHeight="1" thickBot="1" x14ac:dyDescent="0.3">
      <c r="B6" s="48" t="s">
        <v>18</v>
      </c>
      <c r="C6" s="47" t="s">
        <v>24</v>
      </c>
      <c r="D6" s="47" t="s">
        <v>25</v>
      </c>
      <c r="E6" s="47" t="s">
        <v>25</v>
      </c>
      <c r="G6" s="47" t="s">
        <v>24</v>
      </c>
      <c r="H6" s="47" t="s">
        <v>25</v>
      </c>
      <c r="I6" s="47" t="s">
        <v>25</v>
      </c>
      <c r="K6" s="47" t="s">
        <v>24</v>
      </c>
      <c r="L6" s="47" t="s">
        <v>25</v>
      </c>
      <c r="M6" s="47" t="s">
        <v>25</v>
      </c>
      <c r="N6" s="47" t="s">
        <v>25</v>
      </c>
      <c r="Q6" s="44"/>
      <c r="R6" s="23"/>
      <c r="S6" s="45"/>
      <c r="T6" s="49"/>
      <c r="U6" s="50"/>
      <c r="V6" s="51"/>
      <c r="W6" s="50"/>
      <c r="X6" s="121" t="s">
        <v>14</v>
      </c>
      <c r="Y6" s="121"/>
      <c r="Z6" s="46"/>
      <c r="AA6" s="46"/>
    </row>
    <row r="7" spans="1:27" ht="16.5" hidden="1" thickTop="1" x14ac:dyDescent="0.25">
      <c r="B7" s="52">
        <v>42064</v>
      </c>
      <c r="C7" s="53"/>
      <c r="D7" s="54"/>
      <c r="E7" s="55"/>
      <c r="G7" s="56"/>
      <c r="H7" s="57"/>
      <c r="I7" s="58"/>
      <c r="K7" s="59">
        <v>100</v>
      </c>
      <c r="L7" s="60">
        <v>50</v>
      </c>
      <c r="M7" s="60">
        <f>K7*L7</f>
        <v>5000</v>
      </c>
      <c r="N7" s="61">
        <f>M7</f>
        <v>5000</v>
      </c>
      <c r="P7" s="36">
        <v>42072</v>
      </c>
      <c r="Q7" s="44" t="s">
        <v>1</v>
      </c>
      <c r="R7" s="23">
        <f>420*85</f>
        <v>35700</v>
      </c>
      <c r="S7" s="45"/>
      <c r="T7" s="49" t="s">
        <v>10</v>
      </c>
      <c r="U7" s="50" t="s">
        <v>11</v>
      </c>
      <c r="V7" s="51" t="s">
        <v>12</v>
      </c>
      <c r="W7" s="50" t="s">
        <v>13</v>
      </c>
      <c r="X7" s="121"/>
      <c r="Y7" s="121"/>
      <c r="Z7" s="46"/>
      <c r="AA7" s="46"/>
    </row>
    <row r="8" spans="1:27" ht="17.649999999999999" hidden="1" customHeight="1" thickBot="1" x14ac:dyDescent="0.3">
      <c r="B8" s="52">
        <v>42068</v>
      </c>
      <c r="C8" s="63">
        <v>400</v>
      </c>
      <c r="D8" s="64">
        <v>55</v>
      </c>
      <c r="E8" s="65">
        <f>C8*D8</f>
        <v>22000</v>
      </c>
      <c r="G8" s="66"/>
      <c r="H8" s="64"/>
      <c r="I8" s="67"/>
      <c r="K8" s="68">
        <v>100</v>
      </c>
      <c r="L8" s="64">
        <v>50</v>
      </c>
      <c r="M8" s="64">
        <v>5000</v>
      </c>
      <c r="N8" s="69"/>
      <c r="Q8" s="44" t="s">
        <v>15</v>
      </c>
      <c r="R8" s="23"/>
      <c r="S8" s="45">
        <f>-R7</f>
        <v>-35700</v>
      </c>
      <c r="T8" s="49">
        <f>SUM(W11:W13)</f>
        <v>628600</v>
      </c>
      <c r="U8" s="50" t="s">
        <v>11</v>
      </c>
      <c r="V8" s="51">
        <f>-SUM(W14:W14)</f>
        <v>53750</v>
      </c>
      <c r="W8" s="50" t="s">
        <v>13</v>
      </c>
      <c r="X8" s="70">
        <f>-SUM(W15:W20)</f>
        <v>574850</v>
      </c>
      <c r="Y8" s="70"/>
      <c r="Z8" s="46"/>
      <c r="AA8" s="46"/>
    </row>
    <row r="9" spans="1:27" ht="19.5" hidden="1" thickBot="1" x14ac:dyDescent="0.35">
      <c r="B9" s="52"/>
      <c r="C9" s="63"/>
      <c r="D9" s="64"/>
      <c r="E9" s="65"/>
      <c r="G9" s="66"/>
      <c r="H9" s="64"/>
      <c r="I9" s="67"/>
      <c r="K9" s="68">
        <v>400</v>
      </c>
      <c r="L9" s="64">
        <v>55</v>
      </c>
      <c r="M9" s="64">
        <v>22000</v>
      </c>
      <c r="N9" s="69">
        <f>SUM(M8:M9)</f>
        <v>27000</v>
      </c>
      <c r="Q9" s="44"/>
      <c r="R9" s="23"/>
      <c r="S9" s="45"/>
      <c r="T9" s="71"/>
      <c r="U9" s="71"/>
      <c r="V9" s="115">
        <f>V8+X8</f>
        <v>628600</v>
      </c>
      <c r="W9" s="116"/>
      <c r="X9" s="117"/>
      <c r="Z9" s="46"/>
      <c r="AA9" s="46"/>
    </row>
    <row r="10" spans="1:27" hidden="1" x14ac:dyDescent="0.25">
      <c r="B10" s="52">
        <v>42072</v>
      </c>
      <c r="C10" s="63"/>
      <c r="D10" s="64"/>
      <c r="E10" s="65"/>
      <c r="G10" s="66">
        <v>100</v>
      </c>
      <c r="H10" s="64">
        <v>50</v>
      </c>
      <c r="I10" s="67">
        <f>G10*H10</f>
        <v>5000</v>
      </c>
      <c r="K10" s="68">
        <f>K8-G10</f>
        <v>0</v>
      </c>
      <c r="L10" s="64">
        <f>L8</f>
        <v>50</v>
      </c>
      <c r="M10" s="64">
        <f>K10*L10</f>
        <v>0</v>
      </c>
      <c r="N10" s="69"/>
      <c r="Q10" s="44" t="s">
        <v>26</v>
      </c>
      <c r="R10" s="23">
        <f>SUM(I10:I11)</f>
        <v>22600</v>
      </c>
      <c r="S10" s="45"/>
      <c r="T10" s="72" t="s">
        <v>3</v>
      </c>
      <c r="U10" s="22" t="s">
        <v>27</v>
      </c>
      <c r="V10" s="22" t="s">
        <v>5</v>
      </c>
      <c r="W10" s="22" t="s">
        <v>28</v>
      </c>
      <c r="X10" s="20"/>
      <c r="Y10" s="46"/>
      <c r="Z10" s="46"/>
      <c r="AA10" s="46"/>
    </row>
    <row r="11" spans="1:27" hidden="1" x14ac:dyDescent="0.25">
      <c r="B11" s="52"/>
      <c r="C11" s="63"/>
      <c r="D11" s="64"/>
      <c r="E11" s="65"/>
      <c r="G11" s="66">
        <f>420-G10</f>
        <v>320</v>
      </c>
      <c r="H11" s="64">
        <v>55</v>
      </c>
      <c r="I11" s="67">
        <f>G11*H11</f>
        <v>17600</v>
      </c>
      <c r="K11" s="68">
        <f>K9-G11</f>
        <v>80</v>
      </c>
      <c r="L11" s="64">
        <f>L9</f>
        <v>55</v>
      </c>
      <c r="M11" s="64">
        <f>K11*L11</f>
        <v>4400</v>
      </c>
      <c r="N11" s="69">
        <f>SUM(M10:M11)</f>
        <v>4400</v>
      </c>
      <c r="Q11" s="44" t="s">
        <v>22</v>
      </c>
      <c r="R11" s="23"/>
      <c r="S11" s="45">
        <f>-R10</f>
        <v>-22600</v>
      </c>
      <c r="T11" s="24" t="s">
        <v>0</v>
      </c>
      <c r="U11" s="73">
        <f>568000-50000</f>
        <v>518000</v>
      </c>
      <c r="V11" s="26"/>
      <c r="W11" s="25">
        <f>SUM(U11:V11)</f>
        <v>518000</v>
      </c>
      <c r="X11" s="20"/>
      <c r="Y11" s="46"/>
      <c r="Z11" s="46"/>
      <c r="AA11" s="46"/>
    </row>
    <row r="12" spans="1:27" hidden="1" x14ac:dyDescent="0.25">
      <c r="B12" s="52">
        <v>42081</v>
      </c>
      <c r="C12" s="63">
        <v>120</v>
      </c>
      <c r="D12" s="64">
        <v>60</v>
      </c>
      <c r="E12" s="65">
        <f>C12*D12</f>
        <v>7200</v>
      </c>
      <c r="G12" s="66"/>
      <c r="H12" s="64"/>
      <c r="I12" s="67"/>
      <c r="K12" s="68">
        <v>80</v>
      </c>
      <c r="L12" s="64">
        <v>55</v>
      </c>
      <c r="M12" s="64">
        <v>4400</v>
      </c>
      <c r="N12" s="69"/>
      <c r="Q12" s="44"/>
      <c r="R12" s="23"/>
      <c r="S12" s="45"/>
      <c r="T12" s="27" t="s">
        <v>1</v>
      </c>
      <c r="U12" s="73">
        <v>44900</v>
      </c>
      <c r="V12" s="26">
        <f>R7+R19</f>
        <v>50900</v>
      </c>
      <c r="W12" s="25">
        <f t="shared" ref="W12:W20" si="0">SUM(U12:V12)</f>
        <v>95800</v>
      </c>
      <c r="X12" s="20"/>
      <c r="Y12" s="46"/>
      <c r="Z12" s="46"/>
      <c r="AA12" s="46"/>
    </row>
    <row r="13" spans="1:27" hidden="1" x14ac:dyDescent="0.25">
      <c r="B13" s="52"/>
      <c r="C13" s="74"/>
      <c r="D13" s="75"/>
      <c r="E13" s="76"/>
      <c r="G13" s="77"/>
      <c r="H13" s="75"/>
      <c r="I13" s="78"/>
      <c r="K13" s="79">
        <v>120</v>
      </c>
      <c r="L13" s="75">
        <v>60</v>
      </c>
      <c r="M13" s="75">
        <v>7200</v>
      </c>
      <c r="N13" s="69">
        <f>SUM(M12:M13)</f>
        <v>11600</v>
      </c>
      <c r="P13" s="36">
        <f>+B12</f>
        <v>42081</v>
      </c>
      <c r="Q13" s="44" t="s">
        <v>22</v>
      </c>
      <c r="R13" s="23">
        <f>E12</f>
        <v>7200</v>
      </c>
      <c r="S13" s="45"/>
      <c r="T13" s="80" t="s">
        <v>22</v>
      </c>
      <c r="U13" s="73">
        <v>5000</v>
      </c>
      <c r="V13" s="26">
        <f>R4+S11+R13+R16+S23</f>
        <v>9800</v>
      </c>
      <c r="W13" s="25">
        <f t="shared" si="0"/>
        <v>14800</v>
      </c>
      <c r="X13" s="20"/>
      <c r="Y13" s="46"/>
      <c r="Z13" s="46"/>
      <c r="AA13" s="46"/>
    </row>
    <row r="14" spans="1:27" hidden="1" x14ac:dyDescent="0.25">
      <c r="B14" s="52">
        <v>42088</v>
      </c>
      <c r="C14" s="74">
        <v>200</v>
      </c>
      <c r="D14" s="75">
        <v>62</v>
      </c>
      <c r="E14" s="76">
        <f>C14*D14</f>
        <v>12400</v>
      </c>
      <c r="G14" s="77"/>
      <c r="H14" s="75"/>
      <c r="I14" s="78"/>
      <c r="K14" s="79">
        <v>80</v>
      </c>
      <c r="L14" s="75">
        <v>55</v>
      </c>
      <c r="M14" s="75">
        <v>4400</v>
      </c>
      <c r="N14" s="69"/>
      <c r="Q14" s="44" t="s">
        <v>2</v>
      </c>
      <c r="R14" s="23"/>
      <c r="S14" s="45">
        <f>-R13</f>
        <v>-7200</v>
      </c>
      <c r="T14" s="27" t="s">
        <v>2</v>
      </c>
      <c r="U14" s="81">
        <v>-12150</v>
      </c>
      <c r="V14" s="26">
        <f>S5+S14+S17</f>
        <v>-41600</v>
      </c>
      <c r="W14" s="28">
        <f t="shared" si="0"/>
        <v>-53750</v>
      </c>
      <c r="X14" s="20"/>
      <c r="Y14" s="46"/>
      <c r="Z14" s="46"/>
      <c r="AA14" s="46"/>
    </row>
    <row r="15" spans="1:27" hidden="1" x14ac:dyDescent="0.25">
      <c r="B15" s="52"/>
      <c r="C15" s="74"/>
      <c r="D15" s="75"/>
      <c r="E15" s="76"/>
      <c r="G15" s="77"/>
      <c r="H15" s="75"/>
      <c r="I15" s="78"/>
      <c r="K15" s="79">
        <v>120</v>
      </c>
      <c r="L15" s="75">
        <v>60</v>
      </c>
      <c r="M15" s="75">
        <v>7200</v>
      </c>
      <c r="N15" s="69"/>
      <c r="Q15" s="44"/>
      <c r="R15" s="23"/>
      <c r="S15" s="45"/>
      <c r="T15" s="29" t="s">
        <v>9</v>
      </c>
      <c r="U15" s="81">
        <v>-566470</v>
      </c>
      <c r="V15" s="26"/>
      <c r="W15" s="30">
        <f t="shared" si="0"/>
        <v>-566470</v>
      </c>
      <c r="X15" s="20"/>
      <c r="Y15" s="46"/>
      <c r="Z15" s="46"/>
      <c r="AA15" s="46"/>
    </row>
    <row r="16" spans="1:27" hidden="1" x14ac:dyDescent="0.25">
      <c r="B16" s="52"/>
      <c r="C16" s="74"/>
      <c r="D16" s="75"/>
      <c r="E16" s="76"/>
      <c r="G16" s="77"/>
      <c r="H16" s="75"/>
      <c r="I16" s="78"/>
      <c r="K16" s="79">
        <v>200</v>
      </c>
      <c r="L16" s="75">
        <v>62</v>
      </c>
      <c r="M16" s="75">
        <v>12400</v>
      </c>
      <c r="N16" s="69">
        <f>SUM(M14:M16)</f>
        <v>24000</v>
      </c>
      <c r="P16" s="36">
        <f>+B14</f>
        <v>42088</v>
      </c>
      <c r="Q16" s="44" t="s">
        <v>22</v>
      </c>
      <c r="R16" s="23">
        <f>E14</f>
        <v>12400</v>
      </c>
      <c r="S16" s="45"/>
      <c r="T16" s="27" t="s">
        <v>15</v>
      </c>
      <c r="U16" s="81">
        <v>0</v>
      </c>
      <c r="V16" s="26">
        <f>S8+S20</f>
        <v>-50900</v>
      </c>
      <c r="W16" s="31">
        <f t="shared" si="0"/>
        <v>-50900</v>
      </c>
      <c r="X16" s="20"/>
      <c r="Y16" s="46"/>
      <c r="Z16" s="46"/>
      <c r="AA16" s="46"/>
    </row>
    <row r="17" spans="1:27" hidden="1" x14ac:dyDescent="0.25">
      <c r="B17" s="52">
        <v>42092</v>
      </c>
      <c r="C17" s="74"/>
      <c r="D17" s="75"/>
      <c r="E17" s="76"/>
      <c r="G17" s="77">
        <f>+K14</f>
        <v>80</v>
      </c>
      <c r="H17" s="75">
        <f>L14</f>
        <v>55</v>
      </c>
      <c r="I17" s="78">
        <f>G17*H17</f>
        <v>4400</v>
      </c>
      <c r="K17" s="79">
        <f>K14-G17</f>
        <v>0</v>
      </c>
      <c r="L17" s="75">
        <f>L14</f>
        <v>55</v>
      </c>
      <c r="M17" s="75">
        <f>K17*L17</f>
        <v>0</v>
      </c>
      <c r="N17" s="69"/>
      <c r="Q17" s="44" t="s">
        <v>2</v>
      </c>
      <c r="R17" s="23"/>
      <c r="S17" s="45">
        <f>-R16</f>
        <v>-12400</v>
      </c>
      <c r="T17" s="80" t="s">
        <v>26</v>
      </c>
      <c r="U17" s="81">
        <v>0</v>
      </c>
      <c r="V17" s="26">
        <f>R10+R22</f>
        <v>31800</v>
      </c>
      <c r="W17" s="31">
        <f t="shared" si="0"/>
        <v>31800</v>
      </c>
      <c r="X17" s="20"/>
      <c r="Y17" s="46"/>
      <c r="Z17" s="46"/>
      <c r="AA17" s="46"/>
    </row>
    <row r="18" spans="1:27" hidden="1" x14ac:dyDescent="0.25">
      <c r="B18" s="52"/>
      <c r="C18" s="74"/>
      <c r="D18" s="75"/>
      <c r="E18" s="76"/>
      <c r="G18" s="77">
        <f>160-G17</f>
        <v>80</v>
      </c>
      <c r="H18" s="75">
        <f>L15</f>
        <v>60</v>
      </c>
      <c r="I18" s="78">
        <f>G18*H18</f>
        <v>4800</v>
      </c>
      <c r="K18" s="79">
        <f>K15-G18</f>
        <v>40</v>
      </c>
      <c r="L18" s="75">
        <f>+L15</f>
        <v>60</v>
      </c>
      <c r="M18" s="75">
        <f>K18*L18</f>
        <v>2400</v>
      </c>
      <c r="N18" s="69"/>
      <c r="Q18" s="44"/>
      <c r="R18" s="23"/>
      <c r="S18" s="45"/>
      <c r="T18" s="27" t="s">
        <v>7</v>
      </c>
      <c r="U18" s="81">
        <v>500</v>
      </c>
      <c r="V18" s="26"/>
      <c r="W18" s="31">
        <f t="shared" si="0"/>
        <v>500</v>
      </c>
      <c r="X18" s="20"/>
      <c r="Y18" s="46"/>
      <c r="Z18" s="46"/>
      <c r="AA18" s="46"/>
    </row>
    <row r="19" spans="1:27" hidden="1" x14ac:dyDescent="0.25">
      <c r="B19" s="52"/>
      <c r="C19" s="74"/>
      <c r="D19" s="75"/>
      <c r="E19" s="76"/>
      <c r="G19" s="77"/>
      <c r="H19" s="75"/>
      <c r="I19" s="78"/>
      <c r="K19" s="79">
        <f>K16</f>
        <v>200</v>
      </c>
      <c r="L19" s="75">
        <f>L16</f>
        <v>62</v>
      </c>
      <c r="M19" s="75">
        <f>+K19*L19</f>
        <v>12400</v>
      </c>
      <c r="N19" s="69">
        <f>SUM(M17:M19)</f>
        <v>14800</v>
      </c>
      <c r="P19" s="36">
        <f>+B17</f>
        <v>42092</v>
      </c>
      <c r="Q19" s="44" t="s">
        <v>1</v>
      </c>
      <c r="R19" s="23">
        <f>160*95</f>
        <v>15200</v>
      </c>
      <c r="S19" s="45"/>
      <c r="T19" s="27" t="s">
        <v>6</v>
      </c>
      <c r="U19" s="81">
        <v>300</v>
      </c>
      <c r="V19" s="26"/>
      <c r="W19" s="31">
        <f t="shared" si="0"/>
        <v>300</v>
      </c>
      <c r="X19" s="20"/>
      <c r="Y19" s="46"/>
      <c r="Z19" s="46"/>
      <c r="AA19" s="46"/>
    </row>
    <row r="20" spans="1:27" ht="16.5" hidden="1" thickBot="1" x14ac:dyDescent="0.3">
      <c r="B20" s="52"/>
      <c r="C20" s="82"/>
      <c r="D20" s="83"/>
      <c r="E20" s="84"/>
      <c r="G20" s="85"/>
      <c r="H20" s="86"/>
      <c r="I20" s="87"/>
      <c r="K20" s="88"/>
      <c r="L20" s="89"/>
      <c r="M20" s="89"/>
      <c r="N20" s="90"/>
      <c r="Q20" s="44" t="s">
        <v>15</v>
      </c>
      <c r="R20" s="23"/>
      <c r="S20" s="45">
        <f>-R19</f>
        <v>-15200</v>
      </c>
      <c r="T20" s="27" t="s">
        <v>30</v>
      </c>
      <c r="U20" s="81">
        <f>-SUM(U11:U19)</f>
        <v>9920</v>
      </c>
      <c r="V20" s="26"/>
      <c r="W20" s="31">
        <f t="shared" si="0"/>
        <v>9920</v>
      </c>
      <c r="X20" s="20"/>
      <c r="Y20" s="46"/>
      <c r="Z20" s="46"/>
      <c r="AA20" s="46"/>
    </row>
    <row r="21" spans="1:27" ht="17.25" hidden="1" thickTop="1" thickBot="1" x14ac:dyDescent="0.3">
      <c r="Q21" s="44"/>
      <c r="R21" s="23"/>
      <c r="S21" s="45"/>
      <c r="T21" s="32" t="s">
        <v>20</v>
      </c>
      <c r="U21" s="33">
        <f>SUM(U11:U20)</f>
        <v>0</v>
      </c>
      <c r="V21" s="33">
        <f>SUM(V11:V20)</f>
        <v>0</v>
      </c>
      <c r="W21" s="33">
        <f>SUM(W11:W20)</f>
        <v>0</v>
      </c>
      <c r="X21" s="20"/>
      <c r="Y21" s="46"/>
      <c r="Z21" s="46"/>
      <c r="AA21" s="46"/>
    </row>
    <row r="22" spans="1:27" ht="16.5" hidden="1" thickTop="1" x14ac:dyDescent="0.25">
      <c r="Q22" s="44" t="s">
        <v>26</v>
      </c>
      <c r="R22" s="23">
        <f>SUM(I17:I18)</f>
        <v>9200</v>
      </c>
      <c r="S22" s="45"/>
      <c r="T22" s="91" t="s">
        <v>8</v>
      </c>
      <c r="U22" s="34">
        <f>SUM(U16:U20)</f>
        <v>10720</v>
      </c>
      <c r="V22" s="34">
        <f>SUM(V16:V20)</f>
        <v>-19100</v>
      </c>
      <c r="W22" s="34">
        <f>SUM(W16:W20)</f>
        <v>-8380</v>
      </c>
      <c r="X22" s="20"/>
      <c r="Y22" s="46"/>
      <c r="Z22" s="46"/>
      <c r="AA22" s="46"/>
    </row>
    <row r="23" spans="1:27" hidden="1" x14ac:dyDescent="0.25">
      <c r="Q23" s="44" t="s">
        <v>22</v>
      </c>
      <c r="R23" s="23"/>
      <c r="S23" s="45">
        <f>-R22</f>
        <v>-9200</v>
      </c>
      <c r="X23" s="20"/>
      <c r="Y23" s="46"/>
      <c r="Z23" s="46"/>
      <c r="AA23" s="46"/>
    </row>
    <row r="24" spans="1:27" hidden="1" x14ac:dyDescent="0.25">
      <c r="Q24" s="44"/>
      <c r="R24" s="23"/>
      <c r="S24" s="45"/>
      <c r="X24" s="20"/>
      <c r="Y24" s="46"/>
    </row>
    <row r="25" spans="1:27" ht="16.5" hidden="1" thickBot="1" x14ac:dyDescent="0.3">
      <c r="B25" s="62"/>
      <c r="X25" s="20"/>
      <c r="Y25" s="46"/>
    </row>
    <row r="26" spans="1:27" ht="21.75" hidden="1" thickBot="1" x14ac:dyDescent="0.4">
      <c r="A26" s="93" t="s">
        <v>35</v>
      </c>
      <c r="B26" s="37" t="s">
        <v>31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8"/>
      <c r="R26" s="38"/>
      <c r="S26" s="38"/>
      <c r="T26" s="38"/>
      <c r="U26" s="40"/>
      <c r="V26" s="40"/>
      <c r="W26" s="40"/>
      <c r="X26" s="40"/>
      <c r="Y26" s="41"/>
    </row>
    <row r="27" spans="1:27" hidden="1" x14ac:dyDescent="0.25">
      <c r="A27" s="93" t="s">
        <v>36</v>
      </c>
      <c r="Q27" s="42" t="s">
        <v>3</v>
      </c>
      <c r="R27" s="42" t="s">
        <v>4</v>
      </c>
      <c r="S27" s="42" t="s">
        <v>16</v>
      </c>
      <c r="X27" s="20"/>
      <c r="Y27" s="46"/>
    </row>
    <row r="28" spans="1:27" ht="15.4" hidden="1" customHeight="1" x14ac:dyDescent="0.25">
      <c r="P28" s="36">
        <v>42068</v>
      </c>
      <c r="Q28" s="44" t="s">
        <v>22</v>
      </c>
      <c r="R28" s="23">
        <f>E35</f>
        <v>22000</v>
      </c>
      <c r="S28" s="45"/>
      <c r="X28" s="20"/>
      <c r="Y28" s="46"/>
    </row>
    <row r="29" spans="1:27" ht="15.4" hidden="1" customHeight="1" x14ac:dyDescent="0.25">
      <c r="Q29" s="44" t="s">
        <v>2</v>
      </c>
      <c r="R29" s="23"/>
      <c r="S29" s="45">
        <f>-R28</f>
        <v>-22000</v>
      </c>
      <c r="X29" s="20"/>
      <c r="Y29" s="46"/>
    </row>
    <row r="30" spans="1:27" ht="16.149999999999999" hidden="1" customHeight="1" x14ac:dyDescent="0.25">
      <c r="Q30" s="44"/>
      <c r="R30" s="23"/>
      <c r="S30" s="45"/>
      <c r="T30" s="49"/>
      <c r="U30" s="50"/>
      <c r="V30" s="51"/>
      <c r="W30" s="50"/>
      <c r="X30" s="121" t="s">
        <v>14</v>
      </c>
      <c r="Y30" s="121"/>
    </row>
    <row r="31" spans="1:27" ht="16.149999999999999" hidden="1" customHeight="1" x14ac:dyDescent="0.25">
      <c r="B31" s="43"/>
      <c r="C31" s="118" t="s">
        <v>21</v>
      </c>
      <c r="D31" s="118"/>
      <c r="E31" s="118"/>
      <c r="G31" s="119" t="s">
        <v>17</v>
      </c>
      <c r="H31" s="119"/>
      <c r="I31" s="119"/>
      <c r="K31" s="120" t="s">
        <v>22</v>
      </c>
      <c r="L31" s="120"/>
      <c r="M31" s="120"/>
      <c r="N31" s="120"/>
      <c r="P31" s="36">
        <v>42072</v>
      </c>
      <c r="Q31" s="44" t="s">
        <v>1</v>
      </c>
      <c r="R31" s="23">
        <f>420*85</f>
        <v>35700</v>
      </c>
      <c r="S31" s="45"/>
      <c r="T31" s="49" t="s">
        <v>10</v>
      </c>
      <c r="U31" s="50" t="s">
        <v>11</v>
      </c>
      <c r="V31" s="51" t="s">
        <v>12</v>
      </c>
      <c r="W31" s="50" t="s">
        <v>13</v>
      </c>
      <c r="X31" s="121"/>
      <c r="Y31" s="121"/>
    </row>
    <row r="32" spans="1:27" ht="16.5" hidden="1" thickBot="1" x14ac:dyDescent="0.3">
      <c r="B32" s="43"/>
      <c r="C32" s="47"/>
      <c r="D32" s="47" t="s">
        <v>23</v>
      </c>
      <c r="E32" s="47" t="s">
        <v>19</v>
      </c>
      <c r="G32" s="47"/>
      <c r="H32" s="47" t="s">
        <v>23</v>
      </c>
      <c r="I32" s="47" t="s">
        <v>19</v>
      </c>
      <c r="K32" s="47"/>
      <c r="L32" s="47" t="s">
        <v>23</v>
      </c>
      <c r="M32" s="47" t="s">
        <v>19</v>
      </c>
      <c r="N32" s="47" t="s">
        <v>19</v>
      </c>
      <c r="Q32" s="44" t="s">
        <v>15</v>
      </c>
      <c r="R32" s="23"/>
      <c r="S32" s="45">
        <f>-R31</f>
        <v>-35700</v>
      </c>
      <c r="T32" s="49">
        <f>SUM(W35:W37)</f>
        <v>627480</v>
      </c>
      <c r="U32" s="50" t="s">
        <v>11</v>
      </c>
      <c r="V32" s="51">
        <f>-SUM(W38:W38)</f>
        <v>53750</v>
      </c>
      <c r="W32" s="50" t="s">
        <v>13</v>
      </c>
      <c r="X32" s="70">
        <f>-SUM(W39:W44)</f>
        <v>573730</v>
      </c>
      <c r="Y32" s="70"/>
    </row>
    <row r="33" spans="2:25" ht="30.75" hidden="1" thickBot="1" x14ac:dyDescent="0.35">
      <c r="B33" s="48" t="s">
        <v>18</v>
      </c>
      <c r="C33" s="47" t="s">
        <v>24</v>
      </c>
      <c r="D33" s="47" t="s">
        <v>25</v>
      </c>
      <c r="E33" s="47" t="s">
        <v>25</v>
      </c>
      <c r="G33" s="47" t="s">
        <v>24</v>
      </c>
      <c r="H33" s="47" t="s">
        <v>25</v>
      </c>
      <c r="I33" s="47" t="s">
        <v>25</v>
      </c>
      <c r="K33" s="47" t="s">
        <v>24</v>
      </c>
      <c r="L33" s="47" t="s">
        <v>25</v>
      </c>
      <c r="M33" s="47" t="s">
        <v>25</v>
      </c>
      <c r="N33" s="47" t="s">
        <v>25</v>
      </c>
      <c r="Q33" s="44"/>
      <c r="R33" s="23"/>
      <c r="S33" s="45"/>
      <c r="T33" s="71"/>
      <c r="U33" s="71"/>
      <c r="V33" s="115">
        <f>V32+X32</f>
        <v>627480</v>
      </c>
      <c r="W33" s="116"/>
      <c r="X33" s="117"/>
    </row>
    <row r="34" spans="2:25" ht="16.5" hidden="1" thickTop="1" x14ac:dyDescent="0.25">
      <c r="B34" s="52">
        <v>42064</v>
      </c>
      <c r="C34" s="53"/>
      <c r="D34" s="54"/>
      <c r="E34" s="55"/>
      <c r="G34" s="56"/>
      <c r="H34" s="57"/>
      <c r="I34" s="58"/>
      <c r="K34" s="59">
        <v>100</v>
      </c>
      <c r="L34" s="60">
        <v>50</v>
      </c>
      <c r="M34" s="60">
        <f>K34*L34</f>
        <v>5000</v>
      </c>
      <c r="N34" s="61">
        <f>M34</f>
        <v>5000</v>
      </c>
      <c r="Q34" s="44" t="s">
        <v>26</v>
      </c>
      <c r="R34" s="23">
        <f>SUM(I37:I38)</f>
        <v>23000</v>
      </c>
      <c r="S34" s="45"/>
      <c r="T34" s="72" t="s">
        <v>3</v>
      </c>
      <c r="U34" s="22" t="s">
        <v>27</v>
      </c>
      <c r="V34" s="22" t="s">
        <v>5</v>
      </c>
      <c r="W34" s="22" t="s">
        <v>28</v>
      </c>
      <c r="X34" s="20"/>
      <c r="Y34" s="46"/>
    </row>
    <row r="35" spans="2:25" hidden="1" x14ac:dyDescent="0.25">
      <c r="B35" s="52">
        <v>42068</v>
      </c>
      <c r="C35" s="63">
        <v>400</v>
      </c>
      <c r="D35" s="64">
        <v>55</v>
      </c>
      <c r="E35" s="65">
        <f>C35*D35</f>
        <v>22000</v>
      </c>
      <c r="G35" s="66"/>
      <c r="H35" s="64"/>
      <c r="I35" s="67"/>
      <c r="K35" s="68">
        <v>100</v>
      </c>
      <c r="L35" s="64">
        <v>50</v>
      </c>
      <c r="M35" s="64">
        <v>5000</v>
      </c>
      <c r="N35" s="69"/>
      <c r="Q35" s="44" t="s">
        <v>22</v>
      </c>
      <c r="R35" s="23"/>
      <c r="S35" s="45">
        <f>-R34</f>
        <v>-23000</v>
      </c>
      <c r="T35" s="24" t="s">
        <v>0</v>
      </c>
      <c r="U35" s="73">
        <f>+U11</f>
        <v>518000</v>
      </c>
      <c r="V35" s="26"/>
      <c r="W35" s="25">
        <f>SUM(U35:V35)</f>
        <v>518000</v>
      </c>
      <c r="X35" s="20"/>
      <c r="Y35" s="46"/>
    </row>
    <row r="36" spans="2:25" hidden="1" x14ac:dyDescent="0.25">
      <c r="B36" s="52"/>
      <c r="C36" s="63"/>
      <c r="D36" s="64"/>
      <c r="E36" s="65"/>
      <c r="G36" s="66"/>
      <c r="H36" s="64"/>
      <c r="I36" s="67"/>
      <c r="K36" s="68">
        <v>400</v>
      </c>
      <c r="L36" s="64">
        <v>55</v>
      </c>
      <c r="M36" s="64">
        <v>22000</v>
      </c>
      <c r="N36" s="69">
        <f>SUM(M35:M36)</f>
        <v>27000</v>
      </c>
      <c r="Q36" s="44"/>
      <c r="R36" s="23"/>
      <c r="S36" s="45"/>
      <c r="T36" s="27" t="s">
        <v>1</v>
      </c>
      <c r="U36" s="73">
        <f t="shared" ref="U36:U43" si="1">+U12</f>
        <v>44900</v>
      </c>
      <c r="V36" s="26">
        <f>R31+R43</f>
        <v>50900</v>
      </c>
      <c r="W36" s="25">
        <f t="shared" ref="W36:W44" si="2">SUM(U36:V36)</f>
        <v>95800</v>
      </c>
      <c r="X36" s="20"/>
      <c r="Y36" s="46"/>
    </row>
    <row r="37" spans="2:25" hidden="1" x14ac:dyDescent="0.25">
      <c r="B37" s="52">
        <v>42072</v>
      </c>
      <c r="C37" s="63"/>
      <c r="D37" s="64"/>
      <c r="E37" s="65"/>
      <c r="G37" s="66">
        <v>400</v>
      </c>
      <c r="H37" s="64">
        <f>L36</f>
        <v>55</v>
      </c>
      <c r="I37" s="67">
        <f>G37*H37</f>
        <v>22000</v>
      </c>
      <c r="K37" s="68">
        <f>K35-G38</f>
        <v>80</v>
      </c>
      <c r="L37" s="64">
        <f>L35</f>
        <v>50</v>
      </c>
      <c r="M37" s="64">
        <f>K37*L37</f>
        <v>4000</v>
      </c>
      <c r="N37" s="69"/>
      <c r="P37" s="36">
        <f>+P13</f>
        <v>42081</v>
      </c>
      <c r="Q37" s="44" t="s">
        <v>22</v>
      </c>
      <c r="R37" s="23">
        <f>E39</f>
        <v>7200</v>
      </c>
      <c r="S37" s="45"/>
      <c r="T37" s="80" t="s">
        <v>22</v>
      </c>
      <c r="U37" s="73">
        <f t="shared" si="1"/>
        <v>5000</v>
      </c>
      <c r="V37" s="26">
        <f>R28+S35+R37+R40+S47</f>
        <v>8680</v>
      </c>
      <c r="W37" s="25">
        <f t="shared" si="2"/>
        <v>13680</v>
      </c>
      <c r="X37" s="20"/>
      <c r="Y37" s="46"/>
    </row>
    <row r="38" spans="2:25" hidden="1" x14ac:dyDescent="0.25">
      <c r="B38" s="52"/>
      <c r="C38" s="63"/>
      <c r="D38" s="64"/>
      <c r="E38" s="65"/>
      <c r="G38" s="66">
        <f>420-G37</f>
        <v>20</v>
      </c>
      <c r="H38" s="64">
        <f>L35</f>
        <v>50</v>
      </c>
      <c r="I38" s="67">
        <f>G38*H38</f>
        <v>1000</v>
      </c>
      <c r="K38" s="68">
        <f>K36-G37</f>
        <v>0</v>
      </c>
      <c r="L38" s="64">
        <f>L36</f>
        <v>55</v>
      </c>
      <c r="M38" s="64">
        <f>K38*L38</f>
        <v>0</v>
      </c>
      <c r="N38" s="69">
        <f>SUM(M37:M38)</f>
        <v>4000</v>
      </c>
      <c r="Q38" s="44" t="s">
        <v>2</v>
      </c>
      <c r="R38" s="23"/>
      <c r="S38" s="45">
        <f>-R37</f>
        <v>-7200</v>
      </c>
      <c r="T38" s="27" t="s">
        <v>2</v>
      </c>
      <c r="U38" s="73">
        <f t="shared" si="1"/>
        <v>-12150</v>
      </c>
      <c r="V38" s="26">
        <f>S29+S38+S41</f>
        <v>-41600</v>
      </c>
      <c r="W38" s="28">
        <f t="shared" si="2"/>
        <v>-53750</v>
      </c>
      <c r="X38" s="20"/>
      <c r="Y38" s="46"/>
    </row>
    <row r="39" spans="2:25" hidden="1" x14ac:dyDescent="0.25">
      <c r="B39" s="52">
        <v>42081</v>
      </c>
      <c r="C39" s="63">
        <v>120</v>
      </c>
      <c r="D39" s="64">
        <v>60</v>
      </c>
      <c r="E39" s="65">
        <f>C39*D39</f>
        <v>7200</v>
      </c>
      <c r="G39" s="66"/>
      <c r="H39" s="64"/>
      <c r="I39" s="67"/>
      <c r="K39" s="68">
        <v>80</v>
      </c>
      <c r="L39" s="64">
        <v>50</v>
      </c>
      <c r="M39" s="64">
        <v>4000</v>
      </c>
      <c r="N39" s="69"/>
      <c r="Q39" s="44"/>
      <c r="R39" s="23"/>
      <c r="S39" s="45"/>
      <c r="T39" s="29" t="s">
        <v>9</v>
      </c>
      <c r="U39" s="73">
        <f t="shared" si="1"/>
        <v>-566470</v>
      </c>
      <c r="V39" s="26"/>
      <c r="W39" s="30">
        <f t="shared" si="2"/>
        <v>-566470</v>
      </c>
      <c r="X39" s="20"/>
      <c r="Y39" s="46"/>
    </row>
    <row r="40" spans="2:25" hidden="1" x14ac:dyDescent="0.25">
      <c r="B40" s="52"/>
      <c r="C40" s="74"/>
      <c r="D40" s="75"/>
      <c r="E40" s="76"/>
      <c r="G40" s="77"/>
      <c r="H40" s="75"/>
      <c r="I40" s="78"/>
      <c r="K40" s="79">
        <v>120</v>
      </c>
      <c r="L40" s="75">
        <v>60</v>
      </c>
      <c r="M40" s="75">
        <v>7200</v>
      </c>
      <c r="N40" s="69">
        <f>SUM(M39:M40)</f>
        <v>11200</v>
      </c>
      <c r="P40" s="36">
        <f>+P16</f>
        <v>42088</v>
      </c>
      <c r="Q40" s="44" t="s">
        <v>22</v>
      </c>
      <c r="R40" s="23">
        <f>E41</f>
        <v>12400</v>
      </c>
      <c r="S40" s="45"/>
      <c r="T40" s="27" t="s">
        <v>15</v>
      </c>
      <c r="U40" s="73">
        <f t="shared" si="1"/>
        <v>0</v>
      </c>
      <c r="V40" s="26">
        <f>S32+S44</f>
        <v>-50900</v>
      </c>
      <c r="W40" s="31">
        <f t="shared" si="2"/>
        <v>-50900</v>
      </c>
      <c r="X40" s="20"/>
      <c r="Y40" s="46"/>
    </row>
    <row r="41" spans="2:25" hidden="1" x14ac:dyDescent="0.25">
      <c r="B41" s="52">
        <v>42088</v>
      </c>
      <c r="C41" s="74">
        <v>200</v>
      </c>
      <c r="D41" s="75">
        <v>62</v>
      </c>
      <c r="E41" s="76">
        <f>C41*D41</f>
        <v>12400</v>
      </c>
      <c r="G41" s="77"/>
      <c r="H41" s="75"/>
      <c r="I41" s="78"/>
      <c r="K41" s="79">
        <v>80</v>
      </c>
      <c r="L41" s="75">
        <v>50</v>
      </c>
      <c r="M41" s="75">
        <v>4000</v>
      </c>
      <c r="N41" s="69"/>
      <c r="Q41" s="44" t="s">
        <v>2</v>
      </c>
      <c r="R41" s="23"/>
      <c r="S41" s="45">
        <f>-R40</f>
        <v>-12400</v>
      </c>
      <c r="T41" s="80" t="s">
        <v>26</v>
      </c>
      <c r="U41" s="73">
        <f t="shared" si="1"/>
        <v>0</v>
      </c>
      <c r="V41" s="26">
        <f>R34+R46</f>
        <v>32920</v>
      </c>
      <c r="W41" s="31">
        <f t="shared" si="2"/>
        <v>32920</v>
      </c>
      <c r="X41" s="20"/>
      <c r="Y41" s="46"/>
    </row>
    <row r="42" spans="2:25" hidden="1" x14ac:dyDescent="0.25">
      <c r="B42" s="52"/>
      <c r="C42" s="74"/>
      <c r="D42" s="75"/>
      <c r="E42" s="76"/>
      <c r="G42" s="77"/>
      <c r="H42" s="75"/>
      <c r="I42" s="78"/>
      <c r="K42" s="79">
        <v>120</v>
      </c>
      <c r="L42" s="75">
        <v>60</v>
      </c>
      <c r="M42" s="75">
        <v>7200</v>
      </c>
      <c r="N42" s="69"/>
      <c r="Q42" s="44"/>
      <c r="R42" s="23"/>
      <c r="S42" s="45"/>
      <c r="T42" s="27" t="s">
        <v>7</v>
      </c>
      <c r="U42" s="73">
        <f t="shared" si="1"/>
        <v>500</v>
      </c>
      <c r="V42" s="26"/>
      <c r="W42" s="31">
        <f t="shared" si="2"/>
        <v>500</v>
      </c>
      <c r="X42" s="20"/>
      <c r="Y42" s="46"/>
    </row>
    <row r="43" spans="2:25" hidden="1" x14ac:dyDescent="0.25">
      <c r="B43" s="52"/>
      <c r="C43" s="74"/>
      <c r="D43" s="75"/>
      <c r="E43" s="76"/>
      <c r="G43" s="77"/>
      <c r="H43" s="75"/>
      <c r="I43" s="78"/>
      <c r="K43" s="79">
        <v>200</v>
      </c>
      <c r="L43" s="75">
        <v>62</v>
      </c>
      <c r="M43" s="75">
        <v>12400</v>
      </c>
      <c r="N43" s="69">
        <f>SUM(M41:M43)</f>
        <v>23600</v>
      </c>
      <c r="P43" s="36">
        <f>+P19</f>
        <v>42092</v>
      </c>
      <c r="Q43" s="44" t="s">
        <v>1</v>
      </c>
      <c r="R43" s="23">
        <f>160*95</f>
        <v>15200</v>
      </c>
      <c r="S43" s="45"/>
      <c r="T43" s="27" t="s">
        <v>6</v>
      </c>
      <c r="U43" s="73">
        <f t="shared" si="1"/>
        <v>300</v>
      </c>
      <c r="V43" s="26"/>
      <c r="W43" s="31">
        <f t="shared" si="2"/>
        <v>300</v>
      </c>
      <c r="X43" s="20"/>
      <c r="Y43" s="46"/>
    </row>
    <row r="44" spans="2:25" hidden="1" x14ac:dyDescent="0.25">
      <c r="B44" s="52">
        <v>42092</v>
      </c>
      <c r="C44" s="74"/>
      <c r="D44" s="75"/>
      <c r="E44" s="76"/>
      <c r="G44" s="77">
        <v>160</v>
      </c>
      <c r="H44" s="75">
        <f>+L43</f>
        <v>62</v>
      </c>
      <c r="I44" s="78">
        <f>G44*H44</f>
        <v>9920</v>
      </c>
      <c r="K44" s="79">
        <v>80</v>
      </c>
      <c r="L44" s="75">
        <v>50</v>
      </c>
      <c r="M44" s="75">
        <v>4000</v>
      </c>
      <c r="N44" s="69"/>
      <c r="Q44" s="44" t="s">
        <v>15</v>
      </c>
      <c r="R44" s="23"/>
      <c r="S44" s="45">
        <f>-R43</f>
        <v>-15200</v>
      </c>
      <c r="T44" s="27" t="s">
        <v>30</v>
      </c>
      <c r="U44" s="81">
        <f>-SUM(U35:U43)</f>
        <v>9920</v>
      </c>
      <c r="V44" s="26"/>
      <c r="W44" s="31">
        <f t="shared" si="2"/>
        <v>9920</v>
      </c>
      <c r="X44" s="20"/>
      <c r="Y44" s="46"/>
    </row>
    <row r="45" spans="2:25" ht="16.5" hidden="1" thickBot="1" x14ac:dyDescent="0.3">
      <c r="B45" s="52"/>
      <c r="C45" s="74"/>
      <c r="D45" s="75"/>
      <c r="E45" s="76"/>
      <c r="G45" s="77"/>
      <c r="H45" s="75"/>
      <c r="I45" s="78"/>
      <c r="K45" s="79">
        <v>120</v>
      </c>
      <c r="L45" s="75">
        <v>60</v>
      </c>
      <c r="M45" s="75">
        <v>7200</v>
      </c>
      <c r="N45" s="69"/>
      <c r="Q45" s="44"/>
      <c r="R45" s="23"/>
      <c r="S45" s="45"/>
      <c r="T45" s="32" t="s">
        <v>20</v>
      </c>
      <c r="U45" s="33">
        <f>SUM(U35:U44)</f>
        <v>0</v>
      </c>
      <c r="V45" s="33">
        <f>SUM(V35:V44)</f>
        <v>0</v>
      </c>
      <c r="W45" s="33">
        <f>SUM(W35:W44)</f>
        <v>0</v>
      </c>
      <c r="X45" s="20"/>
      <c r="Y45" s="46"/>
    </row>
    <row r="46" spans="2:25" ht="16.5" hidden="1" thickTop="1" x14ac:dyDescent="0.25">
      <c r="B46" s="52"/>
      <c r="C46" s="74"/>
      <c r="D46" s="75"/>
      <c r="E46" s="76"/>
      <c r="G46" s="77"/>
      <c r="H46" s="75"/>
      <c r="I46" s="78"/>
      <c r="K46" s="79">
        <f>K43-G44</f>
        <v>40</v>
      </c>
      <c r="L46" s="75">
        <f>L43</f>
        <v>62</v>
      </c>
      <c r="M46" s="75">
        <f>K46*L46</f>
        <v>2480</v>
      </c>
      <c r="N46" s="69">
        <f>SUM(M44:M46)</f>
        <v>13680</v>
      </c>
      <c r="Q46" s="44" t="s">
        <v>26</v>
      </c>
      <c r="R46" s="23">
        <f>I44</f>
        <v>9920</v>
      </c>
      <c r="S46" s="45"/>
      <c r="T46" s="91" t="s">
        <v>8</v>
      </c>
      <c r="U46" s="34">
        <f>SUM(U40:U44)</f>
        <v>10720</v>
      </c>
      <c r="V46" s="34">
        <f>SUM(V40:V44)</f>
        <v>-17980</v>
      </c>
      <c r="W46" s="34">
        <f>SUM(W40:W44)</f>
        <v>-7260</v>
      </c>
      <c r="X46" s="20"/>
      <c r="Y46" s="46"/>
    </row>
    <row r="47" spans="2:25" hidden="1" x14ac:dyDescent="0.25">
      <c r="B47" s="52"/>
      <c r="C47" s="74"/>
      <c r="D47" s="75"/>
      <c r="E47" s="76"/>
      <c r="G47" s="77"/>
      <c r="H47" s="75"/>
      <c r="I47" s="78"/>
      <c r="K47" s="79"/>
      <c r="L47" s="75"/>
      <c r="M47" s="75"/>
      <c r="N47" s="69"/>
      <c r="Q47" s="44" t="s">
        <v>22</v>
      </c>
      <c r="R47" s="23"/>
      <c r="S47" s="45">
        <f>-R46</f>
        <v>-9920</v>
      </c>
      <c r="X47" s="20"/>
      <c r="Y47" s="46"/>
    </row>
    <row r="48" spans="2:25" hidden="1" x14ac:dyDescent="0.25">
      <c r="B48" s="52"/>
      <c r="C48" s="74"/>
      <c r="D48" s="75"/>
      <c r="E48" s="76"/>
      <c r="G48" s="77"/>
      <c r="H48" s="75"/>
      <c r="I48" s="78"/>
      <c r="K48" s="79"/>
      <c r="L48" s="75"/>
      <c r="M48" s="75"/>
      <c r="N48" s="69"/>
      <c r="Q48" s="44"/>
      <c r="R48" s="23"/>
      <c r="S48" s="45"/>
      <c r="X48" s="20"/>
      <c r="Y48" s="46"/>
    </row>
    <row r="49" spans="1:25" hidden="1" x14ac:dyDescent="0.25">
      <c r="B49" s="52"/>
      <c r="C49" s="74"/>
      <c r="D49" s="75"/>
      <c r="E49" s="76"/>
      <c r="G49" s="77"/>
      <c r="H49" s="75"/>
      <c r="I49" s="78"/>
      <c r="K49" s="79"/>
      <c r="L49" s="75"/>
      <c r="M49" s="75"/>
      <c r="N49" s="69"/>
      <c r="X49" s="20"/>
      <c r="Y49" s="46"/>
    </row>
    <row r="50" spans="1:25" ht="16.5" hidden="1" thickBot="1" x14ac:dyDescent="0.3">
      <c r="B50" s="52"/>
      <c r="C50" s="82"/>
      <c r="D50" s="83"/>
      <c r="E50" s="84"/>
      <c r="G50" s="85"/>
      <c r="H50" s="86"/>
      <c r="I50" s="87"/>
      <c r="K50" s="88"/>
      <c r="L50" s="89"/>
      <c r="M50" s="89"/>
      <c r="N50" s="90"/>
      <c r="X50" s="20"/>
      <c r="Y50" s="46"/>
    </row>
    <row r="51" spans="1:25" ht="17.25" hidden="1" thickTop="1" thickBot="1" x14ac:dyDescent="0.3">
      <c r="X51" s="20"/>
      <c r="Y51" s="46"/>
    </row>
    <row r="52" spans="1:25" ht="21.75" thickBot="1" x14ac:dyDescent="0.4">
      <c r="A52" s="93" t="s">
        <v>37</v>
      </c>
      <c r="B52" s="37" t="s">
        <v>32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9"/>
      <c r="Q52" s="38"/>
      <c r="R52" s="38"/>
      <c r="S52" s="38"/>
      <c r="T52" s="38"/>
      <c r="U52" s="40"/>
      <c r="V52" s="40"/>
      <c r="W52" s="40"/>
      <c r="X52" s="40"/>
      <c r="Y52" s="41"/>
    </row>
    <row r="53" spans="1:25" x14ac:dyDescent="0.25">
      <c r="A53" s="93" t="s">
        <v>38</v>
      </c>
      <c r="Q53" s="42" t="s">
        <v>3</v>
      </c>
      <c r="R53" s="42" t="s">
        <v>4</v>
      </c>
      <c r="S53" s="42" t="s">
        <v>16</v>
      </c>
    </row>
    <row r="54" spans="1:25" x14ac:dyDescent="0.25">
      <c r="P54" s="36">
        <v>42068</v>
      </c>
      <c r="Q54" s="44" t="s">
        <v>22</v>
      </c>
      <c r="R54" s="1">
        <f>E61</f>
        <v>22000</v>
      </c>
      <c r="S54" s="2"/>
    </row>
    <row r="55" spans="1:25" x14ac:dyDescent="0.25">
      <c r="Q55" s="44" t="s">
        <v>2</v>
      </c>
      <c r="R55" s="1"/>
      <c r="S55" s="2">
        <f>-R54</f>
        <v>-22000</v>
      </c>
    </row>
    <row r="56" spans="1:25" x14ac:dyDescent="0.25">
      <c r="Q56" s="44"/>
      <c r="R56" s="1"/>
      <c r="S56" s="2"/>
      <c r="T56" s="49"/>
      <c r="U56" s="50"/>
      <c r="V56" s="51"/>
      <c r="W56" s="50"/>
      <c r="X56" s="121" t="s">
        <v>14</v>
      </c>
      <c r="Y56" s="121"/>
    </row>
    <row r="57" spans="1:25" x14ac:dyDescent="0.25">
      <c r="B57" s="43"/>
      <c r="C57" s="118" t="s">
        <v>21</v>
      </c>
      <c r="D57" s="118"/>
      <c r="E57" s="118"/>
      <c r="G57" s="119" t="s">
        <v>17</v>
      </c>
      <c r="H57" s="119"/>
      <c r="I57" s="119"/>
      <c r="K57" s="120" t="s">
        <v>22</v>
      </c>
      <c r="L57" s="120"/>
      <c r="M57" s="120"/>
      <c r="N57" s="120"/>
      <c r="P57" s="36">
        <f>+P31</f>
        <v>42072</v>
      </c>
      <c r="Q57" s="44" t="s">
        <v>1</v>
      </c>
      <c r="R57" s="1">
        <f>420*85</f>
        <v>35700</v>
      </c>
      <c r="S57" s="2"/>
      <c r="T57" s="49" t="s">
        <v>10</v>
      </c>
      <c r="U57" s="50" t="s">
        <v>11</v>
      </c>
      <c r="V57" s="51" t="s">
        <v>12</v>
      </c>
      <c r="W57" s="50" t="s">
        <v>13</v>
      </c>
      <c r="X57" s="121"/>
      <c r="Y57" s="121"/>
    </row>
    <row r="58" spans="1:25" ht="16.5" thickBot="1" x14ac:dyDescent="0.3">
      <c r="B58" s="43"/>
      <c r="C58" s="47"/>
      <c r="D58" s="47" t="s">
        <v>23</v>
      </c>
      <c r="E58" s="47" t="s">
        <v>19</v>
      </c>
      <c r="G58" s="47"/>
      <c r="H58" s="47" t="s">
        <v>23</v>
      </c>
      <c r="I58" s="47" t="s">
        <v>19</v>
      </c>
      <c r="K58" s="47"/>
      <c r="L58" s="47" t="s">
        <v>23</v>
      </c>
      <c r="M58" s="47" t="s">
        <v>19</v>
      </c>
      <c r="N58" s="47" t="s">
        <v>19</v>
      </c>
      <c r="Q58" s="44" t="s">
        <v>15</v>
      </c>
      <c r="R58" s="1"/>
      <c r="S58" s="2">
        <f>-R57</f>
        <v>-35700</v>
      </c>
      <c r="T58" s="49">
        <f>SUM(W61:W63)</f>
        <v>628152</v>
      </c>
      <c r="U58" s="50" t="s">
        <v>11</v>
      </c>
      <c r="V58" s="51">
        <f>-SUM(W64:W64)</f>
        <v>53750</v>
      </c>
      <c r="W58" s="50" t="s">
        <v>13</v>
      </c>
      <c r="X58" s="70">
        <f>-SUM(W65:W70)</f>
        <v>574402</v>
      </c>
      <c r="Y58" s="70"/>
    </row>
    <row r="59" spans="1:25" ht="30.75" thickBot="1" x14ac:dyDescent="0.35">
      <c r="B59" s="48" t="s">
        <v>18</v>
      </c>
      <c r="C59" s="47" t="s">
        <v>24</v>
      </c>
      <c r="D59" s="47" t="s">
        <v>25</v>
      </c>
      <c r="E59" s="47" t="s">
        <v>25</v>
      </c>
      <c r="G59" s="47" t="s">
        <v>24</v>
      </c>
      <c r="H59" s="47" t="s">
        <v>25</v>
      </c>
      <c r="I59" s="47" t="s">
        <v>25</v>
      </c>
      <c r="K59" s="47" t="s">
        <v>24</v>
      </c>
      <c r="L59" s="47" t="s">
        <v>25</v>
      </c>
      <c r="M59" s="47" t="s">
        <v>25</v>
      </c>
      <c r="N59" s="47" t="s">
        <v>25</v>
      </c>
      <c r="Q59" s="44"/>
      <c r="R59" s="1"/>
      <c r="S59" s="2"/>
      <c r="T59" s="71"/>
      <c r="U59" s="71"/>
      <c r="V59" s="115">
        <f>V58+X58</f>
        <v>628152</v>
      </c>
      <c r="W59" s="116"/>
      <c r="X59" s="117"/>
    </row>
    <row r="60" spans="1:25" ht="16.5" thickTop="1" x14ac:dyDescent="0.25">
      <c r="B60" s="4">
        <v>42064</v>
      </c>
      <c r="C60" s="5"/>
      <c r="D60" s="6"/>
      <c r="E60" s="7"/>
      <c r="F60" s="95"/>
      <c r="G60" s="14"/>
      <c r="H60" s="96"/>
      <c r="I60" s="15"/>
      <c r="J60" s="95"/>
      <c r="K60" s="122">
        <v>100</v>
      </c>
      <c r="L60" s="123">
        <v>50</v>
      </c>
      <c r="M60" s="124">
        <f>K60*L60</f>
        <v>5000</v>
      </c>
      <c r="N60" s="125">
        <f>M60</f>
        <v>5000</v>
      </c>
      <c r="Q60" s="44" t="s">
        <v>26</v>
      </c>
      <c r="R60" s="1">
        <f>I64</f>
        <v>22680</v>
      </c>
      <c r="S60" s="2"/>
      <c r="T60" s="72" t="s">
        <v>3</v>
      </c>
      <c r="U60" s="22" t="s">
        <v>27</v>
      </c>
      <c r="V60" s="22" t="s">
        <v>5</v>
      </c>
      <c r="W60" s="22" t="s">
        <v>28</v>
      </c>
      <c r="X60" s="20"/>
      <c r="Y60" s="46"/>
    </row>
    <row r="61" spans="1:25" x14ac:dyDescent="0.25">
      <c r="B61" s="4">
        <v>42068</v>
      </c>
      <c r="C61" s="8">
        <v>400</v>
      </c>
      <c r="D61" s="9">
        <v>55</v>
      </c>
      <c r="E61" s="10">
        <f>C61*D61</f>
        <v>22000</v>
      </c>
      <c r="F61" s="95"/>
      <c r="G61" s="16"/>
      <c r="H61" s="101"/>
      <c r="I61" s="17"/>
      <c r="J61" s="95"/>
      <c r="K61" s="126">
        <v>100</v>
      </c>
      <c r="L61" s="127">
        <v>50</v>
      </c>
      <c r="M61" s="128">
        <v>5000</v>
      </c>
      <c r="N61" s="129"/>
      <c r="Q61" s="44" t="s">
        <v>22</v>
      </c>
      <c r="R61" s="1"/>
      <c r="S61" s="2">
        <f>-R60</f>
        <v>-22680</v>
      </c>
      <c r="T61" s="24" t="s">
        <v>0</v>
      </c>
      <c r="U61" s="25">
        <f t="shared" ref="U61:U70" si="3">+U35</f>
        <v>518000</v>
      </c>
      <c r="V61" s="3"/>
      <c r="W61" s="25">
        <f>SUM(U61:V61)</f>
        <v>518000</v>
      </c>
      <c r="X61" s="20"/>
      <c r="Y61" s="46"/>
    </row>
    <row r="62" spans="1:25" x14ac:dyDescent="0.25">
      <c r="B62" s="4"/>
      <c r="C62" s="8"/>
      <c r="D62" s="9"/>
      <c r="E62" s="10"/>
      <c r="F62" s="95"/>
      <c r="G62" s="16"/>
      <c r="H62" s="101"/>
      <c r="I62" s="17"/>
      <c r="J62" s="95"/>
      <c r="K62" s="126">
        <v>400</v>
      </c>
      <c r="L62" s="127">
        <v>55</v>
      </c>
      <c r="M62" s="128">
        <v>22000</v>
      </c>
      <c r="N62" s="129"/>
      <c r="Q62" s="44"/>
      <c r="R62" s="1"/>
      <c r="S62" s="2"/>
      <c r="T62" s="27" t="s">
        <v>1</v>
      </c>
      <c r="U62" s="25">
        <f t="shared" si="3"/>
        <v>44900</v>
      </c>
      <c r="V62" s="3">
        <f>R57+R69</f>
        <v>50900</v>
      </c>
      <c r="W62" s="25">
        <f t="shared" ref="W62:W70" si="4">SUM(U62:V62)</f>
        <v>95800</v>
      </c>
      <c r="X62" s="20"/>
      <c r="Y62" s="46"/>
    </row>
    <row r="63" spans="1:25" x14ac:dyDescent="0.25">
      <c r="B63" s="4"/>
      <c r="C63" s="8"/>
      <c r="D63" s="9"/>
      <c r="E63" s="10"/>
      <c r="F63" s="95"/>
      <c r="G63" s="16"/>
      <c r="H63" s="101"/>
      <c r="I63" s="17"/>
      <c r="J63" s="95"/>
      <c r="K63" s="126">
        <f>SUM(K61:K62)</f>
        <v>500</v>
      </c>
      <c r="L63" s="127">
        <f>M63/K63</f>
        <v>54</v>
      </c>
      <c r="M63" s="128">
        <f>SUM(M61:M62)</f>
        <v>27000</v>
      </c>
      <c r="N63" s="129">
        <f>K63*L63</f>
        <v>27000</v>
      </c>
      <c r="P63" s="36">
        <f>+P37</f>
        <v>42081</v>
      </c>
      <c r="Q63" s="44" t="s">
        <v>22</v>
      </c>
      <c r="R63" s="1">
        <f>E65</f>
        <v>7200</v>
      </c>
      <c r="S63" s="2"/>
      <c r="T63" s="80" t="s">
        <v>22</v>
      </c>
      <c r="U63" s="25">
        <f t="shared" si="3"/>
        <v>5000</v>
      </c>
      <c r="V63" s="3">
        <f>R54+S61+R63+R66+S73</f>
        <v>9352</v>
      </c>
      <c r="W63" s="25">
        <f t="shared" si="4"/>
        <v>14352</v>
      </c>
      <c r="X63" s="20"/>
      <c r="Y63" s="46"/>
    </row>
    <row r="64" spans="1:25" x14ac:dyDescent="0.25">
      <c r="B64" s="4">
        <v>42072</v>
      </c>
      <c r="C64" s="8"/>
      <c r="D64" s="9"/>
      <c r="E64" s="10"/>
      <c r="F64" s="95"/>
      <c r="G64" s="16">
        <v>420</v>
      </c>
      <c r="H64" s="101">
        <f>L63</f>
        <v>54</v>
      </c>
      <c r="I64" s="17">
        <f>G64*H64</f>
        <v>22680</v>
      </c>
      <c r="J64" s="95"/>
      <c r="K64" s="130">
        <f>K63-G64</f>
        <v>80</v>
      </c>
      <c r="L64" s="131">
        <f>+L63</f>
        <v>54</v>
      </c>
      <c r="M64" s="132">
        <f>K64*L64</f>
        <v>4320</v>
      </c>
      <c r="N64" s="133">
        <f>M64</f>
        <v>4320</v>
      </c>
      <c r="Q64" s="44" t="s">
        <v>2</v>
      </c>
      <c r="R64" s="1"/>
      <c r="S64" s="2">
        <f>-R63</f>
        <v>-7200</v>
      </c>
      <c r="T64" s="27" t="s">
        <v>2</v>
      </c>
      <c r="U64" s="28">
        <f t="shared" si="3"/>
        <v>-12150</v>
      </c>
      <c r="V64" s="3">
        <f>S55+S64+S67</f>
        <v>-41600</v>
      </c>
      <c r="W64" s="28">
        <f t="shared" si="4"/>
        <v>-53750</v>
      </c>
      <c r="X64" s="20"/>
      <c r="Y64" s="46"/>
    </row>
    <row r="65" spans="2:25" x14ac:dyDescent="0.25">
      <c r="B65" s="4">
        <v>42081</v>
      </c>
      <c r="C65" s="8">
        <v>120</v>
      </c>
      <c r="D65" s="9">
        <v>60</v>
      </c>
      <c r="E65" s="10">
        <f>C65*D65</f>
        <v>7200</v>
      </c>
      <c r="F65" s="95"/>
      <c r="G65" s="16"/>
      <c r="H65" s="101"/>
      <c r="I65" s="17"/>
      <c r="J65" s="95"/>
      <c r="K65" s="134">
        <v>80</v>
      </c>
      <c r="L65" s="135">
        <v>54</v>
      </c>
      <c r="M65" s="136">
        <v>4320</v>
      </c>
      <c r="N65" s="137"/>
      <c r="Q65" s="44"/>
      <c r="R65" s="1"/>
      <c r="S65" s="2"/>
      <c r="T65" s="29" t="s">
        <v>9</v>
      </c>
      <c r="U65" s="30">
        <f t="shared" si="3"/>
        <v>-566470</v>
      </c>
      <c r="V65" s="3"/>
      <c r="W65" s="30">
        <f t="shared" si="4"/>
        <v>-566470</v>
      </c>
      <c r="X65" s="20"/>
      <c r="Y65" s="46"/>
    </row>
    <row r="66" spans="2:25" x14ac:dyDescent="0.25">
      <c r="B66" s="4"/>
      <c r="C66" s="104"/>
      <c r="D66" s="105"/>
      <c r="E66" s="106"/>
      <c r="F66" s="95"/>
      <c r="G66" s="107"/>
      <c r="H66" s="108"/>
      <c r="I66" s="109"/>
      <c r="J66" s="95"/>
      <c r="K66" s="138">
        <v>120</v>
      </c>
      <c r="L66" s="139">
        <v>60</v>
      </c>
      <c r="M66" s="140">
        <v>7200</v>
      </c>
      <c r="N66" s="137"/>
      <c r="P66" s="36">
        <f>+P40</f>
        <v>42088</v>
      </c>
      <c r="Q66" s="44" t="s">
        <v>22</v>
      </c>
      <c r="R66" s="1">
        <f>E68</f>
        <v>12400</v>
      </c>
      <c r="S66" s="2"/>
      <c r="T66" s="27" t="s">
        <v>15</v>
      </c>
      <c r="U66" s="31">
        <f t="shared" si="3"/>
        <v>0</v>
      </c>
      <c r="V66" s="3">
        <f>S58+S70</f>
        <v>-50900</v>
      </c>
      <c r="W66" s="31">
        <f t="shared" si="4"/>
        <v>-50900</v>
      </c>
      <c r="X66" s="20"/>
      <c r="Y66" s="46"/>
    </row>
    <row r="67" spans="2:25" x14ac:dyDescent="0.25">
      <c r="B67" s="4"/>
      <c r="C67" s="104"/>
      <c r="D67" s="105"/>
      <c r="E67" s="106"/>
      <c r="F67" s="95"/>
      <c r="G67" s="107"/>
      <c r="H67" s="108"/>
      <c r="I67" s="109"/>
      <c r="J67" s="95"/>
      <c r="K67" s="138">
        <f>SUM(K65:K66)</f>
        <v>200</v>
      </c>
      <c r="L67" s="139">
        <f>M67/K67</f>
        <v>57.6</v>
      </c>
      <c r="M67" s="140">
        <f>SUM(M65:M66)</f>
        <v>11520</v>
      </c>
      <c r="N67" s="137">
        <f>K67*L67</f>
        <v>11520</v>
      </c>
      <c r="Q67" s="44" t="s">
        <v>2</v>
      </c>
      <c r="R67" s="1"/>
      <c r="S67" s="2">
        <f>-R66</f>
        <v>-12400</v>
      </c>
      <c r="T67" s="80" t="s">
        <v>26</v>
      </c>
      <c r="U67" s="31">
        <f t="shared" si="3"/>
        <v>0</v>
      </c>
      <c r="V67" s="3">
        <f>R60+R72</f>
        <v>32248</v>
      </c>
      <c r="W67" s="31">
        <f t="shared" si="4"/>
        <v>32248</v>
      </c>
      <c r="X67" s="20"/>
      <c r="Y67" s="46"/>
    </row>
    <row r="68" spans="2:25" x14ac:dyDescent="0.25">
      <c r="B68" s="4">
        <v>42088</v>
      </c>
      <c r="C68" s="104">
        <v>200</v>
      </c>
      <c r="D68" s="105">
        <v>62</v>
      </c>
      <c r="E68" s="106">
        <f>C68*D68</f>
        <v>12400</v>
      </c>
      <c r="F68" s="95"/>
      <c r="G68" s="107"/>
      <c r="H68" s="108"/>
      <c r="I68" s="109"/>
      <c r="J68" s="95"/>
      <c r="K68" s="141">
        <v>200</v>
      </c>
      <c r="L68" s="142">
        <v>57.6</v>
      </c>
      <c r="M68" s="143">
        <v>11520</v>
      </c>
      <c r="N68" s="144"/>
      <c r="Q68" s="44"/>
      <c r="R68" s="1"/>
      <c r="S68" s="2"/>
      <c r="T68" s="27" t="s">
        <v>7</v>
      </c>
      <c r="U68" s="31">
        <f t="shared" si="3"/>
        <v>500</v>
      </c>
      <c r="V68" s="3"/>
      <c r="W68" s="31">
        <f t="shared" si="4"/>
        <v>500</v>
      </c>
      <c r="X68" s="20"/>
      <c r="Y68" s="46"/>
    </row>
    <row r="69" spans="2:25" x14ac:dyDescent="0.25">
      <c r="B69" s="4"/>
      <c r="C69" s="104"/>
      <c r="D69" s="105"/>
      <c r="E69" s="106"/>
      <c r="F69" s="95"/>
      <c r="G69" s="107"/>
      <c r="H69" s="108"/>
      <c r="I69" s="109"/>
      <c r="J69" s="95"/>
      <c r="K69" s="141">
        <v>200</v>
      </c>
      <c r="L69" s="142">
        <v>62</v>
      </c>
      <c r="M69" s="143">
        <v>12400</v>
      </c>
      <c r="N69" s="144"/>
      <c r="P69" s="36">
        <f>+P43</f>
        <v>42092</v>
      </c>
      <c r="Q69" s="44" t="s">
        <v>1</v>
      </c>
      <c r="R69" s="1">
        <f>160*95</f>
        <v>15200</v>
      </c>
      <c r="S69" s="2"/>
      <c r="T69" s="27" t="s">
        <v>6</v>
      </c>
      <c r="U69" s="31">
        <f t="shared" si="3"/>
        <v>300</v>
      </c>
      <c r="V69" s="3"/>
      <c r="W69" s="31">
        <f t="shared" si="4"/>
        <v>300</v>
      </c>
      <c r="X69" s="20"/>
      <c r="Y69" s="46"/>
    </row>
    <row r="70" spans="2:25" x14ac:dyDescent="0.25">
      <c r="B70" s="4"/>
      <c r="C70" s="104"/>
      <c r="D70" s="105"/>
      <c r="E70" s="106"/>
      <c r="F70" s="95"/>
      <c r="G70" s="107"/>
      <c r="H70" s="108"/>
      <c r="I70" s="109"/>
      <c r="J70" s="95"/>
      <c r="K70" s="141">
        <f>SUM(K68:K69)</f>
        <v>400</v>
      </c>
      <c r="L70" s="142">
        <f>M70/K70</f>
        <v>59.8</v>
      </c>
      <c r="M70" s="143">
        <f>SUM(M68:M69)</f>
        <v>23920</v>
      </c>
      <c r="N70" s="144">
        <f>K70*L70</f>
        <v>23920</v>
      </c>
      <c r="Q70" s="44" t="s">
        <v>15</v>
      </c>
      <c r="R70" s="1"/>
      <c r="S70" s="2">
        <f>-R69</f>
        <v>-15200</v>
      </c>
      <c r="T70" s="27" t="s">
        <v>30</v>
      </c>
      <c r="U70" s="31">
        <f t="shared" si="3"/>
        <v>9920</v>
      </c>
      <c r="V70" s="3"/>
      <c r="W70" s="31">
        <f t="shared" si="4"/>
        <v>9920</v>
      </c>
      <c r="X70" s="20"/>
      <c r="Y70" s="46"/>
    </row>
    <row r="71" spans="2:25" ht="16.5" thickBot="1" x14ac:dyDescent="0.3">
      <c r="B71" s="4">
        <v>42092</v>
      </c>
      <c r="C71" s="104"/>
      <c r="D71" s="105"/>
      <c r="E71" s="106"/>
      <c r="F71" s="95"/>
      <c r="G71" s="107">
        <v>160</v>
      </c>
      <c r="H71" s="108">
        <f>L70</f>
        <v>59.8</v>
      </c>
      <c r="I71" s="109">
        <f>G71*H71</f>
        <v>9568</v>
      </c>
      <c r="J71" s="95"/>
      <c r="K71" s="145">
        <f>K70-G71</f>
        <v>240</v>
      </c>
      <c r="L71" s="146">
        <f>+L70</f>
        <v>59.8</v>
      </c>
      <c r="M71" s="147">
        <f>K71*L71</f>
        <v>14352</v>
      </c>
      <c r="N71" s="148">
        <f>M71</f>
        <v>14352</v>
      </c>
      <c r="Q71" s="44"/>
      <c r="R71" s="1"/>
      <c r="S71" s="2"/>
      <c r="T71" s="32" t="s">
        <v>20</v>
      </c>
      <c r="U71" s="33">
        <f>SUM(U61:U70)</f>
        <v>0</v>
      </c>
      <c r="V71" s="33">
        <f>SUM(V61:V70)</f>
        <v>0</v>
      </c>
      <c r="W71" s="33">
        <f>SUM(W61:W70)</f>
        <v>0</v>
      </c>
      <c r="X71" s="20"/>
      <c r="Y71" s="46"/>
    </row>
    <row r="72" spans="2:25" ht="16.5" thickTop="1" x14ac:dyDescent="0.25">
      <c r="B72" s="4"/>
      <c r="C72" s="104"/>
      <c r="D72" s="105"/>
      <c r="E72" s="106"/>
      <c r="F72" s="95"/>
      <c r="G72" s="107"/>
      <c r="H72" s="108"/>
      <c r="I72" s="109"/>
      <c r="J72" s="95"/>
      <c r="K72" s="94"/>
      <c r="L72" s="108"/>
      <c r="M72" s="105"/>
      <c r="N72" s="103"/>
      <c r="Q72" s="44" t="s">
        <v>26</v>
      </c>
      <c r="R72" s="1">
        <f>I71</f>
        <v>9568</v>
      </c>
      <c r="S72" s="2"/>
      <c r="T72" s="91" t="s">
        <v>8</v>
      </c>
      <c r="U72" s="34">
        <f>SUM(U66:U70)</f>
        <v>10720</v>
      </c>
      <c r="V72" s="34">
        <f>SUM(V66:V70)</f>
        <v>-18652</v>
      </c>
      <c r="W72" s="34">
        <f>SUM(W66:W70)</f>
        <v>-7932</v>
      </c>
      <c r="X72" s="20"/>
      <c r="Y72" s="46"/>
    </row>
    <row r="73" spans="2:25" ht="16.5" thickBot="1" x14ac:dyDescent="0.3">
      <c r="B73" s="4"/>
      <c r="C73" s="11"/>
      <c r="D73" s="12"/>
      <c r="E73" s="13"/>
      <c r="F73" s="95"/>
      <c r="G73" s="18"/>
      <c r="H73" s="110"/>
      <c r="I73" s="19"/>
      <c r="J73" s="95"/>
      <c r="K73" s="111"/>
      <c r="L73" s="112"/>
      <c r="M73" s="113"/>
      <c r="N73" s="114"/>
      <c r="Q73" s="44" t="s">
        <v>22</v>
      </c>
      <c r="R73" s="1"/>
      <c r="S73" s="2">
        <f>-R72</f>
        <v>-9568</v>
      </c>
    </row>
    <row r="74" spans="2:25" ht="16.5" thickTop="1" x14ac:dyDescent="0.25">
      <c r="Q74" s="44"/>
      <c r="R74" s="1"/>
      <c r="S74" s="2"/>
    </row>
  </sheetData>
  <sheetProtection algorithmName="SHA-512" hashValue="5S5epIvq8M1YOoRnAalo7ImDyr1fQff4J/I/3jAFYprplKfFY1RpqMRfpDDlvggOB+c4TxWiRv4yiO1afSqzZQ==" saltValue="XeKxwQ0gGGcBUXPkemoj6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37" priority="13" operator="lessThan">
      <formula>-1</formula>
    </cfRule>
    <cfRule type="cellIs" dxfId="36" priority="14" operator="greaterThan">
      <formula>1</formula>
    </cfRule>
    <cfRule type="cellIs" dxfId="35" priority="15" operator="between">
      <formula>-1</formula>
      <formula>1</formula>
    </cfRule>
  </conditionalFormatting>
  <conditionalFormatting sqref="V9:X9">
    <cfRule type="cellIs" dxfId="34" priority="16" operator="lessThan">
      <formula>$T$8</formula>
    </cfRule>
    <cfRule type="cellIs" dxfId="33" priority="17" operator="lessThan">
      <formula>$T$8</formula>
    </cfRule>
    <cfRule type="cellIs" dxfId="32" priority="18" operator="equal">
      <formula>$T$8</formula>
    </cfRule>
    <cfRule type="cellIs" dxfId="31" priority="19" operator="equal">
      <formula>$T$8</formula>
    </cfRule>
  </conditionalFormatting>
  <conditionalFormatting sqref="U45:W45">
    <cfRule type="cellIs" dxfId="30" priority="10" operator="lessThan">
      <formula>-1</formula>
    </cfRule>
    <cfRule type="cellIs" dxfId="29" priority="11" operator="greaterThan">
      <formula>1</formula>
    </cfRule>
    <cfRule type="cellIs" dxfId="28" priority="12" operator="between">
      <formula>-1</formula>
      <formula>1</formula>
    </cfRule>
  </conditionalFormatting>
  <conditionalFormatting sqref="V33:X33">
    <cfRule type="cellIs" dxfId="27" priority="7" operator="lessThan">
      <formula>$T$32</formula>
    </cfRule>
    <cfRule type="cellIs" dxfId="26" priority="8" operator="greaterThan">
      <formula>$T$32</formula>
    </cfRule>
    <cfRule type="cellIs" dxfId="25" priority="9" operator="equal">
      <formula>$T$32</formula>
    </cfRule>
  </conditionalFormatting>
  <conditionalFormatting sqref="U71:W71">
    <cfRule type="cellIs" dxfId="24" priority="4" operator="lessThan">
      <formula>-1</formula>
    </cfRule>
    <cfRule type="cellIs" dxfId="23" priority="5" operator="greaterThan">
      <formula>1</formula>
    </cfRule>
    <cfRule type="cellIs" dxfId="22" priority="6" operator="between">
      <formula>-1</formula>
      <formula>1</formula>
    </cfRule>
  </conditionalFormatting>
  <conditionalFormatting sqref="V59:X59">
    <cfRule type="cellIs" dxfId="21" priority="1" operator="lessThan">
      <formula>$T$58</formula>
    </cfRule>
    <cfRule type="cellIs" dxfId="20" priority="2" operator="greaterThan">
      <formula>$T$58</formula>
    </cfRule>
    <cfRule type="cellIs" dxfId="19" priority="3" operator="equal">
      <formula>$T$58</formula>
    </cfRule>
  </conditionalFormatting>
  <hyperlinks>
    <hyperlink ref="A1" r:id="rId1" location="fifopart1"/>
    <hyperlink ref="A2" r:id="rId2" location="fifopart2"/>
    <hyperlink ref="A26" r:id="rId3" location="lifopart1"/>
    <hyperlink ref="A27" r:id="rId4" location="lifopart2"/>
    <hyperlink ref="A52" r:id="rId5" location="avepart1"/>
    <hyperlink ref="A53" r:id="rId6" location="avepart2"/>
  </hyperlinks>
  <pageMargins left="0.7" right="0.7" top="0.75" bottom="0.75" header="0.3" footer="0.3"/>
  <pageSetup scale="70" orientation="landscape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74"/>
  <sheetViews>
    <sheetView topLeftCell="A52" zoomScale="130" zoomScaleNormal="130" workbookViewId="0">
      <selection activeCell="H68" sqref="H68"/>
    </sheetView>
  </sheetViews>
  <sheetFormatPr defaultColWidth="8.85546875" defaultRowHeight="15.75" x14ac:dyDescent="0.25"/>
  <cols>
    <col min="1" max="1" width="38.28515625" style="92" customWidth="1"/>
    <col min="2" max="2" width="7.7109375" style="35" customWidth="1"/>
    <col min="3" max="3" width="8.42578125" style="20" bestFit="1" customWidth="1"/>
    <col min="4" max="4" width="5.42578125" style="20" customWidth="1"/>
    <col min="5" max="5" width="8.140625" style="20" customWidth="1"/>
    <col min="6" max="6" width="1.28515625" style="20" customWidth="1"/>
    <col min="7" max="7" width="8.42578125" style="20" bestFit="1" customWidth="1"/>
    <col min="8" max="8" width="6.5703125" style="20" bestFit="1" customWidth="1"/>
    <col min="9" max="9" width="7.7109375" style="20" bestFit="1" customWidth="1"/>
    <col min="10" max="10" width="1.28515625" style="20" customWidth="1"/>
    <col min="11" max="11" width="8.42578125" style="20" bestFit="1" customWidth="1"/>
    <col min="12" max="12" width="7.140625" style="20" bestFit="1" customWidth="1"/>
    <col min="13" max="13" width="8.140625" style="20" customWidth="1"/>
    <col min="14" max="14" width="7.7109375" style="20" bestFit="1" customWidth="1"/>
    <col min="15" max="15" width="1.28515625" style="20" customWidth="1"/>
    <col min="16" max="16" width="7.85546875" style="36" bestFit="1" customWidth="1"/>
    <col min="17" max="17" width="20" style="20" customWidth="1"/>
    <col min="18" max="18" width="8.42578125" style="20" bestFit="1" customWidth="1"/>
    <col min="19" max="19" width="9.140625" style="20" bestFit="1" customWidth="1"/>
    <col min="20" max="20" width="18.7109375" style="20" customWidth="1"/>
    <col min="21" max="21" width="10.42578125" style="21" bestFit="1" customWidth="1"/>
    <col min="22" max="22" width="10.140625" style="21" bestFit="1" customWidth="1"/>
    <col min="23" max="23" width="10.42578125" style="21" bestFit="1" customWidth="1"/>
    <col min="24" max="24" width="2.7109375" style="21" customWidth="1"/>
    <col min="25" max="25" width="10.140625" style="21" bestFit="1" customWidth="1"/>
    <col min="26" max="26" width="8.85546875" style="21"/>
    <col min="27" max="27" width="11.140625" style="21" bestFit="1" customWidth="1"/>
    <col min="28" max="28" width="8.85546875" style="21"/>
    <col min="29" max="29" width="10.140625" style="21" bestFit="1" customWidth="1"/>
    <col min="30" max="16384" width="8.85546875" style="21"/>
  </cols>
  <sheetData>
    <row r="1" spans="1:27" ht="16.5" hidden="1" thickBot="1" x14ac:dyDescent="0.3">
      <c r="A1" s="93" t="s">
        <v>33</v>
      </c>
    </row>
    <row r="2" spans="1:27" ht="21.75" hidden="1" thickBot="1" x14ac:dyDescent="0.4">
      <c r="A2" s="93" t="s">
        <v>34</v>
      </c>
      <c r="B2" s="37" t="s">
        <v>29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8"/>
      <c r="R2" s="38"/>
      <c r="S2" s="38"/>
      <c r="T2" s="38"/>
      <c r="U2" s="40"/>
      <c r="V2" s="40"/>
      <c r="W2" s="40"/>
      <c r="X2" s="40"/>
      <c r="Y2" s="41"/>
    </row>
    <row r="3" spans="1:27" ht="16.5" hidden="1" thickBot="1" x14ac:dyDescent="0.3">
      <c r="Q3" s="42" t="s">
        <v>3</v>
      </c>
      <c r="R3" s="42" t="s">
        <v>4</v>
      </c>
      <c r="S3" s="42" t="s">
        <v>16</v>
      </c>
    </row>
    <row r="4" spans="1:27" ht="16.5" hidden="1" thickBot="1" x14ac:dyDescent="0.3">
      <c r="B4" s="43"/>
      <c r="C4" s="118" t="s">
        <v>21</v>
      </c>
      <c r="D4" s="118"/>
      <c r="E4" s="118"/>
      <c r="G4" s="119" t="s">
        <v>17</v>
      </c>
      <c r="H4" s="119"/>
      <c r="I4" s="119"/>
      <c r="K4" s="120" t="s">
        <v>22</v>
      </c>
      <c r="L4" s="120"/>
      <c r="M4" s="120"/>
      <c r="N4" s="120"/>
      <c r="P4" s="36">
        <v>42068</v>
      </c>
      <c r="Q4" s="44" t="s">
        <v>22</v>
      </c>
      <c r="R4" s="23">
        <f>E8</f>
        <v>22000</v>
      </c>
      <c r="S4" s="45"/>
      <c r="Z4" s="46"/>
      <c r="AA4" s="46"/>
    </row>
    <row r="5" spans="1:27" ht="15.4" hidden="1" customHeight="1" x14ac:dyDescent="0.25">
      <c r="B5" s="43"/>
      <c r="C5" s="47"/>
      <c r="D5" s="47" t="s">
        <v>23</v>
      </c>
      <c r="E5" s="47" t="s">
        <v>19</v>
      </c>
      <c r="G5" s="47"/>
      <c r="H5" s="47" t="s">
        <v>23</v>
      </c>
      <c r="I5" s="47" t="s">
        <v>19</v>
      </c>
      <c r="K5" s="47"/>
      <c r="L5" s="47" t="s">
        <v>23</v>
      </c>
      <c r="M5" s="47" t="s">
        <v>19</v>
      </c>
      <c r="N5" s="47" t="s">
        <v>19</v>
      </c>
      <c r="Q5" s="44" t="s">
        <v>2</v>
      </c>
      <c r="R5" s="23"/>
      <c r="S5" s="45">
        <f>-R4</f>
        <v>-22000</v>
      </c>
      <c r="Z5" s="46"/>
      <c r="AA5" s="46"/>
    </row>
    <row r="6" spans="1:27" ht="16.149999999999999" hidden="1" customHeight="1" thickBot="1" x14ac:dyDescent="0.3">
      <c r="B6" s="48" t="s">
        <v>18</v>
      </c>
      <c r="C6" s="47" t="s">
        <v>24</v>
      </c>
      <c r="D6" s="47" t="s">
        <v>25</v>
      </c>
      <c r="E6" s="47" t="s">
        <v>25</v>
      </c>
      <c r="G6" s="47" t="s">
        <v>24</v>
      </c>
      <c r="H6" s="47" t="s">
        <v>25</v>
      </c>
      <c r="I6" s="47" t="s">
        <v>25</v>
      </c>
      <c r="K6" s="47" t="s">
        <v>24</v>
      </c>
      <c r="L6" s="47" t="s">
        <v>25</v>
      </c>
      <c r="M6" s="47" t="s">
        <v>25</v>
      </c>
      <c r="N6" s="47" t="s">
        <v>25</v>
      </c>
      <c r="Q6" s="44"/>
      <c r="R6" s="23"/>
      <c r="S6" s="45"/>
      <c r="T6" s="49"/>
      <c r="U6" s="50"/>
      <c r="V6" s="51"/>
      <c r="W6" s="50"/>
      <c r="X6" s="121" t="s">
        <v>14</v>
      </c>
      <c r="Y6" s="121"/>
      <c r="Z6" s="46"/>
      <c r="AA6" s="46"/>
    </row>
    <row r="7" spans="1:27" ht="17.25" hidden="1" thickTop="1" thickBot="1" x14ac:dyDescent="0.3">
      <c r="B7" s="52">
        <v>42064</v>
      </c>
      <c r="C7" s="53"/>
      <c r="D7" s="54"/>
      <c r="E7" s="55"/>
      <c r="G7" s="56"/>
      <c r="H7" s="57"/>
      <c r="I7" s="58"/>
      <c r="K7" s="59">
        <v>100</v>
      </c>
      <c r="L7" s="60">
        <v>50</v>
      </c>
      <c r="M7" s="60">
        <f>K7*L7</f>
        <v>5000</v>
      </c>
      <c r="N7" s="61">
        <f>M7</f>
        <v>5000</v>
      </c>
      <c r="P7" s="36">
        <v>42072</v>
      </c>
      <c r="Q7" s="44" t="s">
        <v>1</v>
      </c>
      <c r="R7" s="23">
        <f>420*85</f>
        <v>35700</v>
      </c>
      <c r="S7" s="45"/>
      <c r="T7" s="49" t="s">
        <v>10</v>
      </c>
      <c r="U7" s="50" t="s">
        <v>11</v>
      </c>
      <c r="V7" s="51" t="s">
        <v>12</v>
      </c>
      <c r="W7" s="50" t="s">
        <v>13</v>
      </c>
      <c r="X7" s="121"/>
      <c r="Y7" s="121"/>
      <c r="Z7" s="46"/>
      <c r="AA7" s="46"/>
    </row>
    <row r="8" spans="1:27" ht="17.649999999999999" hidden="1" customHeight="1" thickBot="1" x14ac:dyDescent="0.3">
      <c r="B8" s="52">
        <v>42068</v>
      </c>
      <c r="C8" s="63">
        <v>400</v>
      </c>
      <c r="D8" s="64">
        <v>55</v>
      </c>
      <c r="E8" s="65">
        <f>C8*D8</f>
        <v>22000</v>
      </c>
      <c r="G8" s="66"/>
      <c r="H8" s="64"/>
      <c r="I8" s="67"/>
      <c r="K8" s="68">
        <v>100</v>
      </c>
      <c r="L8" s="64">
        <v>50</v>
      </c>
      <c r="M8" s="64">
        <v>5000</v>
      </c>
      <c r="N8" s="69"/>
      <c r="Q8" s="44" t="s">
        <v>15</v>
      </c>
      <c r="R8" s="23"/>
      <c r="S8" s="45">
        <f>-R7</f>
        <v>-35700</v>
      </c>
      <c r="T8" s="49">
        <f>SUM(W11:W13)</f>
        <v>628600</v>
      </c>
      <c r="U8" s="50" t="s">
        <v>11</v>
      </c>
      <c r="V8" s="51">
        <f>-SUM(W14:W14)</f>
        <v>53750</v>
      </c>
      <c r="W8" s="50" t="s">
        <v>13</v>
      </c>
      <c r="X8" s="70">
        <f>-SUM(W15:W20)</f>
        <v>574850</v>
      </c>
      <c r="Y8" s="70"/>
      <c r="Z8" s="46"/>
      <c r="AA8" s="46"/>
    </row>
    <row r="9" spans="1:27" ht="19.5" hidden="1" thickBot="1" x14ac:dyDescent="0.35">
      <c r="B9" s="52"/>
      <c r="C9" s="63"/>
      <c r="D9" s="64"/>
      <c r="E9" s="65"/>
      <c r="G9" s="66"/>
      <c r="H9" s="64"/>
      <c r="I9" s="67"/>
      <c r="K9" s="68">
        <v>400</v>
      </c>
      <c r="L9" s="64">
        <v>55</v>
      </c>
      <c r="M9" s="64">
        <v>22000</v>
      </c>
      <c r="N9" s="69">
        <f>SUM(M8:M9)</f>
        <v>27000</v>
      </c>
      <c r="Q9" s="44"/>
      <c r="R9" s="23"/>
      <c r="S9" s="45"/>
      <c r="T9" s="71"/>
      <c r="U9" s="71"/>
      <c r="V9" s="115">
        <f>V8+X8</f>
        <v>628600</v>
      </c>
      <c r="W9" s="116"/>
      <c r="X9" s="117"/>
      <c r="Z9" s="46"/>
      <c r="AA9" s="46"/>
    </row>
    <row r="10" spans="1:27" ht="16.5" hidden="1" thickBot="1" x14ac:dyDescent="0.3">
      <c r="B10" s="52">
        <v>42072</v>
      </c>
      <c r="C10" s="63"/>
      <c r="D10" s="64"/>
      <c r="E10" s="65"/>
      <c r="G10" s="66">
        <v>100</v>
      </c>
      <c r="H10" s="64">
        <v>50</v>
      </c>
      <c r="I10" s="67">
        <f>G10*H10</f>
        <v>5000</v>
      </c>
      <c r="K10" s="68">
        <f>K8-G10</f>
        <v>0</v>
      </c>
      <c r="L10" s="64">
        <f>L8</f>
        <v>50</v>
      </c>
      <c r="M10" s="64">
        <f>K10*L10</f>
        <v>0</v>
      </c>
      <c r="N10" s="69"/>
      <c r="Q10" s="44" t="s">
        <v>26</v>
      </c>
      <c r="R10" s="23">
        <f>SUM(I10:I11)</f>
        <v>22600</v>
      </c>
      <c r="S10" s="45"/>
      <c r="T10" s="72" t="s">
        <v>3</v>
      </c>
      <c r="U10" s="22" t="s">
        <v>27</v>
      </c>
      <c r="V10" s="22" t="s">
        <v>5</v>
      </c>
      <c r="W10" s="22" t="s">
        <v>28</v>
      </c>
      <c r="X10" s="20"/>
      <c r="Y10" s="46"/>
      <c r="Z10" s="46"/>
      <c r="AA10" s="46"/>
    </row>
    <row r="11" spans="1:27" ht="16.5" hidden="1" thickBot="1" x14ac:dyDescent="0.3">
      <c r="B11" s="52"/>
      <c r="C11" s="63"/>
      <c r="D11" s="64"/>
      <c r="E11" s="65"/>
      <c r="G11" s="66">
        <f>420-G10</f>
        <v>320</v>
      </c>
      <c r="H11" s="64">
        <v>55</v>
      </c>
      <c r="I11" s="67">
        <f>G11*H11</f>
        <v>17600</v>
      </c>
      <c r="K11" s="68">
        <f>K9-G11</f>
        <v>80</v>
      </c>
      <c r="L11" s="64">
        <f>L9</f>
        <v>55</v>
      </c>
      <c r="M11" s="64">
        <f>K11*L11</f>
        <v>4400</v>
      </c>
      <c r="N11" s="69">
        <f>SUM(M10:M11)</f>
        <v>4400</v>
      </c>
      <c r="Q11" s="44" t="s">
        <v>22</v>
      </c>
      <c r="R11" s="23"/>
      <c r="S11" s="45">
        <f>-R10</f>
        <v>-22600</v>
      </c>
      <c r="T11" s="24" t="s">
        <v>0</v>
      </c>
      <c r="U11" s="73">
        <f>568000-50000</f>
        <v>518000</v>
      </c>
      <c r="V11" s="26"/>
      <c r="W11" s="25">
        <f>SUM(U11:V11)</f>
        <v>518000</v>
      </c>
      <c r="X11" s="20"/>
      <c r="Y11" s="46"/>
      <c r="Z11" s="46"/>
      <c r="AA11" s="46"/>
    </row>
    <row r="12" spans="1:27" ht="16.5" hidden="1" thickBot="1" x14ac:dyDescent="0.3">
      <c r="B12" s="52">
        <v>42081</v>
      </c>
      <c r="C12" s="63">
        <v>120</v>
      </c>
      <c r="D12" s="64">
        <v>60</v>
      </c>
      <c r="E12" s="65">
        <f>C12*D12</f>
        <v>7200</v>
      </c>
      <c r="G12" s="66"/>
      <c r="H12" s="64"/>
      <c r="I12" s="67"/>
      <c r="K12" s="68">
        <v>80</v>
      </c>
      <c r="L12" s="64">
        <v>55</v>
      </c>
      <c r="M12" s="64">
        <v>4400</v>
      </c>
      <c r="N12" s="69"/>
      <c r="Q12" s="44"/>
      <c r="R12" s="23"/>
      <c r="S12" s="45"/>
      <c r="T12" s="27" t="s">
        <v>1</v>
      </c>
      <c r="U12" s="73">
        <v>44900</v>
      </c>
      <c r="V12" s="26">
        <f>R7+R19</f>
        <v>50900</v>
      </c>
      <c r="W12" s="25">
        <f t="shared" ref="W12:W20" si="0">SUM(U12:V12)</f>
        <v>95800</v>
      </c>
      <c r="X12" s="20"/>
      <c r="Y12" s="46"/>
      <c r="Z12" s="46"/>
      <c r="AA12" s="46"/>
    </row>
    <row r="13" spans="1:27" ht="16.5" hidden="1" thickBot="1" x14ac:dyDescent="0.3">
      <c r="B13" s="52"/>
      <c r="C13" s="74"/>
      <c r="D13" s="75"/>
      <c r="E13" s="76"/>
      <c r="G13" s="77"/>
      <c r="H13" s="75"/>
      <c r="I13" s="78"/>
      <c r="K13" s="79">
        <v>120</v>
      </c>
      <c r="L13" s="75">
        <v>60</v>
      </c>
      <c r="M13" s="75">
        <v>7200</v>
      </c>
      <c r="N13" s="69">
        <f>SUM(M12:M13)</f>
        <v>11600</v>
      </c>
      <c r="P13" s="36">
        <f>+B12</f>
        <v>42081</v>
      </c>
      <c r="Q13" s="44" t="s">
        <v>22</v>
      </c>
      <c r="R13" s="23">
        <f>E12</f>
        <v>7200</v>
      </c>
      <c r="S13" s="45"/>
      <c r="T13" s="80" t="s">
        <v>22</v>
      </c>
      <c r="U13" s="73">
        <v>5000</v>
      </c>
      <c r="V13" s="26">
        <f>R4+S11+R13+R16+S23</f>
        <v>9800</v>
      </c>
      <c r="W13" s="25">
        <f t="shared" si="0"/>
        <v>14800</v>
      </c>
      <c r="X13" s="20"/>
      <c r="Y13" s="46"/>
      <c r="Z13" s="46"/>
      <c r="AA13" s="46"/>
    </row>
    <row r="14" spans="1:27" ht="16.5" hidden="1" thickBot="1" x14ac:dyDescent="0.3">
      <c r="B14" s="52">
        <v>42088</v>
      </c>
      <c r="C14" s="74">
        <v>200</v>
      </c>
      <c r="D14" s="75">
        <v>62</v>
      </c>
      <c r="E14" s="76">
        <f>C14*D14</f>
        <v>12400</v>
      </c>
      <c r="G14" s="77"/>
      <c r="H14" s="75"/>
      <c r="I14" s="78"/>
      <c r="K14" s="79">
        <v>80</v>
      </c>
      <c r="L14" s="75">
        <v>55</v>
      </c>
      <c r="M14" s="75">
        <v>4400</v>
      </c>
      <c r="N14" s="69"/>
      <c r="Q14" s="44" t="s">
        <v>2</v>
      </c>
      <c r="R14" s="23"/>
      <c r="S14" s="45">
        <f>-R13</f>
        <v>-7200</v>
      </c>
      <c r="T14" s="27" t="s">
        <v>2</v>
      </c>
      <c r="U14" s="81">
        <v>-12150</v>
      </c>
      <c r="V14" s="26">
        <f>S5+S14+S17</f>
        <v>-41600</v>
      </c>
      <c r="W14" s="28">
        <f t="shared" si="0"/>
        <v>-53750</v>
      </c>
      <c r="X14" s="20"/>
      <c r="Y14" s="46"/>
      <c r="Z14" s="46"/>
      <c r="AA14" s="46"/>
    </row>
    <row r="15" spans="1:27" ht="16.5" hidden="1" thickBot="1" x14ac:dyDescent="0.3">
      <c r="B15" s="52"/>
      <c r="C15" s="74"/>
      <c r="D15" s="75"/>
      <c r="E15" s="76"/>
      <c r="G15" s="77"/>
      <c r="H15" s="75"/>
      <c r="I15" s="78"/>
      <c r="K15" s="79">
        <v>120</v>
      </c>
      <c r="L15" s="75">
        <v>60</v>
      </c>
      <c r="M15" s="75">
        <v>7200</v>
      </c>
      <c r="N15" s="69"/>
      <c r="Q15" s="44"/>
      <c r="R15" s="23"/>
      <c r="S15" s="45"/>
      <c r="T15" s="29" t="s">
        <v>9</v>
      </c>
      <c r="U15" s="81">
        <v>-566470</v>
      </c>
      <c r="V15" s="26"/>
      <c r="W15" s="30">
        <f t="shared" si="0"/>
        <v>-566470</v>
      </c>
      <c r="X15" s="20"/>
      <c r="Y15" s="46"/>
      <c r="Z15" s="46"/>
      <c r="AA15" s="46"/>
    </row>
    <row r="16" spans="1:27" ht="16.5" hidden="1" thickBot="1" x14ac:dyDescent="0.3">
      <c r="B16" s="52"/>
      <c r="C16" s="74"/>
      <c r="D16" s="75"/>
      <c r="E16" s="76"/>
      <c r="G16" s="77"/>
      <c r="H16" s="75"/>
      <c r="I16" s="78"/>
      <c r="K16" s="79">
        <v>200</v>
      </c>
      <c r="L16" s="75">
        <v>62</v>
      </c>
      <c r="M16" s="75">
        <v>12400</v>
      </c>
      <c r="N16" s="69">
        <f>SUM(M14:M16)</f>
        <v>24000</v>
      </c>
      <c r="P16" s="36">
        <f>+B14</f>
        <v>42088</v>
      </c>
      <c r="Q16" s="44" t="s">
        <v>22</v>
      </c>
      <c r="R16" s="23">
        <f>E14</f>
        <v>12400</v>
      </c>
      <c r="S16" s="45"/>
      <c r="T16" s="27" t="s">
        <v>15</v>
      </c>
      <c r="U16" s="81">
        <v>0</v>
      </c>
      <c r="V16" s="26">
        <f>S8+S20</f>
        <v>-50900</v>
      </c>
      <c r="W16" s="31">
        <f t="shared" si="0"/>
        <v>-50900</v>
      </c>
      <c r="X16" s="20"/>
      <c r="Y16" s="46"/>
      <c r="Z16" s="46"/>
      <c r="AA16" s="46"/>
    </row>
    <row r="17" spans="1:27" ht="16.5" hidden="1" thickBot="1" x14ac:dyDescent="0.3">
      <c r="B17" s="52">
        <v>42092</v>
      </c>
      <c r="C17" s="74"/>
      <c r="D17" s="75"/>
      <c r="E17" s="76"/>
      <c r="G17" s="77">
        <f>+K14</f>
        <v>80</v>
      </c>
      <c r="H17" s="75">
        <f>L14</f>
        <v>55</v>
      </c>
      <c r="I17" s="78">
        <f>G17*H17</f>
        <v>4400</v>
      </c>
      <c r="K17" s="79">
        <f>K14-G17</f>
        <v>0</v>
      </c>
      <c r="L17" s="75">
        <f>L14</f>
        <v>55</v>
      </c>
      <c r="M17" s="75">
        <f>K17*L17</f>
        <v>0</v>
      </c>
      <c r="N17" s="69"/>
      <c r="Q17" s="44" t="s">
        <v>2</v>
      </c>
      <c r="R17" s="23"/>
      <c r="S17" s="45">
        <f>-R16</f>
        <v>-12400</v>
      </c>
      <c r="T17" s="80" t="s">
        <v>26</v>
      </c>
      <c r="U17" s="81">
        <v>0</v>
      </c>
      <c r="V17" s="26">
        <f>R10+R22</f>
        <v>31800</v>
      </c>
      <c r="W17" s="31">
        <f t="shared" si="0"/>
        <v>31800</v>
      </c>
      <c r="X17" s="20"/>
      <c r="Y17" s="46"/>
      <c r="Z17" s="46"/>
      <c r="AA17" s="46"/>
    </row>
    <row r="18" spans="1:27" ht="16.5" hidden="1" thickBot="1" x14ac:dyDescent="0.3">
      <c r="B18" s="52"/>
      <c r="C18" s="74"/>
      <c r="D18" s="75"/>
      <c r="E18" s="76"/>
      <c r="G18" s="77">
        <f>160-G17</f>
        <v>80</v>
      </c>
      <c r="H18" s="75">
        <f>L15</f>
        <v>60</v>
      </c>
      <c r="I18" s="78">
        <f>G18*H18</f>
        <v>4800</v>
      </c>
      <c r="K18" s="79">
        <f>K15-G18</f>
        <v>40</v>
      </c>
      <c r="L18" s="75">
        <f>+L15</f>
        <v>60</v>
      </c>
      <c r="M18" s="75">
        <f>K18*L18</f>
        <v>2400</v>
      </c>
      <c r="N18" s="69"/>
      <c r="Q18" s="44"/>
      <c r="R18" s="23"/>
      <c r="S18" s="45"/>
      <c r="T18" s="27" t="s">
        <v>7</v>
      </c>
      <c r="U18" s="81">
        <v>500</v>
      </c>
      <c r="V18" s="26"/>
      <c r="W18" s="31">
        <f t="shared" si="0"/>
        <v>500</v>
      </c>
      <c r="X18" s="20"/>
      <c r="Y18" s="46"/>
      <c r="Z18" s="46"/>
      <c r="AA18" s="46"/>
    </row>
    <row r="19" spans="1:27" ht="16.5" hidden="1" thickBot="1" x14ac:dyDescent="0.3">
      <c r="B19" s="52"/>
      <c r="C19" s="74"/>
      <c r="D19" s="75"/>
      <c r="E19" s="76"/>
      <c r="G19" s="77"/>
      <c r="H19" s="75"/>
      <c r="I19" s="78"/>
      <c r="K19" s="79">
        <f>K16</f>
        <v>200</v>
      </c>
      <c r="L19" s="75">
        <f>L16</f>
        <v>62</v>
      </c>
      <c r="M19" s="75">
        <f>+K19*L19</f>
        <v>12400</v>
      </c>
      <c r="N19" s="69">
        <f>SUM(M17:M19)</f>
        <v>14800</v>
      </c>
      <c r="P19" s="36">
        <f>+B17</f>
        <v>42092</v>
      </c>
      <c r="Q19" s="44" t="s">
        <v>1</v>
      </c>
      <c r="R19" s="23">
        <f>160*95</f>
        <v>15200</v>
      </c>
      <c r="S19" s="45"/>
      <c r="T19" s="27" t="s">
        <v>6</v>
      </c>
      <c r="U19" s="81">
        <v>300</v>
      </c>
      <c r="V19" s="26"/>
      <c r="W19" s="31">
        <f t="shared" si="0"/>
        <v>300</v>
      </c>
      <c r="X19" s="20"/>
      <c r="Y19" s="46"/>
      <c r="Z19" s="46"/>
      <c r="AA19" s="46"/>
    </row>
    <row r="20" spans="1:27" ht="16.5" hidden="1" thickBot="1" x14ac:dyDescent="0.3">
      <c r="B20" s="52"/>
      <c r="C20" s="82"/>
      <c r="D20" s="83"/>
      <c r="E20" s="84"/>
      <c r="G20" s="85"/>
      <c r="H20" s="86"/>
      <c r="I20" s="87"/>
      <c r="K20" s="88"/>
      <c r="L20" s="89"/>
      <c r="M20" s="89"/>
      <c r="N20" s="90"/>
      <c r="Q20" s="44" t="s">
        <v>15</v>
      </c>
      <c r="R20" s="23"/>
      <c r="S20" s="45">
        <f>-R19</f>
        <v>-15200</v>
      </c>
      <c r="T20" s="27" t="s">
        <v>30</v>
      </c>
      <c r="U20" s="81">
        <f>-SUM(U11:U19)</f>
        <v>9920</v>
      </c>
      <c r="V20" s="26"/>
      <c r="W20" s="31">
        <f t="shared" si="0"/>
        <v>9920</v>
      </c>
      <c r="X20" s="20"/>
      <c r="Y20" s="46"/>
      <c r="Z20" s="46"/>
      <c r="AA20" s="46"/>
    </row>
    <row r="21" spans="1:27" ht="16.5" hidden="1" thickBot="1" x14ac:dyDescent="0.3">
      <c r="Q21" s="44"/>
      <c r="R21" s="23"/>
      <c r="S21" s="45"/>
      <c r="T21" s="32" t="s">
        <v>20</v>
      </c>
      <c r="U21" s="33">
        <f>SUM(U11:U20)</f>
        <v>0</v>
      </c>
      <c r="V21" s="33">
        <f>SUM(V11:V20)</f>
        <v>0</v>
      </c>
      <c r="W21" s="33">
        <f>SUM(W11:W20)</f>
        <v>0</v>
      </c>
      <c r="X21" s="20"/>
      <c r="Y21" s="46"/>
      <c r="Z21" s="46"/>
      <c r="AA21" s="46"/>
    </row>
    <row r="22" spans="1:27" ht="16.5" hidden="1" thickBot="1" x14ac:dyDescent="0.3">
      <c r="Q22" s="44" t="s">
        <v>26</v>
      </c>
      <c r="R22" s="23">
        <f>SUM(I17:I18)</f>
        <v>9200</v>
      </c>
      <c r="S22" s="45"/>
      <c r="T22" s="91" t="s">
        <v>8</v>
      </c>
      <c r="U22" s="34">
        <f>SUM(U16:U20)</f>
        <v>10720</v>
      </c>
      <c r="V22" s="34">
        <f>SUM(V16:V20)</f>
        <v>-19100</v>
      </c>
      <c r="W22" s="34">
        <f>SUM(W16:W20)</f>
        <v>-8380</v>
      </c>
      <c r="X22" s="20"/>
      <c r="Y22" s="46"/>
      <c r="Z22" s="46"/>
      <c r="AA22" s="46"/>
    </row>
    <row r="23" spans="1:27" ht="16.5" hidden="1" thickBot="1" x14ac:dyDescent="0.3">
      <c r="Q23" s="44" t="s">
        <v>22</v>
      </c>
      <c r="R23" s="23"/>
      <c r="S23" s="45">
        <f>-R22</f>
        <v>-9200</v>
      </c>
      <c r="X23" s="20"/>
      <c r="Y23" s="46"/>
      <c r="Z23" s="46"/>
      <c r="AA23" s="46"/>
    </row>
    <row r="24" spans="1:27" ht="16.5" hidden="1" thickBot="1" x14ac:dyDescent="0.3">
      <c r="Q24" s="44"/>
      <c r="R24" s="23"/>
      <c r="S24" s="45"/>
      <c r="X24" s="20"/>
      <c r="Y24" s="46"/>
    </row>
    <row r="25" spans="1:27" ht="16.5" hidden="1" thickBot="1" x14ac:dyDescent="0.3">
      <c r="B25" s="62"/>
      <c r="X25" s="20"/>
      <c r="Y25" s="46"/>
    </row>
    <row r="26" spans="1:27" ht="21.75" hidden="1" thickBot="1" x14ac:dyDescent="0.4">
      <c r="A26" s="93" t="s">
        <v>35</v>
      </c>
      <c r="B26" s="37" t="s">
        <v>31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8"/>
      <c r="R26" s="38"/>
      <c r="S26" s="38"/>
      <c r="T26" s="38"/>
      <c r="U26" s="40"/>
      <c r="V26" s="40"/>
      <c r="W26" s="40"/>
      <c r="X26" s="40"/>
      <c r="Y26" s="41"/>
    </row>
    <row r="27" spans="1:27" ht="16.5" hidden="1" thickBot="1" x14ac:dyDescent="0.3">
      <c r="A27" s="93" t="s">
        <v>36</v>
      </c>
      <c r="Q27" s="42" t="s">
        <v>3</v>
      </c>
      <c r="R27" s="42" t="s">
        <v>4</v>
      </c>
      <c r="S27" s="42" t="s">
        <v>16</v>
      </c>
      <c r="X27" s="20"/>
      <c r="Y27" s="46"/>
    </row>
    <row r="28" spans="1:27" ht="15.4" hidden="1" customHeight="1" x14ac:dyDescent="0.25">
      <c r="P28" s="36">
        <v>42068</v>
      </c>
      <c r="Q28" s="44" t="s">
        <v>22</v>
      </c>
      <c r="R28" s="23">
        <f>E35</f>
        <v>22000</v>
      </c>
      <c r="S28" s="45"/>
      <c r="X28" s="20"/>
      <c r="Y28" s="46"/>
    </row>
    <row r="29" spans="1:27" ht="15.4" hidden="1" customHeight="1" x14ac:dyDescent="0.25">
      <c r="Q29" s="44" t="s">
        <v>2</v>
      </c>
      <c r="R29" s="23"/>
      <c r="S29" s="45">
        <f>-R28</f>
        <v>-22000</v>
      </c>
      <c r="X29" s="20"/>
      <c r="Y29" s="46"/>
    </row>
    <row r="30" spans="1:27" ht="16.149999999999999" hidden="1" customHeight="1" x14ac:dyDescent="0.25">
      <c r="Q30" s="44"/>
      <c r="R30" s="23"/>
      <c r="S30" s="45"/>
      <c r="T30" s="49"/>
      <c r="U30" s="50"/>
      <c r="V30" s="51"/>
      <c r="W30" s="50"/>
      <c r="X30" s="121" t="s">
        <v>14</v>
      </c>
      <c r="Y30" s="121"/>
    </row>
    <row r="31" spans="1:27" ht="16.149999999999999" hidden="1" customHeight="1" x14ac:dyDescent="0.25">
      <c r="B31" s="43"/>
      <c r="C31" s="118" t="s">
        <v>21</v>
      </c>
      <c r="D31" s="118"/>
      <c r="E31" s="118"/>
      <c r="G31" s="119" t="s">
        <v>17</v>
      </c>
      <c r="H31" s="119"/>
      <c r="I31" s="119"/>
      <c r="K31" s="120" t="s">
        <v>22</v>
      </c>
      <c r="L31" s="120"/>
      <c r="M31" s="120"/>
      <c r="N31" s="120"/>
      <c r="P31" s="36">
        <v>42072</v>
      </c>
      <c r="Q31" s="44" t="s">
        <v>1</v>
      </c>
      <c r="R31" s="23">
        <f>420*85</f>
        <v>35700</v>
      </c>
      <c r="S31" s="45"/>
      <c r="T31" s="49" t="s">
        <v>10</v>
      </c>
      <c r="U31" s="50" t="s">
        <v>11</v>
      </c>
      <c r="V31" s="51" t="s">
        <v>12</v>
      </c>
      <c r="W31" s="50" t="s">
        <v>13</v>
      </c>
      <c r="X31" s="121"/>
      <c r="Y31" s="121"/>
    </row>
    <row r="32" spans="1:27" ht="16.5" hidden="1" thickBot="1" x14ac:dyDescent="0.3">
      <c r="B32" s="43"/>
      <c r="C32" s="47"/>
      <c r="D32" s="47" t="s">
        <v>23</v>
      </c>
      <c r="E32" s="47" t="s">
        <v>19</v>
      </c>
      <c r="G32" s="47"/>
      <c r="H32" s="47" t="s">
        <v>23</v>
      </c>
      <c r="I32" s="47" t="s">
        <v>19</v>
      </c>
      <c r="K32" s="47"/>
      <c r="L32" s="47" t="s">
        <v>23</v>
      </c>
      <c r="M32" s="47" t="s">
        <v>19</v>
      </c>
      <c r="N32" s="47" t="s">
        <v>19</v>
      </c>
      <c r="Q32" s="44" t="s">
        <v>15</v>
      </c>
      <c r="R32" s="23"/>
      <c r="S32" s="45">
        <f>-R31</f>
        <v>-35700</v>
      </c>
      <c r="T32" s="49">
        <f>SUM(W35:W37)</f>
        <v>627480</v>
      </c>
      <c r="U32" s="50" t="s">
        <v>11</v>
      </c>
      <c r="V32" s="51">
        <f>-SUM(W38:W38)</f>
        <v>53750</v>
      </c>
      <c r="W32" s="50" t="s">
        <v>13</v>
      </c>
      <c r="X32" s="70">
        <f>-SUM(W39:W44)</f>
        <v>573730</v>
      </c>
      <c r="Y32" s="70"/>
    </row>
    <row r="33" spans="2:25" ht="30.75" hidden="1" thickBot="1" x14ac:dyDescent="0.35">
      <c r="B33" s="48" t="s">
        <v>18</v>
      </c>
      <c r="C33" s="47" t="s">
        <v>24</v>
      </c>
      <c r="D33" s="47" t="s">
        <v>25</v>
      </c>
      <c r="E33" s="47" t="s">
        <v>25</v>
      </c>
      <c r="G33" s="47" t="s">
        <v>24</v>
      </c>
      <c r="H33" s="47" t="s">
        <v>25</v>
      </c>
      <c r="I33" s="47" t="s">
        <v>25</v>
      </c>
      <c r="K33" s="47" t="s">
        <v>24</v>
      </c>
      <c r="L33" s="47" t="s">
        <v>25</v>
      </c>
      <c r="M33" s="47" t="s">
        <v>25</v>
      </c>
      <c r="N33" s="47" t="s">
        <v>25</v>
      </c>
      <c r="Q33" s="44"/>
      <c r="R33" s="23"/>
      <c r="S33" s="45"/>
      <c r="T33" s="71"/>
      <c r="U33" s="71"/>
      <c r="V33" s="115">
        <f>V32+X32</f>
        <v>627480</v>
      </c>
      <c r="W33" s="116"/>
      <c r="X33" s="117"/>
    </row>
    <row r="34" spans="2:25" ht="17.25" hidden="1" thickTop="1" thickBot="1" x14ac:dyDescent="0.3">
      <c r="B34" s="52">
        <v>42064</v>
      </c>
      <c r="C34" s="53"/>
      <c r="D34" s="54"/>
      <c r="E34" s="55"/>
      <c r="G34" s="56"/>
      <c r="H34" s="57"/>
      <c r="I34" s="58"/>
      <c r="K34" s="59">
        <v>100</v>
      </c>
      <c r="L34" s="60">
        <v>50</v>
      </c>
      <c r="M34" s="60">
        <f>K34*L34</f>
        <v>5000</v>
      </c>
      <c r="N34" s="61">
        <f>M34</f>
        <v>5000</v>
      </c>
      <c r="Q34" s="44" t="s">
        <v>26</v>
      </c>
      <c r="R34" s="23">
        <f>SUM(I37:I38)</f>
        <v>23000</v>
      </c>
      <c r="S34" s="45"/>
      <c r="T34" s="72" t="s">
        <v>3</v>
      </c>
      <c r="U34" s="22" t="s">
        <v>27</v>
      </c>
      <c r="V34" s="22" t="s">
        <v>5</v>
      </c>
      <c r="W34" s="22" t="s">
        <v>28</v>
      </c>
      <c r="X34" s="20"/>
      <c r="Y34" s="46"/>
    </row>
    <row r="35" spans="2:25" ht="16.5" hidden="1" thickBot="1" x14ac:dyDescent="0.3">
      <c r="B35" s="52">
        <v>42068</v>
      </c>
      <c r="C35" s="63">
        <v>400</v>
      </c>
      <c r="D35" s="64">
        <v>55</v>
      </c>
      <c r="E35" s="65">
        <f>C35*D35</f>
        <v>22000</v>
      </c>
      <c r="G35" s="66"/>
      <c r="H35" s="64"/>
      <c r="I35" s="67"/>
      <c r="K35" s="68">
        <v>100</v>
      </c>
      <c r="L35" s="64">
        <v>50</v>
      </c>
      <c r="M35" s="64">
        <v>5000</v>
      </c>
      <c r="N35" s="69"/>
      <c r="Q35" s="44" t="s">
        <v>22</v>
      </c>
      <c r="R35" s="23"/>
      <c r="S35" s="45">
        <f>-R34</f>
        <v>-23000</v>
      </c>
      <c r="T35" s="24" t="s">
        <v>0</v>
      </c>
      <c r="U35" s="73">
        <f>+U11</f>
        <v>518000</v>
      </c>
      <c r="V35" s="26"/>
      <c r="W35" s="25">
        <f>SUM(U35:V35)</f>
        <v>518000</v>
      </c>
      <c r="X35" s="20"/>
      <c r="Y35" s="46"/>
    </row>
    <row r="36" spans="2:25" ht="16.5" hidden="1" thickBot="1" x14ac:dyDescent="0.3">
      <c r="B36" s="52"/>
      <c r="C36" s="63"/>
      <c r="D36" s="64"/>
      <c r="E36" s="65"/>
      <c r="G36" s="66"/>
      <c r="H36" s="64"/>
      <c r="I36" s="67"/>
      <c r="K36" s="68">
        <v>400</v>
      </c>
      <c r="L36" s="64">
        <v>55</v>
      </c>
      <c r="M36" s="64">
        <v>22000</v>
      </c>
      <c r="N36" s="69">
        <f>SUM(M35:M36)</f>
        <v>27000</v>
      </c>
      <c r="Q36" s="44"/>
      <c r="R36" s="23"/>
      <c r="S36" s="45"/>
      <c r="T36" s="27" t="s">
        <v>1</v>
      </c>
      <c r="U36" s="73">
        <f t="shared" ref="U36:U43" si="1">+U12</f>
        <v>44900</v>
      </c>
      <c r="V36" s="26">
        <f>R31+R43</f>
        <v>50900</v>
      </c>
      <c r="W36" s="25">
        <f t="shared" ref="W36:W44" si="2">SUM(U36:V36)</f>
        <v>95800</v>
      </c>
      <c r="X36" s="20"/>
      <c r="Y36" s="46"/>
    </row>
    <row r="37" spans="2:25" ht="16.5" hidden="1" thickBot="1" x14ac:dyDescent="0.3">
      <c r="B37" s="52">
        <v>42072</v>
      </c>
      <c r="C37" s="63"/>
      <c r="D37" s="64"/>
      <c r="E37" s="65"/>
      <c r="G37" s="66">
        <v>400</v>
      </c>
      <c r="H37" s="64">
        <f>L36</f>
        <v>55</v>
      </c>
      <c r="I37" s="67">
        <f>G37*H37</f>
        <v>22000</v>
      </c>
      <c r="K37" s="68">
        <f>K35-G38</f>
        <v>80</v>
      </c>
      <c r="L37" s="64">
        <f>L35</f>
        <v>50</v>
      </c>
      <c r="M37" s="64">
        <f>K37*L37</f>
        <v>4000</v>
      </c>
      <c r="N37" s="69"/>
      <c r="P37" s="36">
        <f>+P13</f>
        <v>42081</v>
      </c>
      <c r="Q37" s="44" t="s">
        <v>22</v>
      </c>
      <c r="R37" s="23">
        <f>E39</f>
        <v>7200</v>
      </c>
      <c r="S37" s="45"/>
      <c r="T37" s="80" t="s">
        <v>22</v>
      </c>
      <c r="U37" s="73">
        <f t="shared" si="1"/>
        <v>5000</v>
      </c>
      <c r="V37" s="26">
        <f>R28+S35+R37+R40+S47</f>
        <v>8680</v>
      </c>
      <c r="W37" s="25">
        <f t="shared" si="2"/>
        <v>13680</v>
      </c>
      <c r="X37" s="20"/>
      <c r="Y37" s="46"/>
    </row>
    <row r="38" spans="2:25" ht="16.5" hidden="1" thickBot="1" x14ac:dyDescent="0.3">
      <c r="B38" s="52"/>
      <c r="C38" s="63"/>
      <c r="D38" s="64"/>
      <c r="E38" s="65"/>
      <c r="G38" s="66">
        <f>420-G37</f>
        <v>20</v>
      </c>
      <c r="H38" s="64">
        <f>L35</f>
        <v>50</v>
      </c>
      <c r="I38" s="67">
        <f>G38*H38</f>
        <v>1000</v>
      </c>
      <c r="K38" s="68">
        <f>K36-G37</f>
        <v>0</v>
      </c>
      <c r="L38" s="64">
        <f>L36</f>
        <v>55</v>
      </c>
      <c r="M38" s="64">
        <f>K38*L38</f>
        <v>0</v>
      </c>
      <c r="N38" s="69">
        <f>SUM(M37:M38)</f>
        <v>4000</v>
      </c>
      <c r="Q38" s="44" t="s">
        <v>2</v>
      </c>
      <c r="R38" s="23"/>
      <c r="S38" s="45">
        <f>-R37</f>
        <v>-7200</v>
      </c>
      <c r="T38" s="27" t="s">
        <v>2</v>
      </c>
      <c r="U38" s="73">
        <f t="shared" si="1"/>
        <v>-12150</v>
      </c>
      <c r="V38" s="26">
        <f>S29+S38+S41</f>
        <v>-41600</v>
      </c>
      <c r="W38" s="28">
        <f t="shared" si="2"/>
        <v>-53750</v>
      </c>
      <c r="X38" s="20"/>
      <c r="Y38" s="46"/>
    </row>
    <row r="39" spans="2:25" ht="16.5" hidden="1" thickBot="1" x14ac:dyDescent="0.3">
      <c r="B39" s="52">
        <v>42081</v>
      </c>
      <c r="C39" s="63">
        <v>120</v>
      </c>
      <c r="D39" s="64">
        <v>60</v>
      </c>
      <c r="E39" s="65">
        <f>C39*D39</f>
        <v>7200</v>
      </c>
      <c r="G39" s="66"/>
      <c r="H39" s="64"/>
      <c r="I39" s="67"/>
      <c r="K39" s="68">
        <v>80</v>
      </c>
      <c r="L39" s="64">
        <v>50</v>
      </c>
      <c r="M39" s="64">
        <v>4000</v>
      </c>
      <c r="N39" s="69"/>
      <c r="Q39" s="44"/>
      <c r="R39" s="23"/>
      <c r="S39" s="45"/>
      <c r="T39" s="29" t="s">
        <v>9</v>
      </c>
      <c r="U39" s="73">
        <f t="shared" si="1"/>
        <v>-566470</v>
      </c>
      <c r="V39" s="26"/>
      <c r="W39" s="30">
        <f t="shared" si="2"/>
        <v>-566470</v>
      </c>
      <c r="X39" s="20"/>
      <c r="Y39" s="46"/>
    </row>
    <row r="40" spans="2:25" ht="16.5" hidden="1" thickBot="1" x14ac:dyDescent="0.3">
      <c r="B40" s="52"/>
      <c r="C40" s="74"/>
      <c r="D40" s="75"/>
      <c r="E40" s="76"/>
      <c r="G40" s="77"/>
      <c r="H40" s="75"/>
      <c r="I40" s="78"/>
      <c r="K40" s="79">
        <v>120</v>
      </c>
      <c r="L40" s="75">
        <v>60</v>
      </c>
      <c r="M40" s="75">
        <v>7200</v>
      </c>
      <c r="N40" s="69">
        <f>SUM(M39:M40)</f>
        <v>11200</v>
      </c>
      <c r="P40" s="36">
        <f>+P16</f>
        <v>42088</v>
      </c>
      <c r="Q40" s="44" t="s">
        <v>22</v>
      </c>
      <c r="R40" s="23">
        <f>E41</f>
        <v>12400</v>
      </c>
      <c r="S40" s="45"/>
      <c r="T40" s="27" t="s">
        <v>15</v>
      </c>
      <c r="U40" s="73">
        <f t="shared" si="1"/>
        <v>0</v>
      </c>
      <c r="V40" s="26">
        <f>S32+S44</f>
        <v>-50900</v>
      </c>
      <c r="W40" s="31">
        <f t="shared" si="2"/>
        <v>-50900</v>
      </c>
      <c r="X40" s="20"/>
      <c r="Y40" s="46"/>
    </row>
    <row r="41" spans="2:25" ht="16.5" hidden="1" thickBot="1" x14ac:dyDescent="0.3">
      <c r="B41" s="52">
        <v>42088</v>
      </c>
      <c r="C41" s="74">
        <v>200</v>
      </c>
      <c r="D41" s="75">
        <v>62</v>
      </c>
      <c r="E41" s="76">
        <f>C41*D41</f>
        <v>12400</v>
      </c>
      <c r="G41" s="77"/>
      <c r="H41" s="75"/>
      <c r="I41" s="78"/>
      <c r="K41" s="79">
        <v>80</v>
      </c>
      <c r="L41" s="75">
        <v>50</v>
      </c>
      <c r="M41" s="75">
        <v>4000</v>
      </c>
      <c r="N41" s="69"/>
      <c r="Q41" s="44" t="s">
        <v>2</v>
      </c>
      <c r="R41" s="23"/>
      <c r="S41" s="45">
        <f>-R40</f>
        <v>-12400</v>
      </c>
      <c r="T41" s="80" t="s">
        <v>26</v>
      </c>
      <c r="U41" s="73">
        <f t="shared" si="1"/>
        <v>0</v>
      </c>
      <c r="V41" s="26">
        <f>R34+R46</f>
        <v>32920</v>
      </c>
      <c r="W41" s="31">
        <f t="shared" si="2"/>
        <v>32920</v>
      </c>
      <c r="X41" s="20"/>
      <c r="Y41" s="46"/>
    </row>
    <row r="42" spans="2:25" ht="16.5" hidden="1" thickBot="1" x14ac:dyDescent="0.3">
      <c r="B42" s="52"/>
      <c r="C42" s="74"/>
      <c r="D42" s="75"/>
      <c r="E42" s="76"/>
      <c r="G42" s="77"/>
      <c r="H42" s="75"/>
      <c r="I42" s="78"/>
      <c r="K42" s="79">
        <v>120</v>
      </c>
      <c r="L42" s="75">
        <v>60</v>
      </c>
      <c r="M42" s="75">
        <v>7200</v>
      </c>
      <c r="N42" s="69"/>
      <c r="Q42" s="44"/>
      <c r="R42" s="23"/>
      <c r="S42" s="45"/>
      <c r="T42" s="27" t="s">
        <v>7</v>
      </c>
      <c r="U42" s="73">
        <f t="shared" si="1"/>
        <v>500</v>
      </c>
      <c r="V42" s="26"/>
      <c r="W42" s="31">
        <f t="shared" si="2"/>
        <v>500</v>
      </c>
      <c r="X42" s="20"/>
      <c r="Y42" s="46"/>
    </row>
    <row r="43" spans="2:25" ht="16.5" hidden="1" thickBot="1" x14ac:dyDescent="0.3">
      <c r="B43" s="52"/>
      <c r="C43" s="74"/>
      <c r="D43" s="75"/>
      <c r="E43" s="76"/>
      <c r="G43" s="77"/>
      <c r="H43" s="75"/>
      <c r="I43" s="78"/>
      <c r="K43" s="79">
        <v>200</v>
      </c>
      <c r="L43" s="75">
        <v>62</v>
      </c>
      <c r="M43" s="75">
        <v>12400</v>
      </c>
      <c r="N43" s="69">
        <f>SUM(M41:M43)</f>
        <v>23600</v>
      </c>
      <c r="P43" s="36">
        <f>+P19</f>
        <v>42092</v>
      </c>
      <c r="Q43" s="44" t="s">
        <v>1</v>
      </c>
      <c r="R43" s="23">
        <f>160*95</f>
        <v>15200</v>
      </c>
      <c r="S43" s="45"/>
      <c r="T43" s="27" t="s">
        <v>6</v>
      </c>
      <c r="U43" s="73">
        <f t="shared" si="1"/>
        <v>300</v>
      </c>
      <c r="V43" s="26"/>
      <c r="W43" s="31">
        <f t="shared" si="2"/>
        <v>300</v>
      </c>
      <c r="X43" s="20"/>
      <c r="Y43" s="46"/>
    </row>
    <row r="44" spans="2:25" ht="16.5" hidden="1" thickBot="1" x14ac:dyDescent="0.3">
      <c r="B44" s="52">
        <v>42092</v>
      </c>
      <c r="C44" s="74"/>
      <c r="D44" s="75"/>
      <c r="E44" s="76"/>
      <c r="G44" s="77">
        <v>160</v>
      </c>
      <c r="H44" s="75">
        <f>+L43</f>
        <v>62</v>
      </c>
      <c r="I44" s="78">
        <f>G44*H44</f>
        <v>9920</v>
      </c>
      <c r="K44" s="79">
        <v>80</v>
      </c>
      <c r="L44" s="75">
        <v>50</v>
      </c>
      <c r="M44" s="75">
        <v>4000</v>
      </c>
      <c r="N44" s="69"/>
      <c r="Q44" s="44" t="s">
        <v>15</v>
      </c>
      <c r="R44" s="23"/>
      <c r="S44" s="45">
        <f>-R43</f>
        <v>-15200</v>
      </c>
      <c r="T44" s="27" t="s">
        <v>30</v>
      </c>
      <c r="U44" s="81">
        <f>-SUM(U35:U43)</f>
        <v>9920</v>
      </c>
      <c r="V44" s="26"/>
      <c r="W44" s="31">
        <f t="shared" si="2"/>
        <v>9920</v>
      </c>
      <c r="X44" s="20"/>
      <c r="Y44" s="46"/>
    </row>
    <row r="45" spans="2:25" ht="16.5" hidden="1" thickBot="1" x14ac:dyDescent="0.3">
      <c r="B45" s="52"/>
      <c r="C45" s="74"/>
      <c r="D45" s="75"/>
      <c r="E45" s="76"/>
      <c r="G45" s="77"/>
      <c r="H45" s="75"/>
      <c r="I45" s="78"/>
      <c r="K45" s="79">
        <v>120</v>
      </c>
      <c r="L45" s="75">
        <v>60</v>
      </c>
      <c r="M45" s="75">
        <v>7200</v>
      </c>
      <c r="N45" s="69"/>
      <c r="Q45" s="44"/>
      <c r="R45" s="23"/>
      <c r="S45" s="45"/>
      <c r="T45" s="32" t="s">
        <v>20</v>
      </c>
      <c r="U45" s="33">
        <f>SUM(U35:U44)</f>
        <v>0</v>
      </c>
      <c r="V45" s="33">
        <f>SUM(V35:V44)</f>
        <v>0</v>
      </c>
      <c r="W45" s="33">
        <f>SUM(W35:W44)</f>
        <v>0</v>
      </c>
      <c r="X45" s="20"/>
      <c r="Y45" s="46"/>
    </row>
    <row r="46" spans="2:25" ht="16.5" hidden="1" thickBot="1" x14ac:dyDescent="0.3">
      <c r="B46" s="52"/>
      <c r="C46" s="74"/>
      <c r="D46" s="75"/>
      <c r="E46" s="76"/>
      <c r="G46" s="77"/>
      <c r="H46" s="75"/>
      <c r="I46" s="78"/>
      <c r="K46" s="79">
        <f>K43-G44</f>
        <v>40</v>
      </c>
      <c r="L46" s="75">
        <f>L43</f>
        <v>62</v>
      </c>
      <c r="M46" s="75">
        <f>K46*L46</f>
        <v>2480</v>
      </c>
      <c r="N46" s="69">
        <f>SUM(M44:M46)</f>
        <v>13680</v>
      </c>
      <c r="Q46" s="44" t="s">
        <v>26</v>
      </c>
      <c r="R46" s="23">
        <f>I44</f>
        <v>9920</v>
      </c>
      <c r="S46" s="45"/>
      <c r="T46" s="91" t="s">
        <v>8</v>
      </c>
      <c r="U46" s="34">
        <f>SUM(U40:U44)</f>
        <v>10720</v>
      </c>
      <c r="V46" s="34">
        <f>SUM(V40:V44)</f>
        <v>-17980</v>
      </c>
      <c r="W46" s="34">
        <f>SUM(W40:W44)</f>
        <v>-7260</v>
      </c>
      <c r="X46" s="20"/>
      <c r="Y46" s="46"/>
    </row>
    <row r="47" spans="2:25" ht="16.5" hidden="1" thickBot="1" x14ac:dyDescent="0.3">
      <c r="B47" s="52"/>
      <c r="C47" s="74"/>
      <c r="D47" s="75"/>
      <c r="E47" s="76"/>
      <c r="G47" s="77"/>
      <c r="H47" s="75"/>
      <c r="I47" s="78"/>
      <c r="K47" s="79"/>
      <c r="L47" s="75"/>
      <c r="M47" s="75"/>
      <c r="N47" s="69"/>
      <c r="Q47" s="44" t="s">
        <v>22</v>
      </c>
      <c r="R47" s="23"/>
      <c r="S47" s="45">
        <f>-R46</f>
        <v>-9920</v>
      </c>
      <c r="X47" s="20"/>
      <c r="Y47" s="46"/>
    </row>
    <row r="48" spans="2:25" ht="16.5" hidden="1" thickBot="1" x14ac:dyDescent="0.3">
      <c r="B48" s="52"/>
      <c r="C48" s="74"/>
      <c r="D48" s="75"/>
      <c r="E48" s="76"/>
      <c r="G48" s="77"/>
      <c r="H48" s="75"/>
      <c r="I48" s="78"/>
      <c r="K48" s="79"/>
      <c r="L48" s="75"/>
      <c r="M48" s="75"/>
      <c r="N48" s="69"/>
      <c r="Q48" s="44"/>
      <c r="R48" s="23"/>
      <c r="S48" s="45"/>
      <c r="X48" s="20"/>
      <c r="Y48" s="46"/>
    </row>
    <row r="49" spans="1:25" ht="16.5" hidden="1" thickBot="1" x14ac:dyDescent="0.3">
      <c r="B49" s="52"/>
      <c r="C49" s="74"/>
      <c r="D49" s="75"/>
      <c r="E49" s="76"/>
      <c r="G49" s="77"/>
      <c r="H49" s="75"/>
      <c r="I49" s="78"/>
      <c r="K49" s="79"/>
      <c r="L49" s="75"/>
      <c r="M49" s="75"/>
      <c r="N49" s="69"/>
      <c r="X49" s="20"/>
      <c r="Y49" s="46"/>
    </row>
    <row r="50" spans="1:25" ht="16.5" hidden="1" thickBot="1" x14ac:dyDescent="0.3">
      <c r="B50" s="52"/>
      <c r="C50" s="82"/>
      <c r="D50" s="83"/>
      <c r="E50" s="84"/>
      <c r="G50" s="85"/>
      <c r="H50" s="86"/>
      <c r="I50" s="87"/>
      <c r="K50" s="88"/>
      <c r="L50" s="89"/>
      <c r="M50" s="89"/>
      <c r="N50" s="90"/>
      <c r="X50" s="20"/>
      <c r="Y50" s="46"/>
    </row>
    <row r="51" spans="1:25" ht="16.5" hidden="1" thickBot="1" x14ac:dyDescent="0.3">
      <c r="X51" s="20"/>
      <c r="Y51" s="46"/>
    </row>
    <row r="52" spans="1:25" ht="21.75" thickBot="1" x14ac:dyDescent="0.4">
      <c r="A52" s="93" t="s">
        <v>37</v>
      </c>
      <c r="B52" s="37" t="s">
        <v>32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9"/>
      <c r="Q52" s="38"/>
      <c r="R52" s="38"/>
      <c r="S52" s="38"/>
      <c r="T52" s="38"/>
      <c r="U52" s="40"/>
      <c r="V52" s="40"/>
      <c r="W52" s="40"/>
      <c r="X52" s="40"/>
      <c r="Y52" s="41"/>
    </row>
    <row r="53" spans="1:25" x14ac:dyDescent="0.25">
      <c r="A53" s="93" t="s">
        <v>38</v>
      </c>
      <c r="Q53" s="42" t="s">
        <v>3</v>
      </c>
      <c r="R53" s="42" t="s">
        <v>4</v>
      </c>
      <c r="S53" s="42" t="s">
        <v>16</v>
      </c>
    </row>
    <row r="54" spans="1:25" x14ac:dyDescent="0.25">
      <c r="P54" s="36">
        <v>42068</v>
      </c>
      <c r="Q54" s="44" t="s">
        <v>22</v>
      </c>
      <c r="R54" s="1"/>
      <c r="S54" s="2"/>
    </row>
    <row r="55" spans="1:25" x14ac:dyDescent="0.25">
      <c r="Q55" s="44" t="s">
        <v>2</v>
      </c>
      <c r="R55" s="1"/>
      <c r="S55" s="2"/>
    </row>
    <row r="56" spans="1:25" x14ac:dyDescent="0.25">
      <c r="Q56" s="44"/>
      <c r="R56" s="1"/>
      <c r="S56" s="2"/>
      <c r="T56" s="49"/>
      <c r="U56" s="50"/>
      <c r="V56" s="51"/>
      <c r="W56" s="50"/>
      <c r="X56" s="121" t="s">
        <v>14</v>
      </c>
      <c r="Y56" s="121"/>
    </row>
    <row r="57" spans="1:25" x14ac:dyDescent="0.25">
      <c r="B57" s="43"/>
      <c r="C57" s="118" t="s">
        <v>21</v>
      </c>
      <c r="D57" s="118"/>
      <c r="E57" s="118"/>
      <c r="G57" s="119" t="s">
        <v>17</v>
      </c>
      <c r="H57" s="119"/>
      <c r="I57" s="119"/>
      <c r="K57" s="120" t="s">
        <v>22</v>
      </c>
      <c r="L57" s="120"/>
      <c r="M57" s="120"/>
      <c r="N57" s="120"/>
      <c r="P57" s="36">
        <f>+P31</f>
        <v>42072</v>
      </c>
      <c r="Q57" s="44" t="s">
        <v>1</v>
      </c>
      <c r="R57" s="1"/>
      <c r="S57" s="2"/>
      <c r="T57" s="49" t="s">
        <v>10</v>
      </c>
      <c r="U57" s="50" t="s">
        <v>11</v>
      </c>
      <c r="V57" s="51" t="s">
        <v>12</v>
      </c>
      <c r="W57" s="50" t="s">
        <v>13</v>
      </c>
      <c r="X57" s="121"/>
      <c r="Y57" s="121"/>
    </row>
    <row r="58" spans="1:25" ht="16.5" thickBot="1" x14ac:dyDescent="0.3">
      <c r="B58" s="43"/>
      <c r="C58" s="47"/>
      <c r="D58" s="47" t="s">
        <v>23</v>
      </c>
      <c r="E58" s="47" t="s">
        <v>19</v>
      </c>
      <c r="G58" s="47"/>
      <c r="H58" s="47" t="s">
        <v>23</v>
      </c>
      <c r="I58" s="47" t="s">
        <v>19</v>
      </c>
      <c r="K58" s="47"/>
      <c r="L58" s="47" t="s">
        <v>23</v>
      </c>
      <c r="M58" s="47" t="s">
        <v>19</v>
      </c>
      <c r="N58" s="47" t="s">
        <v>19</v>
      </c>
      <c r="Q58" s="44" t="s">
        <v>15</v>
      </c>
      <c r="R58" s="1"/>
      <c r="S58" s="2"/>
      <c r="T58" s="49">
        <f>SUM(W61:W63)</f>
        <v>567900</v>
      </c>
      <c r="U58" s="50" t="s">
        <v>11</v>
      </c>
      <c r="V58" s="51">
        <f>-SUM(W64:W64)</f>
        <v>12150</v>
      </c>
      <c r="W58" s="50" t="s">
        <v>13</v>
      </c>
      <c r="X58" s="70">
        <f>-SUM(W65:W70)</f>
        <v>555750</v>
      </c>
      <c r="Y58" s="70"/>
    </row>
    <row r="59" spans="1:25" ht="30.75" thickBot="1" x14ac:dyDescent="0.35">
      <c r="B59" s="48" t="s">
        <v>18</v>
      </c>
      <c r="C59" s="47" t="s">
        <v>24</v>
      </c>
      <c r="D59" s="47" t="s">
        <v>25</v>
      </c>
      <c r="E59" s="47" t="s">
        <v>25</v>
      </c>
      <c r="G59" s="47" t="s">
        <v>24</v>
      </c>
      <c r="H59" s="47" t="s">
        <v>25</v>
      </c>
      <c r="I59" s="47" t="s">
        <v>25</v>
      </c>
      <c r="K59" s="47" t="s">
        <v>24</v>
      </c>
      <c r="L59" s="47" t="s">
        <v>25</v>
      </c>
      <c r="M59" s="47" t="s">
        <v>25</v>
      </c>
      <c r="N59" s="47" t="s">
        <v>25</v>
      </c>
      <c r="Q59" s="44"/>
      <c r="R59" s="1"/>
      <c r="S59" s="2"/>
      <c r="T59" s="71"/>
      <c r="U59" s="71"/>
      <c r="V59" s="115">
        <f>V58+X58</f>
        <v>567900</v>
      </c>
      <c r="W59" s="116"/>
      <c r="X59" s="117"/>
    </row>
    <row r="60" spans="1:25" ht="16.5" thickTop="1" x14ac:dyDescent="0.25">
      <c r="B60" s="4"/>
      <c r="C60" s="5"/>
      <c r="D60" s="6"/>
      <c r="E60" s="7"/>
      <c r="F60" s="95"/>
      <c r="G60" s="14"/>
      <c r="H60" s="96"/>
      <c r="I60" s="15"/>
      <c r="J60" s="95"/>
      <c r="K60" s="97"/>
      <c r="L60" s="98"/>
      <c r="M60" s="99"/>
      <c r="N60" s="100"/>
      <c r="Q60" s="44" t="s">
        <v>26</v>
      </c>
      <c r="R60" s="1"/>
      <c r="S60" s="2"/>
      <c r="T60" s="72" t="s">
        <v>3</v>
      </c>
      <c r="U60" s="22" t="s">
        <v>27</v>
      </c>
      <c r="V60" s="22" t="s">
        <v>5</v>
      </c>
      <c r="W60" s="22" t="s">
        <v>28</v>
      </c>
      <c r="X60" s="20"/>
      <c r="Y60" s="46"/>
    </row>
    <row r="61" spans="1:25" x14ac:dyDescent="0.25">
      <c r="B61" s="4"/>
      <c r="C61" s="8"/>
      <c r="D61" s="9"/>
      <c r="E61" s="10"/>
      <c r="F61" s="95"/>
      <c r="G61" s="16"/>
      <c r="H61" s="101"/>
      <c r="I61" s="17"/>
      <c r="J61" s="95"/>
      <c r="K61" s="102"/>
      <c r="L61" s="101"/>
      <c r="M61" s="9"/>
      <c r="N61" s="103"/>
      <c r="Q61" s="44" t="s">
        <v>22</v>
      </c>
      <c r="R61" s="1"/>
      <c r="S61" s="2"/>
      <c r="T61" s="24" t="s">
        <v>0</v>
      </c>
      <c r="U61" s="25">
        <f t="shared" ref="U61:U70" si="3">+U35</f>
        <v>518000</v>
      </c>
      <c r="V61" s="3"/>
      <c r="W61" s="25">
        <f>SUM(U61:V61)</f>
        <v>518000</v>
      </c>
      <c r="X61" s="20"/>
      <c r="Y61" s="46"/>
    </row>
    <row r="62" spans="1:25" x14ac:dyDescent="0.25">
      <c r="B62" s="4"/>
      <c r="C62" s="8"/>
      <c r="D62" s="9"/>
      <c r="E62" s="10"/>
      <c r="F62" s="95"/>
      <c r="G62" s="16"/>
      <c r="H62" s="101"/>
      <c r="I62" s="17"/>
      <c r="J62" s="95"/>
      <c r="K62" s="102"/>
      <c r="L62" s="101"/>
      <c r="M62" s="9"/>
      <c r="N62" s="103"/>
      <c r="Q62" s="44"/>
      <c r="R62" s="1"/>
      <c r="S62" s="2"/>
      <c r="T62" s="27" t="s">
        <v>1</v>
      </c>
      <c r="U62" s="25">
        <f t="shared" si="3"/>
        <v>44900</v>
      </c>
      <c r="V62" s="3"/>
      <c r="W62" s="25">
        <f t="shared" ref="W62:W70" si="4">SUM(U62:V62)</f>
        <v>44900</v>
      </c>
      <c r="X62" s="20"/>
      <c r="Y62" s="46"/>
    </row>
    <row r="63" spans="1:25" x14ac:dyDescent="0.25">
      <c r="B63" s="4"/>
      <c r="C63" s="8"/>
      <c r="D63" s="9"/>
      <c r="E63" s="10"/>
      <c r="F63" s="95"/>
      <c r="G63" s="16"/>
      <c r="H63" s="101"/>
      <c r="I63" s="17"/>
      <c r="J63" s="95"/>
      <c r="K63" s="102"/>
      <c r="L63" s="101"/>
      <c r="M63" s="9"/>
      <c r="N63" s="103"/>
      <c r="P63" s="36">
        <f>+P37</f>
        <v>42081</v>
      </c>
      <c r="Q63" s="44" t="s">
        <v>22</v>
      </c>
      <c r="R63" s="1"/>
      <c r="S63" s="2"/>
      <c r="T63" s="80" t="s">
        <v>22</v>
      </c>
      <c r="U63" s="25">
        <f t="shared" si="3"/>
        <v>5000</v>
      </c>
      <c r="V63" s="3"/>
      <c r="W63" s="25">
        <f t="shared" si="4"/>
        <v>5000</v>
      </c>
      <c r="X63" s="20"/>
      <c r="Y63" s="46"/>
    </row>
    <row r="64" spans="1:25" x14ac:dyDescent="0.25">
      <c r="B64" s="4"/>
      <c r="C64" s="8"/>
      <c r="D64" s="9"/>
      <c r="E64" s="10"/>
      <c r="F64" s="95"/>
      <c r="G64" s="16"/>
      <c r="H64" s="101"/>
      <c r="I64" s="17"/>
      <c r="J64" s="95"/>
      <c r="K64" s="102"/>
      <c r="L64" s="101"/>
      <c r="M64" s="9"/>
      <c r="N64" s="103"/>
      <c r="Q64" s="44" t="s">
        <v>2</v>
      </c>
      <c r="R64" s="1"/>
      <c r="S64" s="2"/>
      <c r="T64" s="27" t="s">
        <v>2</v>
      </c>
      <c r="U64" s="28">
        <f t="shared" si="3"/>
        <v>-12150</v>
      </c>
      <c r="V64" s="3"/>
      <c r="W64" s="28">
        <f t="shared" si="4"/>
        <v>-12150</v>
      </c>
      <c r="X64" s="20"/>
      <c r="Y64" s="46"/>
    </row>
    <row r="65" spans="2:25" x14ac:dyDescent="0.25">
      <c r="B65" s="4"/>
      <c r="C65" s="8"/>
      <c r="D65" s="9"/>
      <c r="E65" s="10"/>
      <c r="F65" s="95"/>
      <c r="G65" s="16"/>
      <c r="H65" s="101"/>
      <c r="I65" s="17"/>
      <c r="J65" s="95"/>
      <c r="K65" s="102"/>
      <c r="L65" s="101"/>
      <c r="M65" s="9"/>
      <c r="N65" s="103"/>
      <c r="Q65" s="44"/>
      <c r="R65" s="1"/>
      <c r="S65" s="2"/>
      <c r="T65" s="29" t="s">
        <v>9</v>
      </c>
      <c r="U65" s="30">
        <f t="shared" si="3"/>
        <v>-566470</v>
      </c>
      <c r="V65" s="3"/>
      <c r="W65" s="30">
        <f t="shared" si="4"/>
        <v>-566470</v>
      </c>
      <c r="X65" s="20"/>
      <c r="Y65" s="46"/>
    </row>
    <row r="66" spans="2:25" x14ac:dyDescent="0.25">
      <c r="B66" s="4"/>
      <c r="C66" s="104"/>
      <c r="D66" s="105"/>
      <c r="E66" s="106"/>
      <c r="F66" s="95"/>
      <c r="G66" s="107"/>
      <c r="H66" s="108"/>
      <c r="I66" s="109"/>
      <c r="J66" s="95"/>
      <c r="K66" s="94"/>
      <c r="L66" s="108"/>
      <c r="M66" s="105"/>
      <c r="N66" s="103"/>
      <c r="P66" s="36">
        <f>+P40</f>
        <v>42088</v>
      </c>
      <c r="Q66" s="44" t="s">
        <v>22</v>
      </c>
      <c r="R66" s="1"/>
      <c r="S66" s="2"/>
      <c r="T66" s="27" t="s">
        <v>15</v>
      </c>
      <c r="U66" s="31">
        <f t="shared" si="3"/>
        <v>0</v>
      </c>
      <c r="V66" s="3"/>
      <c r="W66" s="31">
        <f t="shared" si="4"/>
        <v>0</v>
      </c>
      <c r="X66" s="20"/>
      <c r="Y66" s="46"/>
    </row>
    <row r="67" spans="2:25" x14ac:dyDescent="0.25">
      <c r="B67" s="4"/>
      <c r="C67" s="104"/>
      <c r="D67" s="105"/>
      <c r="E67" s="106"/>
      <c r="F67" s="95"/>
      <c r="G67" s="107"/>
      <c r="H67" s="108"/>
      <c r="I67" s="109"/>
      <c r="J67" s="95"/>
      <c r="K67" s="94"/>
      <c r="L67" s="108"/>
      <c r="M67" s="105"/>
      <c r="N67" s="103"/>
      <c r="Q67" s="44" t="s">
        <v>2</v>
      </c>
      <c r="R67" s="1"/>
      <c r="S67" s="2"/>
      <c r="T67" s="80" t="s">
        <v>26</v>
      </c>
      <c r="U67" s="31">
        <f t="shared" si="3"/>
        <v>0</v>
      </c>
      <c r="V67" s="3"/>
      <c r="W67" s="31">
        <f t="shared" si="4"/>
        <v>0</v>
      </c>
      <c r="X67" s="20"/>
      <c r="Y67" s="46"/>
    </row>
    <row r="68" spans="2:25" x14ac:dyDescent="0.25">
      <c r="B68" s="4"/>
      <c r="C68" s="104"/>
      <c r="D68" s="105"/>
      <c r="E68" s="106"/>
      <c r="F68" s="95"/>
      <c r="G68" s="107"/>
      <c r="H68" s="108"/>
      <c r="I68" s="109"/>
      <c r="J68" s="95"/>
      <c r="K68" s="94"/>
      <c r="L68" s="108"/>
      <c r="M68" s="105"/>
      <c r="N68" s="103"/>
      <c r="Q68" s="44"/>
      <c r="R68" s="1"/>
      <c r="S68" s="2"/>
      <c r="T68" s="27" t="s">
        <v>7</v>
      </c>
      <c r="U68" s="31">
        <f t="shared" si="3"/>
        <v>500</v>
      </c>
      <c r="V68" s="3"/>
      <c r="W68" s="31">
        <f t="shared" si="4"/>
        <v>500</v>
      </c>
      <c r="X68" s="20"/>
      <c r="Y68" s="46"/>
    </row>
    <row r="69" spans="2:25" x14ac:dyDescent="0.25">
      <c r="B69" s="4"/>
      <c r="C69" s="104"/>
      <c r="D69" s="105"/>
      <c r="E69" s="106"/>
      <c r="F69" s="95"/>
      <c r="G69" s="107"/>
      <c r="H69" s="108"/>
      <c r="I69" s="109"/>
      <c r="J69" s="95"/>
      <c r="K69" s="94"/>
      <c r="L69" s="108"/>
      <c r="M69" s="105"/>
      <c r="N69" s="103"/>
      <c r="P69" s="36">
        <f>+P43</f>
        <v>42092</v>
      </c>
      <c r="Q69" s="44" t="s">
        <v>1</v>
      </c>
      <c r="R69" s="1"/>
      <c r="S69" s="2"/>
      <c r="T69" s="27" t="s">
        <v>6</v>
      </c>
      <c r="U69" s="31">
        <f t="shared" si="3"/>
        <v>300</v>
      </c>
      <c r="V69" s="3"/>
      <c r="W69" s="31">
        <f t="shared" si="4"/>
        <v>300</v>
      </c>
      <c r="X69" s="20"/>
      <c r="Y69" s="46"/>
    </row>
    <row r="70" spans="2:25" x14ac:dyDescent="0.25">
      <c r="B70" s="4"/>
      <c r="C70" s="104"/>
      <c r="D70" s="105"/>
      <c r="E70" s="106"/>
      <c r="F70" s="95"/>
      <c r="G70" s="107"/>
      <c r="H70" s="108"/>
      <c r="I70" s="109"/>
      <c r="J70" s="95"/>
      <c r="K70" s="94"/>
      <c r="L70" s="108"/>
      <c r="M70" s="105"/>
      <c r="N70" s="103"/>
      <c r="Q70" s="44" t="s">
        <v>15</v>
      </c>
      <c r="R70" s="1"/>
      <c r="S70" s="2"/>
      <c r="T70" s="27" t="s">
        <v>30</v>
      </c>
      <c r="U70" s="31">
        <f t="shared" si="3"/>
        <v>9920</v>
      </c>
      <c r="V70" s="3"/>
      <c r="W70" s="31">
        <f t="shared" si="4"/>
        <v>9920</v>
      </c>
      <c r="X70" s="20"/>
      <c r="Y70" s="46"/>
    </row>
    <row r="71" spans="2:25" ht="16.5" thickBot="1" x14ac:dyDescent="0.3">
      <c r="B71" s="4"/>
      <c r="C71" s="104"/>
      <c r="D71" s="105"/>
      <c r="E71" s="106"/>
      <c r="F71" s="95"/>
      <c r="G71" s="107"/>
      <c r="H71" s="108"/>
      <c r="I71" s="109"/>
      <c r="J71" s="95"/>
      <c r="K71" s="94"/>
      <c r="L71" s="108"/>
      <c r="M71" s="105"/>
      <c r="N71" s="103"/>
      <c r="Q71" s="44"/>
      <c r="R71" s="1"/>
      <c r="S71" s="2"/>
      <c r="T71" s="32" t="s">
        <v>20</v>
      </c>
      <c r="U71" s="33">
        <f>SUM(U61:U70)</f>
        <v>0</v>
      </c>
      <c r="V71" s="33">
        <f>SUM(V61:V70)</f>
        <v>0</v>
      </c>
      <c r="W71" s="33">
        <f>SUM(W61:W70)</f>
        <v>0</v>
      </c>
      <c r="X71" s="20"/>
      <c r="Y71" s="46"/>
    </row>
    <row r="72" spans="2:25" ht="16.5" thickTop="1" x14ac:dyDescent="0.25">
      <c r="B72" s="4"/>
      <c r="C72" s="104"/>
      <c r="D72" s="105"/>
      <c r="E72" s="106"/>
      <c r="F72" s="95"/>
      <c r="G72" s="107"/>
      <c r="H72" s="108"/>
      <c r="I72" s="109"/>
      <c r="J72" s="95"/>
      <c r="K72" s="94"/>
      <c r="L72" s="108"/>
      <c r="M72" s="105"/>
      <c r="N72" s="103"/>
      <c r="Q72" s="44" t="s">
        <v>26</v>
      </c>
      <c r="R72" s="1"/>
      <c r="S72" s="2"/>
      <c r="T72" s="91" t="s">
        <v>8</v>
      </c>
      <c r="U72" s="34">
        <f>SUM(U66:U70)</f>
        <v>10720</v>
      </c>
      <c r="V72" s="34">
        <f>SUM(V66:V70)</f>
        <v>0</v>
      </c>
      <c r="W72" s="34">
        <f>SUM(W66:W70)</f>
        <v>10720</v>
      </c>
      <c r="X72" s="20"/>
      <c r="Y72" s="46"/>
    </row>
    <row r="73" spans="2:25" ht="16.5" thickBot="1" x14ac:dyDescent="0.3">
      <c r="B73" s="4"/>
      <c r="C73" s="11"/>
      <c r="D73" s="12"/>
      <c r="E73" s="13"/>
      <c r="F73" s="95"/>
      <c r="G73" s="18"/>
      <c r="H73" s="110"/>
      <c r="I73" s="19"/>
      <c r="J73" s="95"/>
      <c r="K73" s="111"/>
      <c r="L73" s="112"/>
      <c r="M73" s="113"/>
      <c r="N73" s="114"/>
      <c r="Q73" s="44" t="s">
        <v>22</v>
      </c>
      <c r="R73" s="1"/>
      <c r="S73" s="2"/>
    </row>
    <row r="74" spans="2:25" ht="16.5" thickTop="1" x14ac:dyDescent="0.25">
      <c r="Q74" s="44"/>
      <c r="R74" s="1"/>
      <c r="S74" s="2"/>
    </row>
  </sheetData>
  <sheetProtection algorithmName="SHA-512" hashValue="5S5epIvq8M1YOoRnAalo7ImDyr1fQff4J/I/3jAFYprplKfFY1RpqMRfpDDlvggOB+c4TxWiRv4yiO1afSqzZQ==" saltValue="XeKxwQ0gGGcBUXPkemoj6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V59:X59"/>
    <mergeCell ref="C4:E4"/>
    <mergeCell ref="G4:I4"/>
    <mergeCell ref="K4:N4"/>
    <mergeCell ref="X6:Y7"/>
    <mergeCell ref="V9:X9"/>
    <mergeCell ref="X30:Y31"/>
    <mergeCell ref="C31:E31"/>
    <mergeCell ref="G31:I31"/>
    <mergeCell ref="K31:N31"/>
    <mergeCell ref="V33:X33"/>
    <mergeCell ref="X56:Y57"/>
    <mergeCell ref="C57:E57"/>
    <mergeCell ref="G57:I57"/>
    <mergeCell ref="K57:N57"/>
  </mergeCells>
  <conditionalFormatting sqref="U21:W21">
    <cfRule type="cellIs" dxfId="18" priority="13" operator="lessThan">
      <formula>-1</formula>
    </cfRule>
    <cfRule type="cellIs" dxfId="17" priority="14" operator="greaterThan">
      <formula>1</formula>
    </cfRule>
    <cfRule type="cellIs" dxfId="16" priority="15" operator="between">
      <formula>-1</formula>
      <formula>1</formula>
    </cfRule>
  </conditionalFormatting>
  <conditionalFormatting sqref="V9:X9">
    <cfRule type="cellIs" dxfId="15" priority="16" operator="lessThan">
      <formula>$T$8</formula>
    </cfRule>
    <cfRule type="cellIs" dxfId="14" priority="17" operator="lessThan">
      <formula>$T$8</formula>
    </cfRule>
    <cfRule type="cellIs" dxfId="13" priority="18" operator="equal">
      <formula>$T$8</formula>
    </cfRule>
    <cfRule type="cellIs" dxfId="12" priority="19" operator="equal">
      <formula>$T$8</formula>
    </cfRule>
  </conditionalFormatting>
  <conditionalFormatting sqref="U45:W45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V33:X33">
    <cfRule type="cellIs" dxfId="8" priority="7" operator="lessThan">
      <formula>$T$32</formula>
    </cfRule>
    <cfRule type="cellIs" dxfId="7" priority="8" operator="greaterThan">
      <formula>$T$32</formula>
    </cfRule>
    <cfRule type="cellIs" dxfId="6" priority="9" operator="equal">
      <formula>$T$32</formula>
    </cfRule>
  </conditionalFormatting>
  <conditionalFormatting sqref="U71:W71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V59:X59">
    <cfRule type="cellIs" dxfId="2" priority="1" operator="lessThan">
      <formula>$T$58</formula>
    </cfRule>
    <cfRule type="cellIs" dxfId="1" priority="2" operator="greaterThan">
      <formula>$T$58</formula>
    </cfRule>
    <cfRule type="cellIs" dxfId="0" priority="3" operator="equal">
      <formula>$T$58</formula>
    </cfRule>
  </conditionalFormatting>
  <hyperlinks>
    <hyperlink ref="A1" r:id="rId1" location="fifopart1"/>
    <hyperlink ref="A2" r:id="rId2" location="fifopart2"/>
    <hyperlink ref="A26" r:id="rId3" location="lifopart1"/>
    <hyperlink ref="A27" r:id="rId4" location="lifopart2"/>
    <hyperlink ref="A52" r:id="rId5" location="avepart1"/>
    <hyperlink ref="A53" r:id="rId6" location="avepart2"/>
  </hyperlinks>
  <pageMargins left="0.7" right="0.7" top="0.75" bottom="0.75" header="0.3" footer="0.3"/>
  <pageSetup scale="70"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2019-01-16T00:38:05Z</dcterms:modified>
</cp:coreProperties>
</file>