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Allowance Method Problem" sheetId="104" state="hidden" r:id="rId1"/>
    <sheet name="Answer" sheetId="103" r:id="rId2"/>
    <sheet name="Practice" sheetId="158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4" i="103" l="1"/>
  <c r="B23" i="103"/>
  <c r="C21" i="103"/>
  <c r="AH8" i="158" l="1"/>
  <c r="AG8" i="158"/>
  <c r="AF8" i="158"/>
  <c r="AE8" i="158"/>
  <c r="AI6" i="158"/>
  <c r="AI7" i="158"/>
  <c r="AI8" i="158"/>
  <c r="T38" i="158" l="1"/>
  <c r="T39" i="158" s="1"/>
  <c r="AB37" i="158"/>
  <c r="AB38" i="158" s="1"/>
  <c r="X37" i="158"/>
  <c r="X38" i="158" s="1"/>
  <c r="P37" i="158"/>
  <c r="P38" i="158" s="1"/>
  <c r="AB31" i="158"/>
  <c r="AB32" i="158" s="1"/>
  <c r="X31" i="158"/>
  <c r="X32" i="158" s="1"/>
  <c r="T24" i="158"/>
  <c r="L8" i="158" s="1"/>
  <c r="M2" i="158" s="1"/>
  <c r="R21" i="158"/>
  <c r="O20" i="158"/>
  <c r="O19" i="158"/>
  <c r="S33" i="158" s="1"/>
  <c r="T18" i="158"/>
  <c r="T19" i="158" s="1"/>
  <c r="N18" i="158"/>
  <c r="R32" i="158" s="1"/>
  <c r="T17" i="158"/>
  <c r="O17" i="158"/>
  <c r="O31" i="158" s="1"/>
  <c r="P31" i="158" s="1"/>
  <c r="P32" i="158" s="1"/>
  <c r="O16" i="158"/>
  <c r="P16" i="158" s="1"/>
  <c r="P17" i="158" s="1"/>
  <c r="P18" i="158" s="1"/>
  <c r="P19" i="158" s="1"/>
  <c r="P20" i="158" s="1"/>
  <c r="P21" i="158" s="1"/>
  <c r="P22" i="158" s="1"/>
  <c r="P23" i="158" s="1"/>
  <c r="L6" i="158" s="1"/>
  <c r="AB15" i="158"/>
  <c r="AB16" i="158" s="1"/>
  <c r="L12" i="158" s="1"/>
  <c r="X13" i="158"/>
  <c r="X14" i="158" s="1"/>
  <c r="L10" i="158" s="1"/>
  <c r="N13" i="158"/>
  <c r="Z12" i="158"/>
  <c r="R12" i="158"/>
  <c r="S11" i="158"/>
  <c r="V10" i="158"/>
  <c r="N10" i="158"/>
  <c r="C10" i="158"/>
  <c r="R10" i="158" s="1"/>
  <c r="R9" i="158"/>
  <c r="T9" i="158" s="1"/>
  <c r="N9" i="158"/>
  <c r="P9" i="158" s="1"/>
  <c r="P10" i="158" s="1"/>
  <c r="P11" i="158" s="1"/>
  <c r="L9" i="158"/>
  <c r="AB8" i="158"/>
  <c r="Z6" i="158"/>
  <c r="V6" i="158"/>
  <c r="R6" i="158"/>
  <c r="N6" i="158"/>
  <c r="T10" i="158" l="1"/>
  <c r="T11" i="158" s="1"/>
  <c r="T12" i="158" s="1"/>
  <c r="S31" i="158"/>
  <c r="T31" i="158" s="1"/>
  <c r="T32" i="158" s="1"/>
  <c r="T33" i="158" s="1"/>
  <c r="T42" i="158" s="1"/>
  <c r="AB9" i="158"/>
  <c r="AB10" i="158" s="1"/>
  <c r="L11" i="158" s="1"/>
  <c r="L5" i="158"/>
  <c r="T13" i="158"/>
  <c r="L7" i="158" s="1"/>
  <c r="N9" i="103"/>
  <c r="N10" i="103"/>
  <c r="L14" i="158" l="1"/>
  <c r="P2" i="158"/>
  <c r="M3" i="158" s="1"/>
  <c r="P5" i="158"/>
  <c r="K2" i="158"/>
  <c r="L13" i="158"/>
  <c r="O20" i="103"/>
  <c r="R12" i="103"/>
  <c r="O19" i="103"/>
  <c r="S33" i="103" s="1"/>
  <c r="S11" i="103"/>
  <c r="N18" i="103"/>
  <c r="R32" i="103" s="1"/>
  <c r="O17" i="103"/>
  <c r="O31" i="103" s="1"/>
  <c r="C10" i="103"/>
  <c r="R10" i="103" s="1"/>
  <c r="O16" i="103"/>
  <c r="S31" i="103" s="1"/>
  <c r="R9" i="103"/>
  <c r="AG6" i="103" l="1"/>
  <c r="AG8" i="103" s="1"/>
  <c r="AF6" i="103"/>
  <c r="AF8" i="103" s="1"/>
  <c r="AE6" i="103"/>
  <c r="AE8" i="103" s="1"/>
  <c r="AH6" i="103"/>
  <c r="AH8" i="103" s="1"/>
  <c r="P16" i="103"/>
  <c r="P31" i="103"/>
  <c r="P32" i="103" s="1"/>
  <c r="P9" i="103"/>
  <c r="T9" i="103"/>
  <c r="AB37" i="103"/>
  <c r="AB38" i="103" s="1"/>
  <c r="Z6" i="103"/>
  <c r="L9" i="103"/>
  <c r="T24" i="103"/>
  <c r="AI8" i="103" l="1"/>
  <c r="T10" i="103"/>
  <c r="T11" i="103" s="1"/>
  <c r="T12" i="103" s="1"/>
  <c r="P17" i="103"/>
  <c r="P18" i="103" s="1"/>
  <c r="P19" i="103" s="1"/>
  <c r="P10" i="103"/>
  <c r="P11" i="103" s="1"/>
  <c r="L5" i="103" s="1"/>
  <c r="D22" i="103" l="1"/>
  <c r="S13" i="103" s="1"/>
  <c r="T13" i="103" s="1"/>
  <c r="Z9" i="103"/>
  <c r="P20" i="103"/>
  <c r="P21" i="103" s="1"/>
  <c r="P22" i="103" s="1"/>
  <c r="P23" i="103" s="1"/>
  <c r="P37" i="103" l="1"/>
  <c r="P38" i="103" s="1"/>
  <c r="T17" i="103"/>
  <c r="T18" i="103" s="1"/>
  <c r="T19" i="103" s="1"/>
  <c r="AB15" i="103"/>
  <c r="Z12" i="103"/>
  <c r="R6" i="103"/>
  <c r="AB8" i="103"/>
  <c r="AB9" i="103" s="1"/>
  <c r="AB10" i="103" s="1"/>
  <c r="V6" i="103"/>
  <c r="X37" i="103"/>
  <c r="X38" i="103" s="1"/>
  <c r="T38" i="103"/>
  <c r="T39" i="103" s="1"/>
  <c r="AB31" i="103"/>
  <c r="AB32" i="103" s="1"/>
  <c r="T31" i="103"/>
  <c r="X13" i="103"/>
  <c r="X31" i="103"/>
  <c r="X32" i="103" s="1"/>
  <c r="L8" i="103"/>
  <c r="M2" i="103" s="1"/>
  <c r="V10" i="103"/>
  <c r="R21" i="103"/>
  <c r="N13" i="103"/>
  <c r="N6" i="103"/>
  <c r="L11" i="103" l="1"/>
  <c r="T32" i="103"/>
  <c r="T33" i="103" s="1"/>
  <c r="T42" i="103" s="1"/>
  <c r="X14" i="103"/>
  <c r="L10" i="103" s="1"/>
  <c r="L7" i="103"/>
  <c r="AB16" i="103"/>
  <c r="L12" i="103" s="1"/>
  <c r="L14" i="103" l="1"/>
  <c r="P2" i="103"/>
  <c r="M3" i="103" s="1"/>
  <c r="L6" i="103"/>
  <c r="L13" i="103" s="1"/>
  <c r="P5" i="103"/>
  <c r="K2" i="103" l="1"/>
</calcChain>
</file>

<file path=xl/sharedStrings.xml><?xml version="1.0" encoding="utf-8"?>
<sst xmlns="http://schemas.openxmlformats.org/spreadsheetml/2006/main" count="285" uniqueCount="58">
  <si>
    <t>Accounts Receivable</t>
  </si>
  <si>
    <t>Balance</t>
  </si>
  <si>
    <t>Accounts</t>
  </si>
  <si>
    <t>Debit</t>
  </si>
  <si>
    <t>Credit</t>
  </si>
  <si>
    <t>Net Income</t>
  </si>
  <si>
    <t>Assets</t>
  </si>
  <si>
    <t>=</t>
  </si>
  <si>
    <t>Liabilities</t>
  </si>
  <si>
    <t>+</t>
  </si>
  <si>
    <t>Owner's Equity</t>
  </si>
  <si>
    <t>Auto Expense</t>
  </si>
  <si>
    <t>General Ledger</t>
  </si>
  <si>
    <t>Beginning Balance</t>
  </si>
  <si>
    <t xml:space="preserve">   </t>
  </si>
  <si>
    <t>(Credit)</t>
  </si>
  <si>
    <t>Total General Ledger</t>
  </si>
  <si>
    <t>Date</t>
  </si>
  <si>
    <t>Total</t>
  </si>
  <si>
    <t>Total Debits - Total (credits)</t>
  </si>
  <si>
    <t>Amount</t>
  </si>
  <si>
    <t>Trial Balance</t>
  </si>
  <si>
    <t>Capital</t>
  </si>
  <si>
    <t>Revenue</t>
  </si>
  <si>
    <t>Accounts Receivable Subsidiary Ledger By Customer</t>
  </si>
  <si>
    <t>Total AR subsidiary ledger by customer</t>
  </si>
  <si>
    <t>Description</t>
  </si>
  <si>
    <t>General Journal</t>
  </si>
  <si>
    <t>Cash-Checking</t>
  </si>
  <si>
    <t xml:space="preserve">Accounts Payable </t>
  </si>
  <si>
    <t>Acc. Depr. Lawn Equipment</t>
  </si>
  <si>
    <t>Bad Debt Expense</t>
  </si>
  <si>
    <t>G Co</t>
  </si>
  <si>
    <t>CB Co</t>
  </si>
  <si>
    <t>CW Co</t>
  </si>
  <si>
    <t>D Co</t>
  </si>
  <si>
    <t>Kt Co</t>
  </si>
  <si>
    <t>M Co</t>
  </si>
  <si>
    <t>BD Co</t>
  </si>
  <si>
    <t>P Co</t>
  </si>
  <si>
    <t>All other Venders</t>
  </si>
  <si>
    <t>Account Receivable Aging</t>
  </si>
  <si>
    <t>Days in Account Receivable</t>
  </si>
  <si>
    <t>&lt; 30</t>
  </si>
  <si>
    <t>30-60</t>
  </si>
  <si>
    <t>60-90</t>
  </si>
  <si>
    <t>over 90</t>
  </si>
  <si>
    <t>Percent Estimated to be uncollectable</t>
  </si>
  <si>
    <t>Estimated Allowance for Doubtful Accounts</t>
  </si>
  <si>
    <t>Cash received</t>
  </si>
  <si>
    <t>Balance assumed not collectable</t>
  </si>
  <si>
    <t>Received payment from CW after we had assumed the debt uncollectable and had written it off</t>
  </si>
  <si>
    <t>G companied made a partial payment and went bankrupt. It is determined that we will not receive the balance</t>
  </si>
  <si>
    <t>See analysis of accounts receivable aging and adjust the allowance account accordingly</t>
  </si>
  <si>
    <t>Record journal entries. Post to the general ledger and the accounts receivable subsidiary ledger</t>
  </si>
  <si>
    <t>Determined that CW Co would not pay the amount owed</t>
  </si>
  <si>
    <t>Determined that P Co and BD Co. would not pay the amount owed</t>
  </si>
  <si>
    <t>Allowance for Doubtful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</si>
</sst>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;@"/>
    <numFmt numFmtId="165" formatCode="m/d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9" applyNumberFormat="0" applyFill="0" applyAlignment="0" applyProtection="0"/>
    <xf numFmtId="0" fontId="17" fillId="0" borderId="14" applyNumberFormat="0" applyFill="0" applyAlignment="0" applyProtection="0"/>
    <xf numFmtId="0" fontId="2" fillId="8" borderId="0" applyNumberFormat="0" applyBorder="0" applyAlignment="0" applyProtection="0"/>
    <xf numFmtId="44" fontId="2" fillId="0" borderId="0" applyFont="0" applyFill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</cellStyleXfs>
  <cellXfs count="112">
    <xf numFmtId="0" fontId="0" fillId="0" borderId="0" xfId="0"/>
    <xf numFmtId="37" fontId="11" fillId="5" borderId="6" xfId="0" applyNumberFormat="1" applyFont="1" applyFill="1" applyBorder="1" applyProtection="1">
      <protection locked="0"/>
    </xf>
    <xf numFmtId="37" fontId="3" fillId="5" borderId="6" xfId="0" applyNumberFormat="1" applyFont="1" applyFill="1" applyBorder="1" applyProtection="1">
      <protection locked="0"/>
    </xf>
    <xf numFmtId="37" fontId="3" fillId="7" borderId="0" xfId="0" applyNumberFormat="1" applyFont="1" applyFill="1"/>
    <xf numFmtId="37" fontId="3" fillId="0" borderId="0" xfId="0" applyNumberFormat="1" applyFont="1"/>
    <xf numFmtId="0" fontId="3" fillId="0" borderId="0" xfId="0" applyFont="1" applyProtection="1"/>
    <xf numFmtId="37" fontId="4" fillId="4" borderId="6" xfId="0" applyNumberFormat="1" applyFont="1" applyFill="1" applyBorder="1" applyProtection="1"/>
    <xf numFmtId="164" fontId="3" fillId="0" borderId="0" xfId="0" applyNumberFormat="1" applyFont="1" applyAlignment="1">
      <alignment vertical="top"/>
    </xf>
    <xf numFmtId="164" fontId="3" fillId="0" borderId="6" xfId="0" applyNumberFormat="1" applyFont="1" applyBorder="1" applyAlignment="1">
      <alignment vertical="top"/>
    </xf>
    <xf numFmtId="37" fontId="3" fillId="0" borderId="6" xfId="0" applyNumberFormat="1" applyFont="1" applyBorder="1" applyAlignment="1">
      <alignment vertical="top" wrapText="1"/>
    </xf>
    <xf numFmtId="44" fontId="3" fillId="0" borderId="6" xfId="8" applyNumberFormat="1" applyFont="1" applyBorder="1" applyAlignment="1">
      <alignment vertical="top"/>
    </xf>
    <xf numFmtId="37" fontId="3" fillId="0" borderId="6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44" fontId="3" fillId="0" borderId="0" xfId="8" applyNumberFormat="1" applyFont="1" applyAlignment="1">
      <alignment vertical="top"/>
    </xf>
    <xf numFmtId="37" fontId="3" fillId="0" borderId="6" xfId="0" applyNumberFormat="1" applyFont="1" applyBorder="1" applyAlignment="1">
      <alignment horizontal="left" vertical="top" wrapText="1"/>
    </xf>
    <xf numFmtId="37" fontId="7" fillId="4" borderId="6" xfId="0" applyNumberFormat="1" applyFont="1" applyFill="1" applyBorder="1" applyProtection="1"/>
    <xf numFmtId="37" fontId="20" fillId="10" borderId="6" xfId="10" applyNumberFormat="1" applyFont="1" applyBorder="1" applyAlignment="1" applyProtection="1">
      <alignment horizontal="left"/>
    </xf>
    <xf numFmtId="37" fontId="20" fillId="9" borderId="6" xfId="9" applyNumberFormat="1" applyFont="1" applyBorder="1" applyAlignment="1" applyProtection="1">
      <alignment horizontal="left"/>
    </xf>
    <xf numFmtId="37" fontId="20" fillId="10" borderId="3" xfId="10" applyNumberFormat="1" applyFont="1" applyBorder="1" applyAlignment="1" applyProtection="1">
      <alignment horizontal="centerContinuous"/>
    </xf>
    <xf numFmtId="37" fontId="20" fillId="9" borderId="3" xfId="9" applyNumberFormat="1" applyFont="1" applyBorder="1" applyAlignment="1" applyProtection="1">
      <alignment horizontal="centerContinuous"/>
    </xf>
    <xf numFmtId="37" fontId="20" fillId="9" borderId="16" xfId="9" applyNumberFormat="1" applyFont="1" applyBorder="1" applyAlignment="1" applyProtection="1">
      <alignment horizontal="centerContinuous"/>
    </xf>
    <xf numFmtId="37" fontId="20" fillId="10" borderId="16" xfId="10" applyNumberFormat="1" applyFont="1" applyBorder="1" applyAlignment="1" applyProtection="1">
      <alignment horizontal="centerContinuous"/>
    </xf>
    <xf numFmtId="37" fontId="7" fillId="0" borderId="0" xfId="0" applyNumberFormat="1" applyFont="1" applyFill="1" applyBorder="1" applyProtection="1"/>
    <xf numFmtId="37" fontId="15" fillId="0" borderId="0" xfId="4" applyNumberFormat="1" applyFont="1" applyFill="1" applyBorder="1" applyAlignment="1" applyProtection="1">
      <alignment horizontal="centerContinuous"/>
    </xf>
    <xf numFmtId="37" fontId="3" fillId="0" borderId="6" xfId="8" applyNumberFormat="1" applyFont="1" applyBorder="1" applyAlignment="1">
      <alignment vertical="top"/>
    </xf>
    <xf numFmtId="164" fontId="20" fillId="12" borderId="6" xfId="7" applyNumberFormat="1" applyFont="1" applyFill="1" applyBorder="1" applyAlignment="1">
      <alignment vertical="top"/>
    </xf>
    <xf numFmtId="37" fontId="20" fillId="12" borderId="6" xfId="7" applyNumberFormat="1" applyFont="1" applyFill="1" applyBorder="1" applyAlignment="1">
      <alignment horizontal="center" vertical="top" wrapText="1"/>
    </xf>
    <xf numFmtId="44" fontId="20" fillId="12" borderId="6" xfId="7" applyNumberFormat="1" applyFont="1" applyFill="1" applyBorder="1" applyAlignment="1">
      <alignment horizontal="center" vertical="top"/>
    </xf>
    <xf numFmtId="37" fontId="3" fillId="5" borderId="6" xfId="0" applyNumberFormat="1" applyFont="1" applyFill="1" applyBorder="1" applyProtection="1"/>
    <xf numFmtId="37" fontId="3" fillId="0" borderId="9" xfId="5" applyNumberFormat="1" applyFont="1" applyFill="1" applyProtection="1"/>
    <xf numFmtId="37" fontId="3" fillId="2" borderId="6" xfId="3" applyNumberFormat="1" applyFont="1" applyBorder="1" applyAlignment="1" applyProtection="1">
      <alignment horizontal="center"/>
    </xf>
    <xf numFmtId="37" fontId="3" fillId="0" borderId="0" xfId="5" applyNumberFormat="1" applyFont="1" applyFill="1" applyBorder="1" applyProtection="1"/>
    <xf numFmtId="0" fontId="3" fillId="0" borderId="0" xfId="0" applyFont="1" applyBorder="1" applyProtection="1"/>
    <xf numFmtId="0" fontId="3" fillId="0" borderId="0" xfId="0" applyFont="1" applyFill="1" applyBorder="1" applyProtection="1"/>
    <xf numFmtId="37" fontId="3" fillId="0" borderId="0" xfId="0" applyNumberFormat="1" applyFont="1" applyFill="1" applyBorder="1" applyProtection="1"/>
    <xf numFmtId="37" fontId="11" fillId="5" borderId="6" xfId="0" applyNumberFormat="1" applyFont="1" applyFill="1" applyBorder="1" applyAlignment="1" applyProtection="1">
      <alignment horizontal="left" indent="1"/>
      <protection locked="0"/>
    </xf>
    <xf numFmtId="0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37" fontId="4" fillId="4" borderId="0" xfId="2" applyNumberFormat="1" applyFont="1" applyFill="1" applyAlignment="1" applyProtection="1">
      <alignment horizontal="center"/>
    </xf>
    <xf numFmtId="37" fontId="8" fillId="4" borderId="0" xfId="0" applyNumberFormat="1" applyFont="1" applyFill="1" applyAlignment="1" applyProtection="1">
      <alignment horizontal="center"/>
    </xf>
    <xf numFmtId="37" fontId="5" fillId="4" borderId="0" xfId="2" applyNumberFormat="1" applyFont="1" applyFill="1" applyAlignment="1" applyProtection="1">
      <alignment horizontal="center" wrapText="1"/>
    </xf>
    <xf numFmtId="0" fontId="20" fillId="12" borderId="0" xfId="0" applyFont="1" applyFill="1" applyAlignment="1" applyProtection="1">
      <alignment horizontal="centerContinuous"/>
    </xf>
    <xf numFmtId="37" fontId="20" fillId="12" borderId="0" xfId="0" applyNumberFormat="1" applyFont="1" applyFill="1" applyAlignment="1" applyProtection="1">
      <alignment horizontal="centerContinuous"/>
    </xf>
    <xf numFmtId="37" fontId="20" fillId="12" borderId="0" xfId="0" applyNumberFormat="1" applyFont="1" applyFill="1" applyProtection="1"/>
    <xf numFmtId="0" fontId="20" fillId="12" borderId="0" xfId="1" applyFont="1" applyFill="1" applyBorder="1" applyAlignment="1" applyProtection="1">
      <alignment horizontal="center"/>
    </xf>
    <xf numFmtId="0" fontId="20" fillId="12" borderId="0" xfId="1" applyFont="1" applyFill="1" applyBorder="1" applyAlignment="1" applyProtection="1">
      <alignment horizontal="center" wrapText="1"/>
    </xf>
    <xf numFmtId="37" fontId="21" fillId="12" borderId="3" xfId="4" applyNumberFormat="1" applyFont="1" applyFill="1" applyBorder="1" applyAlignment="1" applyProtection="1">
      <alignment horizontal="centerContinuous"/>
    </xf>
    <xf numFmtId="37" fontId="21" fillId="12" borderId="16" xfId="4" applyNumberFormat="1" applyFont="1" applyFill="1" applyBorder="1" applyAlignment="1" applyProtection="1">
      <alignment horizontal="centerContinuous"/>
    </xf>
    <xf numFmtId="37" fontId="18" fillId="0" borderId="0" xfId="4" applyNumberFormat="1" applyFont="1" applyFill="1" applyBorder="1" applyAlignment="1" applyProtection="1"/>
    <xf numFmtId="165" fontId="11" fillId="0" borderId="11" xfId="0" applyNumberFormat="1" applyFont="1" applyFill="1" applyBorder="1" applyAlignment="1" applyProtection="1">
      <alignment horizontal="left"/>
    </xf>
    <xf numFmtId="37" fontId="11" fillId="0" borderId="6" xfId="0" applyNumberFormat="1" applyFont="1" applyFill="1" applyBorder="1" applyProtection="1"/>
    <xf numFmtId="165" fontId="11" fillId="5" borderId="6" xfId="0" applyNumberFormat="1" applyFont="1" applyFill="1" applyBorder="1" applyAlignment="1" applyProtection="1">
      <alignment horizontal="left"/>
    </xf>
    <xf numFmtId="37" fontId="11" fillId="5" borderId="6" xfId="0" applyNumberFormat="1" applyFont="1" applyFill="1" applyBorder="1" applyProtection="1"/>
    <xf numFmtId="37" fontId="13" fillId="4" borderId="11" xfId="2" applyNumberFormat="1" applyFont="1" applyFill="1" applyBorder="1" applyProtection="1"/>
    <xf numFmtId="37" fontId="17" fillId="0" borderId="14" xfId="6" applyNumberFormat="1" applyFont="1" applyAlignment="1" applyProtection="1">
      <alignment horizontal="left"/>
    </xf>
    <xf numFmtId="37" fontId="17" fillId="0" borderId="14" xfId="6" applyNumberFormat="1" applyFont="1" applyAlignment="1" applyProtection="1">
      <alignment horizontal="center"/>
    </xf>
    <xf numFmtId="37" fontId="17" fillId="0" borderId="14" xfId="6" quotePrefix="1" applyNumberFormat="1" applyFont="1" applyAlignment="1" applyProtection="1">
      <alignment horizontal="center"/>
    </xf>
    <xf numFmtId="37" fontId="20" fillId="6" borderId="17" xfId="3" applyNumberFormat="1" applyFont="1" applyFill="1" applyBorder="1" applyAlignment="1" applyProtection="1">
      <alignment horizontal="centerContinuous"/>
    </xf>
    <xf numFmtId="37" fontId="20" fillId="6" borderId="18" xfId="3" applyNumberFormat="1" applyFont="1" applyFill="1" applyBorder="1" applyAlignment="1" applyProtection="1">
      <alignment horizontal="centerContinuous"/>
    </xf>
    <xf numFmtId="37" fontId="20" fillId="6" borderId="19" xfId="3" applyNumberFormat="1" applyFont="1" applyFill="1" applyBorder="1" applyAlignment="1" applyProtection="1">
      <alignment horizontal="centerContinuous"/>
    </xf>
    <xf numFmtId="37" fontId="20" fillId="11" borderId="17" xfId="3" applyNumberFormat="1" applyFont="1" applyFill="1" applyBorder="1" applyAlignment="1" applyProtection="1">
      <alignment horizontal="centerContinuous"/>
    </xf>
    <xf numFmtId="37" fontId="20" fillId="11" borderId="18" xfId="3" applyNumberFormat="1" applyFont="1" applyFill="1" applyBorder="1" applyAlignment="1" applyProtection="1">
      <alignment horizontal="centerContinuous"/>
    </xf>
    <xf numFmtId="37" fontId="20" fillId="11" borderId="19" xfId="3" applyNumberFormat="1" applyFont="1" applyFill="1" applyBorder="1" applyAlignment="1" applyProtection="1">
      <alignment horizontal="centerContinuous"/>
    </xf>
    <xf numFmtId="37" fontId="6" fillId="0" borderId="0" xfId="2" applyNumberFormat="1" applyFont="1" applyFill="1" applyBorder="1" applyProtection="1"/>
    <xf numFmtId="37" fontId="4" fillId="0" borderId="0" xfId="0" applyNumberFormat="1" applyFont="1" applyFill="1" applyBorder="1" applyProtection="1"/>
    <xf numFmtId="37" fontId="14" fillId="0" borderId="0" xfId="2" applyNumberFormat="1" applyFont="1" applyFill="1" applyBorder="1" applyProtection="1"/>
    <xf numFmtId="37" fontId="3" fillId="2" borderId="13" xfId="3" applyNumberFormat="1" applyFont="1" applyBorder="1" applyAlignment="1" applyProtection="1">
      <alignment horizontal="center"/>
    </xf>
    <xf numFmtId="37" fontId="3" fillId="2" borderId="20" xfId="3" applyNumberFormat="1" applyFont="1" applyBorder="1" applyAlignment="1" applyProtection="1">
      <alignment horizontal="center"/>
    </xf>
    <xf numFmtId="37" fontId="3" fillId="2" borderId="7" xfId="3" applyNumberFormat="1" applyFont="1" applyBorder="1" applyAlignment="1" applyProtection="1">
      <alignment horizontal="center"/>
    </xf>
    <xf numFmtId="37" fontId="10" fillId="4" borderId="6" xfId="2" applyNumberFormat="1" applyFont="1" applyFill="1" applyBorder="1" applyProtection="1"/>
    <xf numFmtId="37" fontId="5" fillId="4" borderId="0" xfId="2" applyNumberFormat="1" applyFont="1" applyFill="1" applyProtection="1"/>
    <xf numFmtId="37" fontId="9" fillId="4" borderId="0" xfId="2" applyNumberFormat="1" applyFont="1" applyFill="1" applyProtection="1"/>
    <xf numFmtId="37" fontId="6" fillId="4" borderId="0" xfId="2" applyNumberFormat="1" applyFont="1" applyFill="1" applyProtection="1"/>
    <xf numFmtId="37" fontId="6" fillId="4" borderId="6" xfId="0" applyNumberFormat="1" applyFont="1" applyFill="1" applyBorder="1" applyProtection="1"/>
    <xf numFmtId="37" fontId="14" fillId="4" borderId="0" xfId="2" applyNumberFormat="1" applyFont="1" applyFill="1" applyProtection="1"/>
    <xf numFmtId="0" fontId="20" fillId="6" borderId="6" xfId="2" applyFont="1" applyFill="1" applyBorder="1" applyProtection="1"/>
    <xf numFmtId="37" fontId="9" fillId="4" borderId="6" xfId="2" applyNumberFormat="1" applyFont="1" applyFill="1" applyBorder="1" applyProtection="1"/>
    <xf numFmtId="37" fontId="3" fillId="0" borderId="0" xfId="3" applyNumberFormat="1" applyFont="1" applyFill="1" applyBorder="1" applyAlignment="1" applyProtection="1">
      <alignment horizontal="center"/>
    </xf>
    <xf numFmtId="0" fontId="20" fillId="11" borderId="6" xfId="2" applyFont="1" applyFill="1" applyBorder="1" applyProtection="1"/>
    <xf numFmtId="37" fontId="14" fillId="4" borderId="6" xfId="2" applyNumberFormat="1" applyFont="1" applyFill="1" applyBorder="1" applyProtection="1"/>
    <xf numFmtId="37" fontId="3" fillId="0" borderId="0" xfId="3" applyNumberFormat="1" applyFont="1" applyFill="1" applyBorder="1" applyAlignment="1" applyProtection="1">
      <alignment horizontal="centerContinuous"/>
    </xf>
    <xf numFmtId="0" fontId="16" fillId="0" borderId="0" xfId="2" applyFont="1" applyFill="1" applyProtection="1"/>
    <xf numFmtId="37" fontId="12" fillId="4" borderId="8" xfId="2" applyNumberFormat="1" applyFont="1" applyFill="1" applyBorder="1" applyProtection="1"/>
    <xf numFmtId="37" fontId="9" fillId="4" borderId="0" xfId="0" applyNumberFormat="1" applyFont="1" applyFill="1" applyProtection="1"/>
    <xf numFmtId="37" fontId="4" fillId="4" borderId="7" xfId="0" applyNumberFormat="1" applyFont="1" applyFill="1" applyBorder="1" applyProtection="1"/>
    <xf numFmtId="0" fontId="3" fillId="0" borderId="0" xfId="0" applyFont="1" applyFill="1" applyProtection="1"/>
    <xf numFmtId="37" fontId="7" fillId="4" borderId="7" xfId="0" applyNumberFormat="1" applyFont="1" applyFill="1" applyBorder="1" applyProtection="1"/>
    <xf numFmtId="37" fontId="3" fillId="13" borderId="0" xfId="0" applyNumberFormat="1" applyFont="1" applyFill="1" applyProtection="1"/>
    <xf numFmtId="37" fontId="3" fillId="13" borderId="0" xfId="0" applyNumberFormat="1" applyFont="1" applyFill="1" applyBorder="1" applyProtection="1"/>
    <xf numFmtId="0" fontId="3" fillId="13" borderId="0" xfId="0" applyFont="1" applyFill="1" applyProtection="1"/>
    <xf numFmtId="37" fontId="3" fillId="4" borderId="0" xfId="0" applyNumberFormat="1" applyFont="1" applyFill="1" applyProtection="1"/>
    <xf numFmtId="37" fontId="3" fillId="4" borderId="0" xfId="0" applyNumberFormat="1" applyFont="1" applyFill="1" applyBorder="1" applyProtection="1"/>
    <xf numFmtId="0" fontId="3" fillId="4" borderId="0" xfId="0" applyFont="1" applyFill="1" applyProtection="1"/>
    <xf numFmtId="37" fontId="3" fillId="0" borderId="0" xfId="0" applyNumberFormat="1" applyFont="1" applyFill="1" applyProtection="1"/>
    <xf numFmtId="37" fontId="12" fillId="0" borderId="0" xfId="2" applyNumberFormat="1" applyFont="1" applyProtection="1">
      <protection locked="0"/>
    </xf>
    <xf numFmtId="9" fontId="12" fillId="0" borderId="12" xfId="2" applyNumberFormat="1" applyFont="1" applyBorder="1" applyProtection="1">
      <protection locked="0"/>
    </xf>
    <xf numFmtId="37" fontId="12" fillId="0" borderId="1" xfId="2" applyNumberFormat="1" applyFont="1" applyBorder="1" applyProtection="1">
      <protection locked="0"/>
    </xf>
    <xf numFmtId="165" fontId="11" fillId="5" borderId="11" xfId="0" applyNumberFormat="1" applyFont="1" applyFill="1" applyBorder="1" applyAlignment="1" applyProtection="1">
      <alignment horizontal="left"/>
      <protection locked="0"/>
    </xf>
    <xf numFmtId="164" fontId="20" fillId="12" borderId="12" xfId="0" applyNumberFormat="1" applyFont="1" applyFill="1" applyBorder="1" applyAlignment="1">
      <alignment horizontal="center" vertical="top" wrapText="1"/>
    </xf>
    <xf numFmtId="37" fontId="7" fillId="4" borderId="0" xfId="2" applyNumberFormat="1" applyFont="1" applyFill="1" applyAlignment="1" applyProtection="1">
      <alignment horizontal="center"/>
    </xf>
    <xf numFmtId="37" fontId="7" fillId="4" borderId="15" xfId="2" applyNumberFormat="1" applyFont="1" applyFill="1" applyBorder="1" applyAlignment="1" applyProtection="1">
      <alignment horizontal="center"/>
    </xf>
    <xf numFmtId="0" fontId="20" fillId="12" borderId="0" xfId="1" applyFont="1" applyFill="1" applyBorder="1" applyAlignment="1" applyProtection="1">
      <alignment horizontal="center" wrapText="1"/>
    </xf>
    <xf numFmtId="0" fontId="20" fillId="12" borderId="12" xfId="1" applyFont="1" applyFill="1" applyBorder="1" applyAlignment="1" applyProtection="1">
      <alignment horizontal="center" wrapText="1"/>
    </xf>
    <xf numFmtId="37" fontId="3" fillId="7" borderId="3" xfId="0" applyNumberFormat="1" applyFont="1" applyFill="1" applyBorder="1" applyAlignment="1" applyProtection="1">
      <alignment horizontal="center"/>
    </xf>
    <xf numFmtId="37" fontId="3" fillId="7" borderId="4" xfId="0" applyNumberFormat="1" applyFont="1" applyFill="1" applyBorder="1" applyAlignment="1" applyProtection="1">
      <alignment horizontal="center"/>
    </xf>
    <xf numFmtId="37" fontId="3" fillId="7" borderId="5" xfId="0" applyNumberFormat="1" applyFont="1" applyFill="1" applyBorder="1" applyAlignment="1" applyProtection="1">
      <alignment horizontal="center"/>
    </xf>
    <xf numFmtId="37" fontId="3" fillId="5" borderId="20" xfId="3" applyNumberFormat="1" applyFont="1" applyFill="1" applyBorder="1" applyAlignment="1" applyProtection="1">
      <alignment horizontal="center"/>
    </xf>
    <xf numFmtId="37" fontId="3" fillId="5" borderId="12" xfId="3" applyNumberFormat="1" applyFont="1" applyFill="1" applyBorder="1" applyAlignment="1" applyProtection="1">
      <alignment horizontal="center"/>
    </xf>
    <xf numFmtId="37" fontId="3" fillId="5" borderId="21" xfId="3" applyNumberFormat="1" applyFont="1" applyFill="1" applyBorder="1" applyAlignment="1" applyProtection="1">
      <alignment horizontal="center"/>
    </xf>
    <xf numFmtId="37" fontId="3" fillId="5" borderId="7" xfId="3" applyNumberFormat="1" applyFont="1" applyFill="1" applyBorder="1" applyAlignment="1" applyProtection="1">
      <alignment horizontal="center"/>
    </xf>
    <xf numFmtId="37" fontId="3" fillId="5" borderId="10" xfId="3" applyNumberFormat="1" applyFont="1" applyFill="1" applyBorder="1" applyAlignment="1" applyProtection="1">
      <alignment horizontal="center"/>
    </xf>
    <xf numFmtId="37" fontId="3" fillId="5" borderId="11" xfId="3" applyNumberFormat="1" applyFont="1" applyFill="1" applyBorder="1" applyAlignment="1" applyProtection="1">
      <alignment horizontal="center"/>
    </xf>
  </cellXfs>
  <cellStyles count="11">
    <cellStyle name="20% - Accent1" xfId="3" builtinId="30"/>
    <cellStyle name="40% - Accent2" xfId="4" builtinId="35"/>
    <cellStyle name="40% - Accent4" xfId="7" builtinId="43"/>
    <cellStyle name="Accent2" xfId="9" builtinId="33"/>
    <cellStyle name="Accent6" xfId="10" builtinId="49"/>
    <cellStyle name="Currency" xfId="8" builtinId="4"/>
    <cellStyle name="Heading 2" xfId="6" builtinId="17"/>
    <cellStyle name="Heading 3" xfId="1" builtinId="18"/>
    <cellStyle name="Heading 4" xfId="2" builtinId="19"/>
    <cellStyle name="Normal" xfId="0" builtinId="0"/>
    <cellStyle name="Total" xfId="5" builtinId="25"/>
  </cellStyles>
  <dxfs count="4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44546A"/>
        <name val="Calibri"/>
        <scheme val="none"/>
      </font>
      <numFmt numFmtId="5" formatCode="#,##0_);\(#,##0\)"/>
      <protection locked="0" hidden="0"/>
    </dxf>
    <dxf>
      <border outline="0">
        <bottom style="thick">
          <color rgb="FFACCCEA"/>
        </bottom>
      </border>
    </dxf>
    <dxf>
      <font>
        <b/>
      </font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Calibri"/>
        <scheme val="minor"/>
      </font>
      <numFmt numFmtId="5" formatCode="#,##0_);\(#,##0\)"/>
      <protection locked="0" hidden="0"/>
    </dxf>
    <dxf>
      <border outline="0">
        <bottom style="thick">
          <color theme="4" tint="0.499984740745262"/>
        </bottom>
      </border>
    </dxf>
    <dxf>
      <font>
        <b/>
      </font>
      <numFmt numFmtId="5" formatCode="#,##0_);\(#,##0\)"/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B\USB%202\Classes\Current%20Classes\General%20Accounting%20Principles%20Class\Problems\Comp%20Problem%20Service%20Co%20Sub%20Ledg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Beg Bal"/>
      <sheetName val="Journal Entries"/>
      <sheetName val="Adusting Entries"/>
      <sheetName val="Financial Statements"/>
      <sheetName val="Closing Enries"/>
    </sheetNames>
    <sheetDataSet>
      <sheetData sheetId="0"/>
      <sheetData sheetId="1">
        <row r="11">
          <cell r="B11">
            <v>0</v>
          </cell>
        </row>
        <row r="21">
          <cell r="B21">
            <v>0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Table2" displayName="Table2" ref="AD5:AI8" totalsRowShown="0" headerRowDxfId="32" dataDxfId="30" headerRowBorderDxfId="31" headerRowCellStyle="Heading 2" dataCellStyle="Heading 4">
  <autoFilter ref="AD5:AI8"/>
  <tableColumns count="6">
    <tableColumn id="1" name="Days in Account Receivable" dataDxfId="29" dataCellStyle="Heading 4"/>
    <tableColumn id="2" name="&lt; 30" dataDxfId="28" dataCellStyle="Heading 4"/>
    <tableColumn id="3" name="30-60" dataDxfId="27" dataCellStyle="Heading 4"/>
    <tableColumn id="4" name="60-90" dataDxfId="26" dataCellStyle="Heading 4"/>
    <tableColumn id="5" name="over 90" dataDxfId="25" dataCellStyle="Heading 4"/>
    <tableColumn id="6" name="Total" dataDxfId="24" dataCellStyle="Heading 4"/>
  </tableColumns>
  <tableStyleInfo name="TableStyleMedium14" showFirstColumn="0" showLastColumn="0" showRowStripes="0" showColumnStripes="0"/>
</table>
</file>

<file path=xl/tables/table2.xml><?xml version="1.0" encoding="utf-8"?>
<table xmlns="http://schemas.openxmlformats.org/spreadsheetml/2006/main" id="3" name="Table24" displayName="Table24" ref="AD5:AI8" totalsRowShown="0" headerRowDxfId="8" dataDxfId="6" headerRowBorderDxfId="7" headerRowCellStyle="Heading 2" dataCellStyle="Heading 4">
  <autoFilter ref="AD5:AI8"/>
  <tableColumns count="6">
    <tableColumn id="1" name="Days in Account Receivable" dataDxfId="5" dataCellStyle="Heading 4"/>
    <tableColumn id="2" name="&lt; 30" dataDxfId="4" dataCellStyle="Heading 4"/>
    <tableColumn id="3" name="30-60" dataDxfId="3" dataCellStyle="Heading 4"/>
    <tableColumn id="4" name="60-90" dataDxfId="2" dataCellStyle="Heading 4"/>
    <tableColumn id="5" name="over 90" dataDxfId="1" dataCellStyle="Heading 4"/>
    <tableColumn id="6" name="Total" dataDxfId="0" dataCellStyle="Heading 4">
      <calculatedColumnFormula>SUM(Table24[[#This Row],[&lt; 30]:[over 90]])</calculatedColumnFormula>
    </tableColumn>
  </tableColumns>
  <tableStyleInfo name="TableStyleMedium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2"/>
  <sheetViews>
    <sheetView zoomScaleNormal="100" workbookViewId="0">
      <selection activeCell="B15" sqref="B15"/>
    </sheetView>
  </sheetViews>
  <sheetFormatPr defaultColWidth="8.7109375" defaultRowHeight="15" x14ac:dyDescent="0.25"/>
  <cols>
    <col min="1" max="1" width="5.85546875" style="7" bestFit="1" customWidth="1"/>
    <col min="2" max="2" width="36.85546875" style="12" customWidth="1"/>
    <col min="3" max="3" width="8.42578125" style="13" customWidth="1"/>
    <col min="4" max="16384" width="8.7109375" style="4"/>
  </cols>
  <sheetData>
    <row r="1" spans="1:3" ht="39" customHeight="1" x14ac:dyDescent="0.25">
      <c r="A1" s="98" t="s">
        <v>54</v>
      </c>
      <c r="B1" s="98"/>
      <c r="C1" s="98"/>
    </row>
    <row r="2" spans="1:3" s="3" customFormat="1" x14ac:dyDescent="0.25">
      <c r="A2" s="25" t="s">
        <v>17</v>
      </c>
      <c r="B2" s="26" t="s">
        <v>26</v>
      </c>
      <c r="C2" s="27" t="s">
        <v>20</v>
      </c>
    </row>
    <row r="3" spans="1:3" s="3" customFormat="1" ht="30" x14ac:dyDescent="0.25">
      <c r="A3" s="8">
        <v>42417</v>
      </c>
      <c r="B3" s="9" t="s">
        <v>55</v>
      </c>
      <c r="C3" s="24">
        <v>9000</v>
      </c>
    </row>
    <row r="4" spans="1:3" ht="45" x14ac:dyDescent="0.25">
      <c r="A4" s="8">
        <v>42472</v>
      </c>
      <c r="B4" s="14" t="s">
        <v>52</v>
      </c>
      <c r="C4" s="24"/>
    </row>
    <row r="5" spans="1:3" x14ac:dyDescent="0.25">
      <c r="A5" s="8"/>
      <c r="B5" s="11" t="s">
        <v>49</v>
      </c>
      <c r="C5" s="24">
        <v>20000</v>
      </c>
    </row>
    <row r="6" spans="1:3" x14ac:dyDescent="0.25">
      <c r="A6" s="8"/>
      <c r="B6" s="11" t="s">
        <v>50</v>
      </c>
      <c r="C6" s="24">
        <v>10000</v>
      </c>
    </row>
    <row r="7" spans="1:3" ht="45" x14ac:dyDescent="0.25">
      <c r="A7" s="8">
        <v>42553</v>
      </c>
      <c r="B7" s="14" t="s">
        <v>51</v>
      </c>
      <c r="C7" s="24">
        <v>9000</v>
      </c>
    </row>
    <row r="8" spans="1:3" ht="30" x14ac:dyDescent="0.25">
      <c r="A8" s="8">
        <v>42602</v>
      </c>
      <c r="B8" s="9" t="s">
        <v>56</v>
      </c>
      <c r="C8" s="24"/>
    </row>
    <row r="9" spans="1:3" ht="45" x14ac:dyDescent="0.25">
      <c r="A9" s="8">
        <v>42735</v>
      </c>
      <c r="B9" s="14" t="s">
        <v>53</v>
      </c>
      <c r="C9" s="24"/>
    </row>
    <row r="10" spans="1:3" x14ac:dyDescent="0.25">
      <c r="A10" s="8"/>
      <c r="B10" s="11"/>
      <c r="C10" s="10"/>
    </row>
    <row r="11" spans="1:3" x14ac:dyDescent="0.25">
      <c r="A11" s="8"/>
      <c r="B11" s="11"/>
      <c r="C11" s="10"/>
    </row>
    <row r="12" spans="1:3" x14ac:dyDescent="0.25">
      <c r="A12" s="8"/>
      <c r="B12" s="9"/>
      <c r="C12" s="10"/>
    </row>
  </sheetData>
  <mergeCells count="1">
    <mergeCell ref="A1:C1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I94"/>
  <sheetViews>
    <sheetView tabSelected="1" topLeftCell="A19" zoomScale="85" zoomScaleNormal="85" workbookViewId="0">
      <selection activeCell="C21" sqref="C21"/>
    </sheetView>
  </sheetViews>
  <sheetFormatPr defaultRowHeight="15" x14ac:dyDescent="0.25"/>
  <cols>
    <col min="1" max="1" width="6.7109375" style="36" customWidth="1"/>
    <col min="2" max="2" width="25.5703125" style="37" customWidth="1"/>
    <col min="3" max="4" width="9.28515625" style="37" customWidth="1"/>
    <col min="5" max="5" width="1.140625" style="5" customWidth="1"/>
    <col min="6" max="6" width="5.42578125" style="36" hidden="1" customWidth="1"/>
    <col min="7" max="7" width="25.28515625" style="37" hidden="1" customWidth="1"/>
    <col min="8" max="9" width="8" style="37" hidden="1" customWidth="1"/>
    <col min="10" max="10" width="1.140625" style="5" hidden="1" customWidth="1"/>
    <col min="11" max="11" width="26.5703125" style="37" customWidth="1"/>
    <col min="12" max="12" width="12.140625" style="37" bestFit="1" customWidth="1"/>
    <col min="13" max="13" width="1.42578125" style="37" customWidth="1"/>
    <col min="14" max="15" width="9.42578125" style="37" customWidth="1"/>
    <col min="16" max="16" width="10.7109375" style="37" customWidth="1"/>
    <col min="17" max="17" width="1.42578125" style="37" customWidth="1"/>
    <col min="18" max="18" width="8.85546875" style="37" customWidth="1"/>
    <col min="19" max="19" width="8.42578125" style="37" bestFit="1" customWidth="1"/>
    <col min="20" max="20" width="10.42578125" style="37" bestFit="1" customWidth="1"/>
    <col min="21" max="21" width="1.42578125" style="37" customWidth="1"/>
    <col min="22" max="23" width="7.7109375" style="37" customWidth="1"/>
    <col min="24" max="24" width="10.140625" style="37" customWidth="1"/>
    <col min="25" max="25" width="1.42578125" style="34" customWidth="1"/>
    <col min="26" max="26" width="8.7109375" style="34" customWidth="1"/>
    <col min="27" max="27" width="7.7109375" style="34" customWidth="1"/>
    <col min="28" max="28" width="10.42578125" style="34" customWidth="1"/>
    <col min="29" max="29" width="1.42578125" style="34" customWidth="1"/>
    <col min="30" max="30" width="43" style="34" bestFit="1" customWidth="1"/>
    <col min="31" max="34" width="12" style="34" customWidth="1"/>
    <col min="35" max="35" width="11.28515625" style="34" bestFit="1" customWidth="1"/>
    <col min="36" max="38" width="7.7109375" style="34" customWidth="1"/>
    <col min="39" max="39" width="1.42578125" style="34" customWidth="1"/>
    <col min="40" max="41" width="9.42578125" style="34" customWidth="1"/>
    <col min="42" max="42" width="9.85546875" style="34" bestFit="1" customWidth="1"/>
    <col min="43" max="16384" width="9.140625" style="5"/>
  </cols>
  <sheetData>
    <row r="1" spans="1:42" ht="35.65" customHeight="1" x14ac:dyDescent="0.25">
      <c r="K1" s="38" t="s">
        <v>6</v>
      </c>
      <c r="L1" s="39" t="s">
        <v>7</v>
      </c>
      <c r="M1" s="99" t="s">
        <v>8</v>
      </c>
      <c r="N1" s="99"/>
      <c r="O1" s="39" t="s">
        <v>9</v>
      </c>
      <c r="P1" s="40" t="s">
        <v>10</v>
      </c>
      <c r="R1" s="5"/>
      <c r="S1" s="5"/>
      <c r="T1" s="5"/>
      <c r="V1" s="5"/>
      <c r="W1" s="5"/>
      <c r="X1" s="5"/>
      <c r="Z1" s="33"/>
      <c r="AA1" s="33"/>
      <c r="AB1" s="33"/>
      <c r="AD1" s="33"/>
      <c r="AE1" s="33"/>
      <c r="AG1" s="33"/>
      <c r="AH1" s="33"/>
      <c r="AJ1" s="33"/>
      <c r="AK1" s="33"/>
      <c r="AL1" s="33"/>
      <c r="AN1" s="33"/>
      <c r="AO1" s="33"/>
      <c r="AP1" s="33"/>
    </row>
    <row r="2" spans="1:42" ht="15" customHeight="1" thickBot="1" x14ac:dyDescent="0.3">
      <c r="K2" s="38">
        <f>SUM(L5:L7)</f>
        <v>1224862.8</v>
      </c>
      <c r="L2" s="39" t="s">
        <v>7</v>
      </c>
      <c r="M2" s="100">
        <f>-SUM(L8:L8)</f>
        <v>10000</v>
      </c>
      <c r="N2" s="100"/>
      <c r="O2" s="39" t="s">
        <v>9</v>
      </c>
      <c r="P2" s="40">
        <f>-SUM(L9:L12)</f>
        <v>1214862.8</v>
      </c>
      <c r="R2" s="5"/>
      <c r="S2" s="5"/>
      <c r="T2" s="5"/>
      <c r="V2" s="5"/>
      <c r="W2" s="5"/>
      <c r="X2" s="5"/>
      <c r="Z2" s="33"/>
      <c r="AA2" s="33"/>
      <c r="AB2" s="33"/>
      <c r="AD2" s="33"/>
      <c r="AE2" s="33"/>
      <c r="AG2" s="33"/>
      <c r="AH2" s="33"/>
      <c r="AJ2" s="33"/>
      <c r="AK2" s="33"/>
      <c r="AL2" s="33"/>
      <c r="AN2" s="33"/>
      <c r="AO2" s="33"/>
      <c r="AP2" s="33"/>
    </row>
    <row r="3" spans="1:42" ht="15.75" thickBot="1" x14ac:dyDescent="0.3">
      <c r="A3" s="41" t="s">
        <v>27</v>
      </c>
      <c r="B3" s="42"/>
      <c r="C3" s="42"/>
      <c r="D3" s="42"/>
      <c r="F3" s="41" t="s">
        <v>27</v>
      </c>
      <c r="G3" s="42"/>
      <c r="H3" s="42"/>
      <c r="I3" s="42"/>
      <c r="K3" s="43"/>
      <c r="L3" s="101" t="s">
        <v>21</v>
      </c>
      <c r="M3" s="103">
        <f>M2+P2</f>
        <v>1224862.8</v>
      </c>
      <c r="N3" s="104"/>
      <c r="O3" s="104"/>
      <c r="P3" s="105"/>
      <c r="R3" s="5"/>
      <c r="S3" s="5"/>
      <c r="T3" s="5"/>
      <c r="V3" s="5"/>
      <c r="W3" s="5"/>
      <c r="X3" s="5"/>
      <c r="Z3" s="33"/>
      <c r="AA3" s="33"/>
      <c r="AB3" s="33"/>
      <c r="AD3" s="33"/>
      <c r="AE3" s="33"/>
      <c r="AG3" s="33"/>
      <c r="AH3" s="33"/>
      <c r="AJ3" s="33"/>
      <c r="AK3" s="33"/>
      <c r="AL3" s="33"/>
      <c r="AN3" s="33"/>
      <c r="AO3" s="33"/>
      <c r="AP3" s="33"/>
    </row>
    <row r="4" spans="1:42" ht="21.75" thickBot="1" x14ac:dyDescent="0.4">
      <c r="A4" s="44" t="s">
        <v>17</v>
      </c>
      <c r="B4" s="44" t="s">
        <v>2</v>
      </c>
      <c r="C4" s="44" t="s">
        <v>3</v>
      </c>
      <c r="D4" s="44" t="s">
        <v>15</v>
      </c>
      <c r="F4" s="44" t="s">
        <v>17</v>
      </c>
      <c r="G4" s="44" t="s">
        <v>2</v>
      </c>
      <c r="H4" s="44" t="s">
        <v>3</v>
      </c>
      <c r="I4" s="44" t="s">
        <v>15</v>
      </c>
      <c r="K4" s="45" t="s">
        <v>2</v>
      </c>
      <c r="L4" s="102"/>
      <c r="N4" s="46" t="s">
        <v>12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7"/>
      <c r="AD4" s="46" t="s">
        <v>41</v>
      </c>
      <c r="AE4" s="46"/>
      <c r="AF4" s="46"/>
      <c r="AG4" s="46"/>
      <c r="AH4" s="46"/>
      <c r="AI4" s="46"/>
      <c r="AJ4" s="33"/>
      <c r="AK4" s="33"/>
      <c r="AL4" s="33"/>
      <c r="AM4" s="48"/>
      <c r="AN4" s="48"/>
      <c r="AO4" s="48"/>
      <c r="AP4" s="48"/>
    </row>
    <row r="5" spans="1:42" ht="18" thickBot="1" x14ac:dyDescent="0.35">
      <c r="A5" s="49">
        <v>42417</v>
      </c>
      <c r="B5" s="50" t="s">
        <v>57</v>
      </c>
      <c r="C5" s="50">
        <v>9000</v>
      </c>
      <c r="D5" s="50"/>
      <c r="F5" s="51"/>
      <c r="G5" s="52"/>
      <c r="H5" s="52"/>
      <c r="I5" s="52"/>
      <c r="K5" s="16" t="s">
        <v>28</v>
      </c>
      <c r="L5" s="53">
        <f>+P11</f>
        <v>129000</v>
      </c>
      <c r="N5" s="37" t="s">
        <v>16</v>
      </c>
      <c r="P5" s="37">
        <f>+P11+P23+T13+T19+T24+X8+X14+AB16+AB10</f>
        <v>0</v>
      </c>
      <c r="R5" s="5"/>
      <c r="S5" s="5"/>
      <c r="T5" s="5"/>
      <c r="V5" s="5"/>
      <c r="W5" s="5"/>
      <c r="X5" s="5"/>
      <c r="Z5" s="33"/>
      <c r="AA5" s="33"/>
      <c r="AB5" s="33"/>
      <c r="AD5" s="54" t="s">
        <v>42</v>
      </c>
      <c r="AE5" s="55" t="s">
        <v>43</v>
      </c>
      <c r="AF5" s="56" t="s">
        <v>44</v>
      </c>
      <c r="AG5" s="55" t="s">
        <v>45</v>
      </c>
      <c r="AH5" s="55" t="s">
        <v>46</v>
      </c>
      <c r="AI5" s="55" t="s">
        <v>18</v>
      </c>
      <c r="AJ5" s="33"/>
      <c r="AK5" s="33"/>
      <c r="AL5" s="33"/>
      <c r="AN5" s="33"/>
      <c r="AO5" s="33"/>
      <c r="AP5" s="33"/>
    </row>
    <row r="6" spans="1:42" ht="17.25" thickTop="1" thickBot="1" x14ac:dyDescent="0.3">
      <c r="A6" s="49"/>
      <c r="B6" s="50" t="s">
        <v>0</v>
      </c>
      <c r="C6" s="50"/>
      <c r="D6" s="50">
        <v>-9000</v>
      </c>
      <c r="F6" s="51"/>
      <c r="G6" s="52"/>
      <c r="H6" s="52"/>
      <c r="I6" s="52"/>
      <c r="K6" s="16" t="s">
        <v>0</v>
      </c>
      <c r="L6" s="53">
        <f>+P23</f>
        <v>1146300</v>
      </c>
      <c r="N6" s="18" t="str">
        <f>+K5</f>
        <v>Cash-Checking</v>
      </c>
      <c r="O6" s="18"/>
      <c r="P6" s="21"/>
      <c r="R6" s="18" t="str">
        <f>+K7</f>
        <v>Allowance for Doubtful Accounts</v>
      </c>
      <c r="S6" s="18"/>
      <c r="T6" s="21"/>
      <c r="V6" s="57" t="str">
        <f>+K9</f>
        <v>Capital</v>
      </c>
      <c r="W6" s="58"/>
      <c r="X6" s="59"/>
      <c r="Z6" s="60" t="str">
        <f>+K11</f>
        <v>Bad Debt Expense</v>
      </c>
      <c r="AA6" s="61"/>
      <c r="AB6" s="62"/>
      <c r="AD6" s="94"/>
      <c r="AE6" s="94">
        <f>+AI6*0.8</f>
        <v>917040</v>
      </c>
      <c r="AF6" s="94">
        <f>+AI6*0.15</f>
        <v>171945</v>
      </c>
      <c r="AG6" s="94">
        <f>+AI6*0.03</f>
        <v>34389</v>
      </c>
      <c r="AH6" s="94">
        <f>+AI6*0.02</f>
        <v>22926</v>
      </c>
      <c r="AI6" s="94">
        <v>1146300</v>
      </c>
      <c r="AJ6" s="33"/>
      <c r="AK6" s="33"/>
      <c r="AL6" s="33"/>
      <c r="AN6" s="63"/>
      <c r="AO6" s="64"/>
      <c r="AP6" s="65"/>
    </row>
    <row r="7" spans="1:42" ht="15.75" x14ac:dyDescent="0.25">
      <c r="A7" s="49"/>
      <c r="B7" s="50"/>
      <c r="C7" s="50"/>
      <c r="D7" s="50"/>
      <c r="F7" s="51"/>
      <c r="G7" s="52"/>
      <c r="H7" s="52"/>
      <c r="I7" s="52"/>
      <c r="K7" s="16" t="s">
        <v>57</v>
      </c>
      <c r="L7" s="53">
        <f>+T13</f>
        <v>-50437.2</v>
      </c>
      <c r="N7" s="30" t="s">
        <v>3</v>
      </c>
      <c r="O7" s="30" t="s">
        <v>4</v>
      </c>
      <c r="P7" s="30" t="s">
        <v>1</v>
      </c>
      <c r="R7" s="30" t="s">
        <v>3</v>
      </c>
      <c r="S7" s="30" t="s">
        <v>4</v>
      </c>
      <c r="T7" s="30" t="s">
        <v>1</v>
      </c>
      <c r="V7" s="66" t="s">
        <v>3</v>
      </c>
      <c r="W7" s="66" t="s">
        <v>4</v>
      </c>
      <c r="X7" s="67" t="s">
        <v>1</v>
      </c>
      <c r="Z7" s="30" t="s">
        <v>3</v>
      </c>
      <c r="AA7" s="30" t="s">
        <v>4</v>
      </c>
      <c r="AB7" s="68" t="s">
        <v>1</v>
      </c>
      <c r="AD7" s="94" t="s">
        <v>47</v>
      </c>
      <c r="AE7" s="95">
        <v>0.02</v>
      </c>
      <c r="AF7" s="95">
        <v>0.04</v>
      </c>
      <c r="AG7" s="95">
        <v>0.1</v>
      </c>
      <c r="AH7" s="95">
        <v>0.95</v>
      </c>
      <c r="AI7" s="94"/>
      <c r="AJ7" s="33"/>
      <c r="AK7" s="33"/>
      <c r="AL7" s="33"/>
      <c r="AP7" s="65"/>
    </row>
    <row r="8" spans="1:42" ht="16.5" thickBot="1" x14ac:dyDescent="0.3">
      <c r="A8" s="49">
        <v>42472</v>
      </c>
      <c r="B8" s="50" t="s">
        <v>28</v>
      </c>
      <c r="C8" s="50">
        <v>20000</v>
      </c>
      <c r="D8" s="50"/>
      <c r="F8" s="51"/>
      <c r="G8" s="52"/>
      <c r="H8" s="52"/>
      <c r="I8" s="52"/>
      <c r="K8" s="17" t="s">
        <v>29</v>
      </c>
      <c r="L8" s="69">
        <f>+T24</f>
        <v>-10000</v>
      </c>
      <c r="N8" s="6" t="s">
        <v>13</v>
      </c>
      <c r="O8" s="6"/>
      <c r="P8" s="6">
        <v>100000</v>
      </c>
      <c r="R8" s="6" t="s">
        <v>13</v>
      </c>
      <c r="S8" s="6"/>
      <c r="T8" s="6">
        <v>-40000</v>
      </c>
      <c r="V8" s="70" t="s">
        <v>13</v>
      </c>
      <c r="W8" s="6"/>
      <c r="X8" s="71">
        <v>-872000</v>
      </c>
      <c r="Z8" s="72" t="s">
        <v>13</v>
      </c>
      <c r="AA8" s="73"/>
      <c r="AB8" s="74">
        <f>+'[1]Beg Bal'!B21</f>
        <v>0</v>
      </c>
      <c r="AD8" s="94" t="s">
        <v>48</v>
      </c>
      <c r="AE8" s="94">
        <f>+AE6*AE7</f>
        <v>18340.8</v>
      </c>
      <c r="AF8" s="94">
        <f>+AF6*AF7</f>
        <v>6877.8</v>
      </c>
      <c r="AG8" s="94">
        <f>+AG6*AG7</f>
        <v>3438.9</v>
      </c>
      <c r="AH8" s="94">
        <f>+AH6*AH7</f>
        <v>21779.7</v>
      </c>
      <c r="AI8" s="96">
        <f>SUM(AE8:AH8)</f>
        <v>50437.2</v>
      </c>
      <c r="AJ8" s="33"/>
      <c r="AK8" s="33"/>
      <c r="AL8" s="33"/>
      <c r="AP8" s="65"/>
    </row>
    <row r="9" spans="1:42" ht="17.25" thickTop="1" thickBot="1" x14ac:dyDescent="0.3">
      <c r="A9" s="49"/>
      <c r="B9" s="50" t="s">
        <v>0</v>
      </c>
      <c r="C9" s="50"/>
      <c r="D9" s="50">
        <v>-30000</v>
      </c>
      <c r="F9" s="51"/>
      <c r="G9" s="52"/>
      <c r="H9" s="52"/>
      <c r="I9" s="52"/>
      <c r="K9" s="75" t="s">
        <v>22</v>
      </c>
      <c r="L9" s="76">
        <f>+X8</f>
        <v>-872000</v>
      </c>
      <c r="N9" s="2">
        <f>C8</f>
        <v>20000</v>
      </c>
      <c r="O9" s="2"/>
      <c r="P9" s="6">
        <f>+P8+SUM(N9:O9)</f>
        <v>120000</v>
      </c>
      <c r="R9" s="2">
        <f>C5</f>
        <v>9000</v>
      </c>
      <c r="S9" s="2"/>
      <c r="T9" s="6">
        <f>+T8+SUM(R9:S9)</f>
        <v>-31000</v>
      </c>
      <c r="Z9" s="2">
        <f>C21</f>
        <v>35137.199999999997</v>
      </c>
      <c r="AA9" s="2"/>
      <c r="AB9" s="74">
        <f>+AB8+SUM(Z9:AA9)</f>
        <v>35137.199999999997</v>
      </c>
      <c r="AJ9" s="33"/>
      <c r="AK9" s="33"/>
      <c r="AL9" s="33"/>
      <c r="AN9" s="77"/>
      <c r="AO9" s="77"/>
      <c r="AP9" s="77"/>
    </row>
    <row r="10" spans="1:42" ht="16.5" thickBot="1" x14ac:dyDescent="0.3">
      <c r="A10" s="49"/>
      <c r="B10" s="50" t="s">
        <v>57</v>
      </c>
      <c r="C10" s="50">
        <f>-SUM(C8:D9)</f>
        <v>10000</v>
      </c>
      <c r="D10" s="50"/>
      <c r="F10" s="51"/>
      <c r="G10" s="52"/>
      <c r="H10" s="52"/>
      <c r="I10" s="52"/>
      <c r="K10" s="78" t="s">
        <v>23</v>
      </c>
      <c r="L10" s="79">
        <f>+X14</f>
        <v>-378000</v>
      </c>
      <c r="N10" s="2">
        <f>C15</f>
        <v>9000</v>
      </c>
      <c r="O10" s="2"/>
      <c r="P10" s="6">
        <f t="shared" ref="P10:P11" si="0">+P9+SUM(N10:O10)</f>
        <v>129000</v>
      </c>
      <c r="R10" s="2">
        <f>C10</f>
        <v>10000</v>
      </c>
      <c r="S10" s="2"/>
      <c r="T10" s="6">
        <f t="shared" ref="T10:T13" si="1">+T9+SUM(R10:S10)</f>
        <v>-21000</v>
      </c>
      <c r="V10" s="60" t="str">
        <f>+K10</f>
        <v>Revenue</v>
      </c>
      <c r="W10" s="61"/>
      <c r="X10" s="62"/>
      <c r="Z10" s="2"/>
      <c r="AA10" s="2"/>
      <c r="AB10" s="74">
        <f>+AB9+SUM(Z10:AA10)</f>
        <v>35137.199999999997</v>
      </c>
      <c r="AD10" s="33"/>
      <c r="AE10" s="33"/>
      <c r="AJ10" s="33"/>
      <c r="AK10" s="33"/>
      <c r="AL10" s="33"/>
      <c r="AN10" s="80"/>
      <c r="AO10" s="80"/>
      <c r="AP10" s="80"/>
    </row>
    <row r="11" spans="1:42" ht="16.5" thickBot="1" x14ac:dyDescent="0.3">
      <c r="A11" s="49"/>
      <c r="B11" s="50"/>
      <c r="C11" s="50"/>
      <c r="D11" s="50"/>
      <c r="F11" s="51"/>
      <c r="G11" s="52"/>
      <c r="H11" s="52"/>
      <c r="I11" s="52"/>
      <c r="K11" s="78" t="s">
        <v>31</v>
      </c>
      <c r="L11" s="79">
        <f>+AB10</f>
        <v>35137.199999999997</v>
      </c>
      <c r="N11" s="2"/>
      <c r="O11" s="2"/>
      <c r="P11" s="6">
        <f t="shared" si="0"/>
        <v>129000</v>
      </c>
      <c r="R11" s="2"/>
      <c r="S11" s="2">
        <f>D13</f>
        <v>-9000</v>
      </c>
      <c r="T11" s="6">
        <f t="shared" si="1"/>
        <v>-30000</v>
      </c>
      <c r="V11" s="66" t="s">
        <v>3</v>
      </c>
      <c r="W11" s="66" t="s">
        <v>4</v>
      </c>
      <c r="X11" s="67" t="s">
        <v>1</v>
      </c>
      <c r="AD11" s="5"/>
      <c r="AE11" s="5"/>
      <c r="AJ11" s="33"/>
      <c r="AK11" s="33"/>
      <c r="AL11" s="33"/>
      <c r="AN11" s="77"/>
      <c r="AO11" s="77"/>
      <c r="AP11" s="77"/>
    </row>
    <row r="12" spans="1:42" ht="16.5" thickBot="1" x14ac:dyDescent="0.3">
      <c r="A12" s="49">
        <v>42553</v>
      </c>
      <c r="B12" s="50" t="s">
        <v>0</v>
      </c>
      <c r="C12" s="50">
        <v>9000</v>
      </c>
      <c r="D12" s="50"/>
      <c r="F12" s="51"/>
      <c r="G12" s="52"/>
      <c r="H12" s="52"/>
      <c r="I12" s="52"/>
      <c r="K12" s="78" t="s">
        <v>11</v>
      </c>
      <c r="L12" s="79">
        <f>+AB16</f>
        <v>0</v>
      </c>
      <c r="Q12" s="37" t="s">
        <v>14</v>
      </c>
      <c r="R12" s="2">
        <f>C18</f>
        <v>14700</v>
      </c>
      <c r="S12" s="2"/>
      <c r="T12" s="6">
        <f t="shared" si="1"/>
        <v>-15300</v>
      </c>
      <c r="V12" s="70" t="s">
        <v>13</v>
      </c>
      <c r="W12" s="71"/>
      <c r="X12" s="71">
        <v>-378000</v>
      </c>
      <c r="Z12" s="60" t="str">
        <f>+K12</f>
        <v>Auto Expense</v>
      </c>
      <c r="AA12" s="61"/>
      <c r="AB12" s="62"/>
      <c r="AJ12" s="33"/>
      <c r="AK12" s="33"/>
      <c r="AL12" s="33"/>
      <c r="AN12" s="63"/>
      <c r="AO12" s="64"/>
      <c r="AP12" s="65"/>
    </row>
    <row r="13" spans="1:42" ht="16.5" thickBot="1" x14ac:dyDescent="0.3">
      <c r="A13" s="49"/>
      <c r="B13" s="50" t="s">
        <v>57</v>
      </c>
      <c r="C13" s="50"/>
      <c r="D13" s="50">
        <v>-9000</v>
      </c>
      <c r="F13" s="51"/>
      <c r="G13" s="52"/>
      <c r="H13" s="52"/>
      <c r="I13" s="52"/>
      <c r="K13" s="81" t="s">
        <v>19</v>
      </c>
      <c r="L13" s="82">
        <f>+SUM(L5:L12)</f>
        <v>4.3655745685100555E-11</v>
      </c>
      <c r="N13" s="18" t="str">
        <f>+K6</f>
        <v>Accounts Receivable</v>
      </c>
      <c r="O13" s="18"/>
      <c r="P13" s="21"/>
      <c r="R13" s="2"/>
      <c r="S13" s="2">
        <f>D22</f>
        <v>-35137.199999999997</v>
      </c>
      <c r="T13" s="6">
        <f t="shared" si="1"/>
        <v>-50437.2</v>
      </c>
      <c r="V13" s="2"/>
      <c r="W13" s="2"/>
      <c r="X13" s="71">
        <f>+X12+SUM(V13:W13)</f>
        <v>-378000</v>
      </c>
      <c r="Z13" s="30" t="s">
        <v>3</v>
      </c>
      <c r="AA13" s="30" t="s">
        <v>4</v>
      </c>
      <c r="AB13" s="68" t="s">
        <v>1</v>
      </c>
      <c r="AJ13" s="33"/>
      <c r="AK13" s="33"/>
      <c r="AL13" s="33"/>
      <c r="AP13" s="65"/>
    </row>
    <row r="14" spans="1:42" ht="17.25" thickTop="1" thickBot="1" x14ac:dyDescent="0.3">
      <c r="A14" s="49"/>
      <c r="B14" s="50"/>
      <c r="C14" s="50"/>
      <c r="D14" s="50"/>
      <c r="F14" s="51"/>
      <c r="G14" s="52"/>
      <c r="H14" s="52"/>
      <c r="I14" s="52"/>
      <c r="K14" s="83" t="s">
        <v>5</v>
      </c>
      <c r="L14" s="74">
        <f>SUM(L10:L12)</f>
        <v>-342862.8</v>
      </c>
      <c r="N14" s="30" t="s">
        <v>3</v>
      </c>
      <c r="O14" s="30" t="s">
        <v>4</v>
      </c>
      <c r="P14" s="30" t="s">
        <v>1</v>
      </c>
      <c r="V14" s="2"/>
      <c r="W14" s="2"/>
      <c r="X14" s="71">
        <f>+X13+SUM(V14:W14)</f>
        <v>-378000</v>
      </c>
      <c r="Z14" s="72" t="s">
        <v>13</v>
      </c>
      <c r="AA14" s="6"/>
      <c r="AB14" s="74">
        <v>0</v>
      </c>
      <c r="AG14" s="37"/>
      <c r="AH14" s="37"/>
      <c r="AJ14" s="33"/>
      <c r="AK14" s="33"/>
      <c r="AL14" s="33"/>
      <c r="AP14" s="65"/>
    </row>
    <row r="15" spans="1:42" ht="16.5" thickBot="1" x14ac:dyDescent="0.3">
      <c r="A15" s="49"/>
      <c r="B15" s="50" t="s">
        <v>28</v>
      </c>
      <c r="C15" s="50">
        <v>9000</v>
      </c>
      <c r="D15" s="50"/>
      <c r="F15" s="51"/>
      <c r="G15" s="52"/>
      <c r="H15" s="52"/>
      <c r="I15" s="52"/>
      <c r="N15" s="6" t="s">
        <v>13</v>
      </c>
      <c r="O15" s="6"/>
      <c r="P15" s="6">
        <v>1200000</v>
      </c>
      <c r="R15" s="18" t="s">
        <v>30</v>
      </c>
      <c r="S15" s="18"/>
      <c r="T15" s="21"/>
      <c r="Z15" s="28"/>
      <c r="AA15" s="28"/>
      <c r="AB15" s="74">
        <f>+AB14+SUM(Z15:AA15)</f>
        <v>0</v>
      </c>
      <c r="AJ15" s="33"/>
      <c r="AK15" s="33"/>
      <c r="AL15" s="33"/>
      <c r="AP15" s="65"/>
    </row>
    <row r="16" spans="1:42" ht="15.75" x14ac:dyDescent="0.25">
      <c r="A16" s="49"/>
      <c r="B16" s="50" t="s">
        <v>0</v>
      </c>
      <c r="C16" s="50"/>
      <c r="D16" s="50">
        <v>-9000</v>
      </c>
      <c r="F16" s="51"/>
      <c r="G16" s="52"/>
      <c r="H16" s="52"/>
      <c r="I16" s="52"/>
      <c r="N16" s="2"/>
      <c r="O16" s="2">
        <f>D6</f>
        <v>-9000</v>
      </c>
      <c r="P16" s="6">
        <f>P15+SUM(N16:O16)</f>
        <v>1191000</v>
      </c>
      <c r="R16" s="30" t="s">
        <v>3</v>
      </c>
      <c r="S16" s="30" t="s">
        <v>4</v>
      </c>
      <c r="T16" s="68" t="s">
        <v>1</v>
      </c>
      <c r="Z16" s="28"/>
      <c r="AA16" s="28"/>
      <c r="AB16" s="74">
        <f>+AB15+SUM(Z16:AA16)</f>
        <v>0</v>
      </c>
      <c r="AJ16" s="33"/>
      <c r="AK16" s="33"/>
      <c r="AL16" s="33"/>
      <c r="AN16" s="80"/>
      <c r="AO16" s="80"/>
      <c r="AP16" s="80"/>
    </row>
    <row r="17" spans="1:87" ht="15.75" x14ac:dyDescent="0.25">
      <c r="A17" s="49"/>
      <c r="B17" s="50"/>
      <c r="C17" s="50"/>
      <c r="D17" s="50"/>
      <c r="F17" s="51"/>
      <c r="G17" s="52"/>
      <c r="H17" s="52"/>
      <c r="I17" s="52"/>
      <c r="N17" s="2"/>
      <c r="O17" s="2">
        <f>D9</f>
        <v>-30000</v>
      </c>
      <c r="P17" s="6">
        <f>P16+SUM(N17:O17)</f>
        <v>1161000</v>
      </c>
      <c r="R17" s="6" t="s">
        <v>13</v>
      </c>
      <c r="S17" s="6"/>
      <c r="T17" s="84">
        <f>+'[1]Beg Bal'!B11</f>
        <v>0</v>
      </c>
      <c r="AJ17" s="33"/>
      <c r="AK17" s="33"/>
      <c r="AL17" s="33"/>
      <c r="AN17" s="77"/>
      <c r="AO17" s="77"/>
      <c r="AP17" s="77"/>
    </row>
    <row r="18" spans="1:87" ht="15.75" x14ac:dyDescent="0.25">
      <c r="A18" s="49">
        <v>42602</v>
      </c>
      <c r="B18" s="50" t="s">
        <v>57</v>
      </c>
      <c r="C18" s="50">
        <v>14700</v>
      </c>
      <c r="D18" s="50"/>
      <c r="F18" s="51"/>
      <c r="G18" s="52"/>
      <c r="H18" s="52"/>
      <c r="I18" s="52"/>
      <c r="N18" s="2">
        <f>C12</f>
        <v>9000</v>
      </c>
      <c r="O18" s="2"/>
      <c r="P18" s="6">
        <f>P17+SUM(N18:O18)</f>
        <v>1170000</v>
      </c>
      <c r="R18" s="28"/>
      <c r="S18" s="28"/>
      <c r="T18" s="84">
        <f>+T17+SUM(R18:S18)</f>
        <v>0</v>
      </c>
      <c r="AJ18" s="33"/>
      <c r="AK18" s="33"/>
      <c r="AL18" s="33"/>
      <c r="AN18" s="63"/>
      <c r="AO18" s="64"/>
      <c r="AP18" s="65"/>
    </row>
    <row r="19" spans="1:87" ht="16.149999999999999" customHeight="1" x14ac:dyDescent="0.25">
      <c r="A19" s="49"/>
      <c r="B19" s="50" t="s">
        <v>0</v>
      </c>
      <c r="C19" s="50"/>
      <c r="D19" s="50">
        <v>-14700</v>
      </c>
      <c r="F19" s="51"/>
      <c r="G19" s="52"/>
      <c r="H19" s="52"/>
      <c r="I19" s="52"/>
      <c r="N19" s="2"/>
      <c r="O19" s="2">
        <f>D16</f>
        <v>-9000</v>
      </c>
      <c r="P19" s="6">
        <f t="shared" ref="P19:P23" si="2">P18+SUM(N19:O19)</f>
        <v>1161000</v>
      </c>
      <c r="R19" s="28"/>
      <c r="S19" s="28"/>
      <c r="T19" s="84">
        <f>+T18+SUM(R19:S19)</f>
        <v>0</v>
      </c>
      <c r="AJ19" s="33"/>
      <c r="AK19" s="33"/>
      <c r="AL19" s="33"/>
      <c r="AP19" s="65"/>
    </row>
    <row r="20" spans="1:87" ht="16.5" thickBot="1" x14ac:dyDescent="0.3">
      <c r="A20" s="49"/>
      <c r="B20" s="50"/>
      <c r="C20" s="50"/>
      <c r="D20" s="50"/>
      <c r="F20" s="51"/>
      <c r="G20" s="52"/>
      <c r="H20" s="52"/>
      <c r="I20" s="52"/>
      <c r="N20" s="2"/>
      <c r="O20" s="2">
        <f>D19</f>
        <v>-14700</v>
      </c>
      <c r="P20" s="6">
        <f t="shared" si="2"/>
        <v>1146300</v>
      </c>
      <c r="AG20" s="77"/>
      <c r="AH20" s="77"/>
      <c r="AJ20" s="33"/>
      <c r="AK20" s="33"/>
      <c r="AL20" s="33"/>
      <c r="AP20" s="65"/>
    </row>
    <row r="21" spans="1:87" ht="16.5" thickBot="1" x14ac:dyDescent="0.3">
      <c r="A21" s="97">
        <v>42735</v>
      </c>
      <c r="B21" s="1" t="s">
        <v>31</v>
      </c>
      <c r="C21" s="1">
        <f>AI8-15300</f>
        <v>35137.199999999997</v>
      </c>
      <c r="D21" s="1"/>
      <c r="F21" s="51"/>
      <c r="G21" s="52"/>
      <c r="H21" s="52"/>
      <c r="I21" s="52"/>
      <c r="N21" s="2"/>
      <c r="O21" s="2"/>
      <c r="P21" s="6">
        <f t="shared" si="2"/>
        <v>1146300</v>
      </c>
      <c r="R21" s="19" t="str">
        <f>+K8</f>
        <v xml:space="preserve">Accounts Payable </v>
      </c>
      <c r="S21" s="19"/>
      <c r="T21" s="20"/>
      <c r="AJ21" s="33"/>
      <c r="AK21" s="33"/>
      <c r="AL21" s="33"/>
      <c r="AP21" s="65"/>
    </row>
    <row r="22" spans="1:87" ht="15.75" x14ac:dyDescent="0.25">
      <c r="A22" s="97"/>
      <c r="B22" s="35" t="s">
        <v>57</v>
      </c>
      <c r="C22" s="1"/>
      <c r="D22" s="1">
        <f>-C21</f>
        <v>-35137.199999999997</v>
      </c>
      <c r="F22" s="51"/>
      <c r="G22" s="52"/>
      <c r="H22" s="52"/>
      <c r="I22" s="52"/>
      <c r="N22" s="2"/>
      <c r="O22" s="2"/>
      <c r="P22" s="6">
        <f t="shared" si="2"/>
        <v>1146300</v>
      </c>
      <c r="R22" s="30" t="s">
        <v>3</v>
      </c>
      <c r="S22" s="30" t="s">
        <v>4</v>
      </c>
      <c r="T22" s="68" t="s">
        <v>1</v>
      </c>
      <c r="AJ22" s="33"/>
      <c r="AK22" s="33"/>
      <c r="AL22" s="33"/>
      <c r="AN22" s="80"/>
      <c r="AO22" s="80"/>
      <c r="AP22" s="80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</row>
    <row r="23" spans="1:87" ht="15.75" x14ac:dyDescent="0.25">
      <c r="A23" s="97"/>
      <c r="B23" s="1">
        <f>13000*(180/360)*0.1</f>
        <v>650</v>
      </c>
      <c r="C23" s="1"/>
      <c r="D23" s="1"/>
      <c r="F23" s="51"/>
      <c r="G23" s="52"/>
      <c r="H23" s="52"/>
      <c r="I23" s="52"/>
      <c r="N23" s="2"/>
      <c r="O23" s="2"/>
      <c r="P23" s="6">
        <f t="shared" si="2"/>
        <v>1146300</v>
      </c>
      <c r="R23" s="15" t="s">
        <v>13</v>
      </c>
      <c r="S23" s="6"/>
      <c r="T23" s="86">
        <v>-10000</v>
      </c>
      <c r="AJ23" s="33"/>
      <c r="AK23" s="33"/>
      <c r="AL23" s="33"/>
      <c r="AN23" s="77"/>
      <c r="AO23" s="77"/>
      <c r="AP23" s="77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</row>
    <row r="24" spans="1:87" ht="15.75" x14ac:dyDescent="0.25">
      <c r="A24" s="97"/>
      <c r="B24" s="1">
        <f>3400*(90/360)*0.06</f>
        <v>51</v>
      </c>
      <c r="C24" s="1"/>
      <c r="D24" s="1"/>
      <c r="F24" s="51"/>
      <c r="G24" s="52"/>
      <c r="H24" s="52"/>
      <c r="I24" s="52"/>
      <c r="R24" s="28"/>
      <c r="S24" s="28"/>
      <c r="T24" s="86">
        <f>+T23+SUM(R24:S24)</f>
        <v>-10000</v>
      </c>
      <c r="AJ24" s="33"/>
      <c r="AK24" s="33"/>
      <c r="AL24" s="33"/>
      <c r="AN24" s="63"/>
      <c r="AO24" s="64"/>
      <c r="AP24" s="6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</row>
    <row r="25" spans="1:87" s="89" customFormat="1" ht="15.75" x14ac:dyDescent="0.25">
      <c r="A25" s="36"/>
      <c r="B25" s="37"/>
      <c r="C25" s="37"/>
      <c r="D25" s="37"/>
      <c r="E25" s="5"/>
      <c r="F25" s="36"/>
      <c r="G25" s="37"/>
      <c r="H25" s="37"/>
      <c r="I25" s="37"/>
      <c r="J25" s="5"/>
      <c r="K25" s="37"/>
      <c r="L25" s="37"/>
      <c r="M25" s="3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8"/>
      <c r="Z25" s="88"/>
      <c r="AA25" s="88"/>
      <c r="AB25" s="88"/>
      <c r="AC25" s="34"/>
      <c r="AD25" s="34"/>
      <c r="AE25" s="34"/>
      <c r="AF25" s="34"/>
      <c r="AG25" s="34"/>
      <c r="AH25" s="34"/>
      <c r="AI25" s="34"/>
      <c r="AJ25" s="34"/>
      <c r="AK25" s="34"/>
      <c r="AL25" s="65"/>
      <c r="AM25" s="34"/>
      <c r="AN25" s="34"/>
      <c r="AO25" s="34"/>
      <c r="AP25" s="6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</row>
    <row r="26" spans="1:87" s="92" customFormat="1" ht="16.5" thickBot="1" x14ac:dyDescent="0.3">
      <c r="A26" s="36"/>
      <c r="B26" s="37"/>
      <c r="C26" s="37"/>
      <c r="D26" s="37"/>
      <c r="E26" s="5"/>
      <c r="F26" s="36"/>
      <c r="G26" s="37"/>
      <c r="H26" s="37"/>
      <c r="I26" s="37"/>
      <c r="J26" s="5"/>
      <c r="K26" s="37"/>
      <c r="L26" s="37"/>
      <c r="M26" s="37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1"/>
      <c r="Z26" s="91"/>
      <c r="AA26" s="91"/>
      <c r="AB26" s="91"/>
      <c r="AC26" s="34"/>
      <c r="AD26" s="34"/>
      <c r="AE26" s="34"/>
      <c r="AF26" s="34"/>
      <c r="AG26" s="34"/>
      <c r="AH26" s="34"/>
      <c r="AI26" s="34"/>
      <c r="AJ26" s="34"/>
      <c r="AK26" s="34"/>
      <c r="AL26" s="65"/>
      <c r="AM26" s="34"/>
      <c r="AN26" s="34"/>
      <c r="AO26" s="34"/>
      <c r="AP26" s="6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</row>
    <row r="27" spans="1:87" ht="18.600000000000001" customHeight="1" thickBot="1" x14ac:dyDescent="0.3">
      <c r="K27" s="93"/>
      <c r="L27" s="93"/>
      <c r="N27" s="18" t="s">
        <v>24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1"/>
      <c r="AL27" s="65"/>
      <c r="AP27" s="6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</row>
    <row r="28" spans="1:87" ht="15.75" x14ac:dyDescent="0.25">
      <c r="N28" s="106" t="s">
        <v>32</v>
      </c>
      <c r="O28" s="107"/>
      <c r="P28" s="108"/>
      <c r="Q28" s="5"/>
      <c r="R28" s="106" t="s">
        <v>34</v>
      </c>
      <c r="S28" s="107"/>
      <c r="T28" s="108"/>
      <c r="V28" s="106" t="s">
        <v>36</v>
      </c>
      <c r="W28" s="107"/>
      <c r="X28" s="108"/>
      <c r="Y28" s="5"/>
      <c r="Z28" s="106" t="s">
        <v>38</v>
      </c>
      <c r="AA28" s="107"/>
      <c r="AB28" s="108"/>
      <c r="AD28" s="85"/>
      <c r="AE28" s="85"/>
      <c r="AG28" s="85"/>
      <c r="AH28" s="85"/>
      <c r="AP28" s="65"/>
    </row>
    <row r="29" spans="1:87" x14ac:dyDescent="0.25">
      <c r="N29" s="30" t="s">
        <v>3</v>
      </c>
      <c r="O29" s="30" t="s">
        <v>4</v>
      </c>
      <c r="P29" s="30" t="s">
        <v>1</v>
      </c>
      <c r="Q29" s="5"/>
      <c r="R29" s="30" t="s">
        <v>3</v>
      </c>
      <c r="S29" s="30" t="s">
        <v>4</v>
      </c>
      <c r="T29" s="30" t="s">
        <v>1</v>
      </c>
      <c r="V29" s="30" t="s">
        <v>3</v>
      </c>
      <c r="W29" s="30" t="s">
        <v>4</v>
      </c>
      <c r="X29" s="30" t="s">
        <v>1</v>
      </c>
      <c r="Y29" s="5"/>
      <c r="Z29" s="30" t="s">
        <v>3</v>
      </c>
      <c r="AA29" s="30" t="s">
        <v>4</v>
      </c>
      <c r="AB29" s="30" t="s">
        <v>1</v>
      </c>
      <c r="AN29" s="80"/>
      <c r="AO29" s="80"/>
      <c r="AP29" s="80"/>
    </row>
    <row r="30" spans="1:87" s="85" customFormat="1" x14ac:dyDescent="0.25">
      <c r="E30" s="5"/>
      <c r="J30" s="5"/>
      <c r="K30" s="37"/>
      <c r="L30" s="37"/>
      <c r="M30" s="93"/>
      <c r="N30" s="6" t="s">
        <v>13</v>
      </c>
      <c r="O30" s="6"/>
      <c r="P30" s="6">
        <v>30000</v>
      </c>
      <c r="Q30" s="5"/>
      <c r="R30" s="6" t="s">
        <v>13</v>
      </c>
      <c r="S30" s="6"/>
      <c r="T30" s="6">
        <v>9000</v>
      </c>
      <c r="U30" s="37"/>
      <c r="V30" s="6" t="s">
        <v>13</v>
      </c>
      <c r="W30" s="6"/>
      <c r="X30" s="6">
        <v>3000</v>
      </c>
      <c r="Y30" s="5"/>
      <c r="Z30" s="6" t="s">
        <v>13</v>
      </c>
      <c r="AA30" s="6"/>
      <c r="AB30" s="6">
        <v>8000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77"/>
      <c r="AO30" s="77"/>
      <c r="AP30" s="77"/>
    </row>
    <row r="31" spans="1:87" ht="15.75" x14ac:dyDescent="0.25">
      <c r="N31" s="2"/>
      <c r="O31" s="2">
        <f>O17</f>
        <v>-30000</v>
      </c>
      <c r="P31" s="6">
        <f>+P30+SUM(N31:O31)</f>
        <v>0</v>
      </c>
      <c r="Q31" s="5"/>
      <c r="R31" s="2"/>
      <c r="S31" s="2">
        <f>O16</f>
        <v>-9000</v>
      </c>
      <c r="T31" s="6">
        <f>+T30+SUM(R31:S31)</f>
        <v>0</v>
      </c>
      <c r="V31" s="2"/>
      <c r="W31" s="2"/>
      <c r="X31" s="6">
        <f>+X30+SUM(V31:W31)</f>
        <v>3000</v>
      </c>
      <c r="Y31" s="5"/>
      <c r="Z31" s="2"/>
      <c r="AA31" s="2">
        <v>-8000</v>
      </c>
      <c r="AB31" s="6">
        <f>+AB30+SUM(Z31:AA31)</f>
        <v>0</v>
      </c>
      <c r="AN31" s="63"/>
      <c r="AO31" s="64"/>
      <c r="AP31" s="65"/>
    </row>
    <row r="32" spans="1:87" ht="15.75" x14ac:dyDescent="0.25">
      <c r="N32" s="2"/>
      <c r="O32" s="2"/>
      <c r="P32" s="6">
        <f>+P31+SUM(N32:O32)</f>
        <v>0</v>
      </c>
      <c r="Q32" s="5"/>
      <c r="R32" s="2">
        <f>N18</f>
        <v>9000</v>
      </c>
      <c r="S32" s="2"/>
      <c r="T32" s="6">
        <f t="shared" ref="T32:T33" si="3">+T31+SUM(R32:S32)</f>
        <v>9000</v>
      </c>
      <c r="V32" s="2"/>
      <c r="W32" s="2"/>
      <c r="X32" s="6">
        <f>+X31+SUM(V32:W32)</f>
        <v>3000</v>
      </c>
      <c r="Y32" s="5"/>
      <c r="Z32" s="2"/>
      <c r="AA32" s="2"/>
      <c r="AB32" s="6">
        <f>+AB31+SUM(Z32:AA32)</f>
        <v>0</v>
      </c>
      <c r="AP32" s="65"/>
    </row>
    <row r="33" spans="14:42" ht="15.75" x14ac:dyDescent="0.25">
      <c r="N33" s="31"/>
      <c r="O33" s="31"/>
      <c r="P33" s="31"/>
      <c r="Q33" s="5"/>
      <c r="R33" s="2"/>
      <c r="S33" s="2">
        <f>O19</f>
        <v>-9000</v>
      </c>
      <c r="T33" s="6">
        <f t="shared" si="3"/>
        <v>0</v>
      </c>
      <c r="V33" s="5"/>
      <c r="W33" s="5"/>
      <c r="X33" s="5"/>
      <c r="Y33" s="5"/>
      <c r="Z33" s="5"/>
      <c r="AA33" s="5"/>
      <c r="AB33" s="5"/>
      <c r="AP33" s="65"/>
    </row>
    <row r="34" spans="14:42" x14ac:dyDescent="0.25">
      <c r="N34" s="109" t="s">
        <v>33</v>
      </c>
      <c r="O34" s="110"/>
      <c r="P34" s="111"/>
      <c r="Q34" s="5"/>
      <c r="R34" s="31"/>
      <c r="S34" s="31"/>
      <c r="T34" s="31"/>
      <c r="V34" s="109" t="s">
        <v>39</v>
      </c>
      <c r="W34" s="110"/>
      <c r="X34" s="111"/>
      <c r="Y34" s="5"/>
      <c r="Z34" s="109" t="s">
        <v>37</v>
      </c>
      <c r="AA34" s="110"/>
      <c r="AB34" s="111"/>
    </row>
    <row r="35" spans="14:42" x14ac:dyDescent="0.25">
      <c r="N35" s="30" t="s">
        <v>3</v>
      </c>
      <c r="O35" s="30" t="s">
        <v>4</v>
      </c>
      <c r="P35" s="30" t="s">
        <v>1</v>
      </c>
      <c r="Q35" s="32"/>
      <c r="R35" s="109" t="s">
        <v>35</v>
      </c>
      <c r="S35" s="110"/>
      <c r="T35" s="111"/>
      <c r="V35" s="30" t="s">
        <v>3</v>
      </c>
      <c r="W35" s="30" t="s">
        <v>4</v>
      </c>
      <c r="X35" s="30" t="s">
        <v>1</v>
      </c>
      <c r="Y35" s="33"/>
      <c r="Z35" s="30" t="s">
        <v>3</v>
      </c>
      <c r="AA35" s="30" t="s">
        <v>4</v>
      </c>
      <c r="AB35" s="30" t="s">
        <v>1</v>
      </c>
      <c r="AN35" s="80"/>
      <c r="AO35" s="80"/>
      <c r="AP35" s="80"/>
    </row>
    <row r="36" spans="14:42" x14ac:dyDescent="0.25">
      <c r="N36" s="6" t="s">
        <v>13</v>
      </c>
      <c r="O36" s="6"/>
      <c r="P36" s="6">
        <v>0</v>
      </c>
      <c r="Q36" s="5"/>
      <c r="R36" s="30" t="s">
        <v>3</v>
      </c>
      <c r="S36" s="30" t="s">
        <v>4</v>
      </c>
      <c r="T36" s="30" t="s">
        <v>1</v>
      </c>
      <c r="U36" s="93"/>
      <c r="V36" s="6" t="s">
        <v>13</v>
      </c>
      <c r="W36" s="6"/>
      <c r="X36" s="6">
        <v>6700</v>
      </c>
      <c r="Y36" s="33"/>
      <c r="Z36" s="6" t="s">
        <v>13</v>
      </c>
      <c r="AA36" s="6"/>
      <c r="AB36" s="6">
        <v>4000</v>
      </c>
      <c r="AN36" s="77"/>
      <c r="AO36" s="77"/>
      <c r="AP36" s="77"/>
    </row>
    <row r="37" spans="14:42" ht="16.149999999999999" customHeight="1" x14ac:dyDescent="0.45">
      <c r="N37" s="2"/>
      <c r="O37" s="2"/>
      <c r="P37" s="6">
        <f>+P36+SUM(N37:O37)</f>
        <v>0</v>
      </c>
      <c r="Q37" s="32"/>
      <c r="R37" s="6" t="s">
        <v>13</v>
      </c>
      <c r="S37" s="6"/>
      <c r="T37" s="6">
        <v>0</v>
      </c>
      <c r="V37" s="2"/>
      <c r="W37" s="2">
        <v>-6700</v>
      </c>
      <c r="X37" s="6">
        <f>+X36+SUM(V37:W37)</f>
        <v>0</v>
      </c>
      <c r="Y37" s="23"/>
      <c r="Z37" s="28"/>
      <c r="AA37" s="28"/>
      <c r="AB37" s="6">
        <f>+AB36+SUM(Z37:AA37)</f>
        <v>4000</v>
      </c>
      <c r="AJ37" s="80"/>
      <c r="AK37" s="80"/>
      <c r="AL37" s="80"/>
      <c r="AN37" s="63"/>
      <c r="AO37" s="64"/>
      <c r="AP37" s="65"/>
    </row>
    <row r="38" spans="14:42" ht="15.75" x14ac:dyDescent="0.25">
      <c r="N38" s="2"/>
      <c r="O38" s="2"/>
      <c r="P38" s="6">
        <f>+P37+SUM(N38:O38)</f>
        <v>0</v>
      </c>
      <c r="Q38" s="5"/>
      <c r="R38" s="2"/>
      <c r="S38" s="2"/>
      <c r="T38" s="6">
        <f>+T37+SUM(R38:S38)</f>
        <v>0</v>
      </c>
      <c r="V38" s="2"/>
      <c r="W38" s="2"/>
      <c r="X38" s="6">
        <f>+X37+SUM(V38:W38)</f>
        <v>0</v>
      </c>
      <c r="Y38" s="33"/>
      <c r="Z38" s="28"/>
      <c r="AA38" s="28"/>
      <c r="AB38" s="6">
        <f>+AB37+SUM(Z38:AA38)</f>
        <v>4000</v>
      </c>
      <c r="AJ38" s="77"/>
      <c r="AK38" s="77"/>
      <c r="AL38" s="77"/>
      <c r="AP38" s="65"/>
    </row>
    <row r="39" spans="14:42" ht="15.75" x14ac:dyDescent="0.25">
      <c r="N39" s="5"/>
      <c r="O39" s="5"/>
      <c r="P39" s="5"/>
      <c r="Q39" s="5"/>
      <c r="R39" s="2"/>
      <c r="S39" s="2"/>
      <c r="T39" s="6">
        <f>+T38+SUM(R39:S39)</f>
        <v>0</v>
      </c>
      <c r="Y39" s="33"/>
      <c r="AJ39" s="63"/>
      <c r="AK39" s="64"/>
      <c r="AL39" s="65"/>
      <c r="AP39" s="65"/>
    </row>
    <row r="40" spans="14:42" ht="15.75" x14ac:dyDescent="0.25">
      <c r="R40" s="5"/>
      <c r="S40" s="5"/>
      <c r="T40" s="5"/>
      <c r="Y40" s="33"/>
      <c r="Z40" s="109" t="s">
        <v>40</v>
      </c>
      <c r="AA40" s="110"/>
      <c r="AB40" s="111"/>
      <c r="AL40" s="65"/>
      <c r="AN40" s="33"/>
      <c r="AO40" s="33"/>
      <c r="AP40" s="33"/>
    </row>
    <row r="41" spans="14:42" ht="15.75" x14ac:dyDescent="0.25">
      <c r="N41" s="31" t="s">
        <v>25</v>
      </c>
      <c r="O41" s="34"/>
      <c r="P41" s="34"/>
      <c r="Q41" s="5"/>
      <c r="V41" s="31"/>
      <c r="W41" s="5"/>
      <c r="X41" s="5"/>
      <c r="Y41" s="33"/>
      <c r="Z41" s="30" t="s">
        <v>3</v>
      </c>
      <c r="AA41" s="30" t="s">
        <v>4</v>
      </c>
      <c r="AB41" s="30" t="s">
        <v>1</v>
      </c>
      <c r="AL41" s="65"/>
      <c r="AN41" s="80"/>
      <c r="AO41" s="80"/>
      <c r="AP41" s="80"/>
    </row>
    <row r="42" spans="14:42" ht="15.75" thickBot="1" x14ac:dyDescent="0.3">
      <c r="Q42" s="5"/>
      <c r="R42" s="34"/>
      <c r="S42" s="34"/>
      <c r="T42" s="29">
        <f>+P32+T33+P38+T39+X38+T46+X32+AB32+AB42+AB38</f>
        <v>1146300</v>
      </c>
      <c r="Y42" s="33"/>
      <c r="Z42" s="6" t="s">
        <v>13</v>
      </c>
      <c r="AA42" s="15"/>
      <c r="AB42" s="6">
        <v>1139300</v>
      </c>
      <c r="AJ42" s="33"/>
      <c r="AK42" s="33"/>
      <c r="AL42" s="33"/>
      <c r="AN42" s="77"/>
      <c r="AO42" s="77"/>
      <c r="AP42" s="77"/>
    </row>
    <row r="43" spans="14:42" ht="16.5" thickTop="1" x14ac:dyDescent="0.25">
      <c r="R43" s="5"/>
      <c r="S43" s="5"/>
      <c r="T43" s="5"/>
      <c r="Y43" s="33"/>
      <c r="AB43" s="22"/>
      <c r="AJ43" s="80"/>
      <c r="AK43" s="80"/>
      <c r="AL43" s="80"/>
      <c r="AN43" s="63"/>
      <c r="AO43" s="64"/>
      <c r="AP43" s="65"/>
    </row>
    <row r="44" spans="14:42" ht="15.75" x14ac:dyDescent="0.25">
      <c r="Q44" s="5"/>
      <c r="Y44" s="33"/>
      <c r="AJ44" s="77"/>
      <c r="AK44" s="77"/>
      <c r="AL44" s="77"/>
      <c r="AP44" s="65"/>
    </row>
    <row r="45" spans="14:42" ht="15.75" x14ac:dyDescent="0.25">
      <c r="N45" s="5"/>
      <c r="O45" s="5"/>
      <c r="P45" s="5"/>
      <c r="Q45" s="5"/>
      <c r="R45" s="5"/>
      <c r="S45" s="5"/>
      <c r="T45" s="5"/>
      <c r="Y45" s="33"/>
      <c r="AJ45" s="63"/>
      <c r="AK45" s="64"/>
      <c r="AL45" s="65"/>
      <c r="AP45" s="65"/>
    </row>
    <row r="46" spans="14:42" ht="15.75" x14ac:dyDescent="0.25">
      <c r="O46" s="5"/>
      <c r="P46" s="5"/>
      <c r="Q46" s="5"/>
      <c r="R46" s="5"/>
      <c r="S46" s="5"/>
      <c r="T46" s="5"/>
      <c r="AL46" s="65"/>
      <c r="AP46" s="65"/>
    </row>
    <row r="47" spans="14:42" ht="15.75" x14ac:dyDescent="0.25">
      <c r="Q47" s="5"/>
      <c r="R47" s="5"/>
      <c r="S47" s="5"/>
      <c r="T47" s="5"/>
      <c r="AL47" s="65"/>
    </row>
    <row r="48" spans="14:42" x14ac:dyDescent="0.25">
      <c r="Q48" s="5"/>
      <c r="R48" s="5"/>
      <c r="S48" s="5"/>
    </row>
    <row r="49" spans="14:42" x14ac:dyDescent="0.25">
      <c r="N49" s="34"/>
      <c r="O49" s="34"/>
      <c r="P49" s="34"/>
      <c r="Q49" s="5"/>
      <c r="V49" s="34"/>
      <c r="W49" s="5"/>
      <c r="X49" s="5"/>
    </row>
    <row r="50" spans="14:42" x14ac:dyDescent="0.25">
      <c r="V50" s="34"/>
      <c r="W50" s="5"/>
      <c r="X50" s="5"/>
    </row>
    <row r="51" spans="14:42" x14ac:dyDescent="0.25">
      <c r="N51" s="34"/>
      <c r="O51" s="34"/>
      <c r="P51" s="34"/>
      <c r="V51" s="34"/>
      <c r="W51" s="5"/>
      <c r="X51" s="5"/>
      <c r="AD51" s="5"/>
      <c r="AE51" s="5"/>
      <c r="AF51" s="5"/>
      <c r="AG51" s="5"/>
      <c r="AH51" s="5"/>
      <c r="AI51" s="5"/>
    </row>
    <row r="52" spans="14:42" x14ac:dyDescent="0.25">
      <c r="R52" s="34"/>
      <c r="S52" s="34"/>
      <c r="T52" s="34"/>
      <c r="AD52" s="5"/>
      <c r="AE52" s="5"/>
      <c r="AF52" s="5"/>
      <c r="AG52" s="5"/>
      <c r="AH52" s="5"/>
      <c r="AI52" s="5"/>
    </row>
    <row r="53" spans="14:42" x14ac:dyDescent="0.25">
      <c r="Q53" s="34"/>
      <c r="R53" s="34"/>
      <c r="S53" s="34"/>
      <c r="T53" s="34"/>
      <c r="U53" s="34"/>
      <c r="Y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4:42" x14ac:dyDescent="0.25">
      <c r="Q54" s="34"/>
      <c r="U54" s="34"/>
      <c r="Y54" s="5"/>
      <c r="AC54" s="5"/>
      <c r="AJ54" s="5"/>
      <c r="AK54" s="5"/>
      <c r="AL54" s="5"/>
      <c r="AM54" s="5"/>
      <c r="AN54" s="5"/>
      <c r="AO54" s="5"/>
      <c r="AP54" s="5"/>
    </row>
    <row r="55" spans="14:42" x14ac:dyDescent="0.25">
      <c r="Q55" s="34"/>
      <c r="U55" s="34"/>
      <c r="Y55" s="5"/>
      <c r="AC55" s="5"/>
      <c r="AJ55" s="5"/>
      <c r="AK55" s="5"/>
      <c r="AL55" s="5"/>
      <c r="AM55" s="5"/>
      <c r="AN55" s="5"/>
      <c r="AO55" s="5"/>
      <c r="AP55" s="5"/>
    </row>
    <row r="56" spans="14:42" x14ac:dyDescent="0.25">
      <c r="AN56" s="80"/>
      <c r="AO56" s="80"/>
      <c r="AP56" s="80"/>
    </row>
    <row r="57" spans="14:42" x14ac:dyDescent="0.25">
      <c r="AN57" s="77"/>
      <c r="AO57" s="77"/>
      <c r="AP57" s="77"/>
    </row>
    <row r="58" spans="14:42" ht="15.75" x14ac:dyDescent="0.25">
      <c r="AN58" s="63"/>
      <c r="AO58" s="64"/>
      <c r="AP58" s="65"/>
    </row>
    <row r="59" spans="14:42" ht="15.75" x14ac:dyDescent="0.25">
      <c r="AP59" s="65"/>
    </row>
    <row r="60" spans="14:42" ht="15.75" x14ac:dyDescent="0.25">
      <c r="AP60" s="65"/>
    </row>
    <row r="61" spans="14:42" x14ac:dyDescent="0.25">
      <c r="Z61" s="80"/>
      <c r="AA61" s="80"/>
      <c r="AB61" s="80"/>
      <c r="AN61" s="33"/>
      <c r="AO61" s="33"/>
      <c r="AP61" s="33"/>
    </row>
    <row r="62" spans="14:42" x14ac:dyDescent="0.25">
      <c r="Z62" s="77"/>
      <c r="AA62" s="77"/>
      <c r="AB62" s="77"/>
      <c r="AN62" s="80"/>
      <c r="AO62" s="80"/>
      <c r="AP62" s="80"/>
    </row>
    <row r="63" spans="14:42" ht="15.75" x14ac:dyDescent="0.25">
      <c r="Z63" s="63"/>
      <c r="AA63" s="64"/>
      <c r="AB63" s="65"/>
      <c r="AN63" s="77"/>
      <c r="AO63" s="77"/>
      <c r="AP63" s="77"/>
    </row>
    <row r="64" spans="14:42" ht="15.75" x14ac:dyDescent="0.25">
      <c r="AB64" s="65"/>
      <c r="AN64" s="63"/>
      <c r="AO64" s="64"/>
      <c r="AP64" s="65"/>
    </row>
    <row r="65" spans="26:42" ht="15.75" x14ac:dyDescent="0.25">
      <c r="AB65" s="65"/>
      <c r="AP65" s="65"/>
    </row>
    <row r="66" spans="26:42" ht="15.75" x14ac:dyDescent="0.25">
      <c r="Z66" s="33"/>
      <c r="AA66" s="33"/>
      <c r="AB66" s="33"/>
      <c r="AG66" s="80"/>
      <c r="AH66" s="80"/>
      <c r="AP66" s="65"/>
    </row>
    <row r="67" spans="26:42" ht="15.75" x14ac:dyDescent="0.25">
      <c r="Z67" s="80"/>
      <c r="AA67" s="80"/>
      <c r="AB67" s="80"/>
      <c r="AG67" s="77"/>
      <c r="AH67" s="77"/>
      <c r="AP67" s="65"/>
    </row>
    <row r="68" spans="26:42" x14ac:dyDescent="0.25">
      <c r="Z68" s="77"/>
      <c r="AA68" s="77"/>
      <c r="AB68" s="77"/>
      <c r="AG68" s="63"/>
      <c r="AH68" s="64"/>
    </row>
    <row r="69" spans="26:42" ht="15.75" x14ac:dyDescent="0.25">
      <c r="Z69" s="63"/>
      <c r="AA69" s="64"/>
      <c r="AB69" s="65"/>
    </row>
    <row r="70" spans="26:42" ht="15.75" x14ac:dyDescent="0.25">
      <c r="AB70" s="65"/>
    </row>
    <row r="71" spans="26:42" ht="15.75" x14ac:dyDescent="0.25">
      <c r="AB71" s="65"/>
      <c r="AG71" s="33"/>
      <c r="AH71" s="33"/>
    </row>
    <row r="72" spans="26:42" ht="15.75" x14ac:dyDescent="0.25">
      <c r="AB72" s="65"/>
      <c r="AG72" s="80"/>
      <c r="AH72" s="80"/>
    </row>
    <row r="73" spans="26:42" x14ac:dyDescent="0.25">
      <c r="AD73" s="80"/>
      <c r="AE73" s="80"/>
      <c r="AG73" s="77"/>
      <c r="AH73" s="77"/>
    </row>
    <row r="74" spans="26:42" x14ac:dyDescent="0.25">
      <c r="AD74" s="77"/>
      <c r="AE74" s="77"/>
      <c r="AG74" s="63"/>
      <c r="AH74" s="64"/>
    </row>
    <row r="75" spans="26:42" ht="15.75" x14ac:dyDescent="0.25">
      <c r="AD75" s="64"/>
      <c r="AE75" s="65"/>
    </row>
    <row r="76" spans="26:42" ht="15.75" x14ac:dyDescent="0.25">
      <c r="AE76" s="65"/>
    </row>
    <row r="77" spans="26:42" ht="15.75" x14ac:dyDescent="0.25">
      <c r="AE77" s="65"/>
    </row>
    <row r="78" spans="26:42" x14ac:dyDescent="0.25">
      <c r="AD78" s="33"/>
      <c r="AE78" s="33"/>
    </row>
    <row r="79" spans="26:42" x14ac:dyDescent="0.25">
      <c r="AD79" s="80"/>
      <c r="AE79" s="80"/>
    </row>
    <row r="80" spans="26:42" x14ac:dyDescent="0.25">
      <c r="AD80" s="77"/>
      <c r="AE80" s="77"/>
    </row>
    <row r="81" spans="18:31" ht="15.75" x14ac:dyDescent="0.25">
      <c r="AD81" s="64"/>
      <c r="AE81" s="65"/>
    </row>
    <row r="82" spans="18:31" ht="15.75" x14ac:dyDescent="0.25">
      <c r="AE82" s="65"/>
    </row>
    <row r="83" spans="18:31" ht="15.75" x14ac:dyDescent="0.25">
      <c r="AE83" s="65"/>
    </row>
    <row r="84" spans="18:31" ht="15.75" x14ac:dyDescent="0.25">
      <c r="AE84" s="65"/>
    </row>
    <row r="94" spans="18:31" x14ac:dyDescent="0.25">
      <c r="R94" s="93"/>
      <c r="S94" s="93"/>
      <c r="T94" s="93"/>
    </row>
  </sheetData>
  <sheetProtection algorithmName="SHA-512" hashValue="WSG6wfuAtMhWW9qD6OMd8K4CUncZC/b70jocQPBAwUAu+6gIu7tYcpgUuhNUv0kwiZ14woBZa/D3e5aKwzxweg==" saltValue="3cYG9JEjP4k0IMA5tFNhjg==" spinCount="100000" sheet="1" formatCells="0" formatColumns="0" formatRows="0" insertColumns="0" insertRows="0" insertHyperlinks="0" deleteColumns="0" deleteRows="0" selectLockedCells="1" sort="0" autoFilter="0" pivotTables="0"/>
  <mergeCells count="13">
    <mergeCell ref="Z28:AB28"/>
    <mergeCell ref="N34:P34"/>
    <mergeCell ref="R35:T35"/>
    <mergeCell ref="Z40:AB40"/>
    <mergeCell ref="R28:T28"/>
    <mergeCell ref="Z34:AB34"/>
    <mergeCell ref="V34:X34"/>
    <mergeCell ref="V28:X28"/>
    <mergeCell ref="M1:N1"/>
    <mergeCell ref="M2:N2"/>
    <mergeCell ref="L3:L4"/>
    <mergeCell ref="M3:P3"/>
    <mergeCell ref="N28:P28"/>
  </mergeCells>
  <conditionalFormatting sqref="L13">
    <cfRule type="cellIs" dxfId="47" priority="13" operator="lessThan">
      <formula>-1</formula>
    </cfRule>
    <cfRule type="cellIs" dxfId="46" priority="14" operator="greaterThan">
      <formula>1</formula>
    </cfRule>
    <cfRule type="cellIs" dxfId="45" priority="15" operator="between">
      <formula>-1</formula>
      <formula>1</formula>
    </cfRule>
  </conditionalFormatting>
  <conditionalFormatting sqref="P5">
    <cfRule type="cellIs" dxfId="44" priority="10" operator="lessThan">
      <formula>-1</formula>
    </cfRule>
    <cfRule type="cellIs" dxfId="43" priority="11" operator="greaterThan">
      <formula>1</formula>
    </cfRule>
    <cfRule type="cellIs" dxfId="42" priority="12" operator="equal">
      <formula>0</formula>
    </cfRule>
  </conditionalFormatting>
  <conditionalFormatting sqref="M3">
    <cfRule type="cellIs" dxfId="41" priority="16" operator="greaterThan">
      <formula>$K$2</formula>
    </cfRule>
    <cfRule type="cellIs" dxfId="40" priority="17" operator="lessThan">
      <formula>$K$2</formula>
    </cfRule>
    <cfRule type="cellIs" dxfId="39" priority="18" operator="lessThan">
      <formula>$K$2</formula>
    </cfRule>
  </conditionalFormatting>
  <conditionalFormatting sqref="M3">
    <cfRule type="cellIs" dxfId="38" priority="19" operator="lessThan">
      <formula>$K$2</formula>
    </cfRule>
    <cfRule type="cellIs" dxfId="37" priority="20" operator="greaterThan">
      <formula>$K$2</formula>
    </cfRule>
    <cfRule type="cellIs" dxfId="36" priority="21" operator="equal">
      <formula>$K$2</formula>
    </cfRule>
  </conditionalFormatting>
  <conditionalFormatting sqref="T42">
    <cfRule type="cellIs" dxfId="35" priority="1" operator="lessThan">
      <formula>$L$6</formula>
    </cfRule>
    <cfRule type="cellIs" dxfId="34" priority="2" operator="greaterThan">
      <formula>$L$6</formula>
    </cfRule>
    <cfRule type="cellIs" dxfId="33" priority="3" operator="equal">
      <formula>$L$6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I94"/>
  <sheetViews>
    <sheetView topLeftCell="A4" zoomScale="130" zoomScaleNormal="130" workbookViewId="0">
      <selection activeCell="C22" sqref="C22"/>
    </sheetView>
  </sheetViews>
  <sheetFormatPr defaultRowHeight="15" x14ac:dyDescent="0.25"/>
  <cols>
    <col min="1" max="1" width="6.7109375" style="36" customWidth="1"/>
    <col min="2" max="2" width="25.5703125" style="37" customWidth="1"/>
    <col min="3" max="4" width="9.28515625" style="37" customWidth="1"/>
    <col min="5" max="5" width="1.140625" style="5" customWidth="1"/>
    <col min="6" max="6" width="5.42578125" style="36" hidden="1" customWidth="1"/>
    <col min="7" max="7" width="25.28515625" style="37" hidden="1" customWidth="1"/>
    <col min="8" max="9" width="8" style="37" hidden="1" customWidth="1"/>
    <col min="10" max="10" width="1.140625" style="5" hidden="1" customWidth="1"/>
    <col min="11" max="11" width="26.5703125" style="37" customWidth="1"/>
    <col min="12" max="12" width="12.140625" style="37" bestFit="1" customWidth="1"/>
    <col min="13" max="13" width="1.42578125" style="37" customWidth="1"/>
    <col min="14" max="15" width="9.42578125" style="37" customWidth="1"/>
    <col min="16" max="16" width="10.7109375" style="37" customWidth="1"/>
    <col min="17" max="17" width="1.42578125" style="37" customWidth="1"/>
    <col min="18" max="18" width="8.85546875" style="37" customWidth="1"/>
    <col min="19" max="19" width="8.42578125" style="37" bestFit="1" customWidth="1"/>
    <col min="20" max="20" width="10.42578125" style="37" bestFit="1" customWidth="1"/>
    <col min="21" max="21" width="1.42578125" style="37" customWidth="1"/>
    <col min="22" max="23" width="7.7109375" style="37" customWidth="1"/>
    <col min="24" max="24" width="10.140625" style="37" customWidth="1"/>
    <col min="25" max="25" width="1.42578125" style="34" customWidth="1"/>
    <col min="26" max="26" width="8.7109375" style="34" customWidth="1"/>
    <col min="27" max="27" width="7.7109375" style="34" customWidth="1"/>
    <col min="28" max="28" width="10.42578125" style="34" customWidth="1"/>
    <col min="29" max="29" width="1.42578125" style="34" customWidth="1"/>
    <col min="30" max="30" width="43" style="34" bestFit="1" customWidth="1"/>
    <col min="31" max="34" width="12" style="34" customWidth="1"/>
    <col min="35" max="35" width="11.28515625" style="34" bestFit="1" customWidth="1"/>
    <col min="36" max="38" width="7.7109375" style="34" customWidth="1"/>
    <col min="39" max="39" width="1.42578125" style="34" customWidth="1"/>
    <col min="40" max="41" width="9.42578125" style="34" customWidth="1"/>
    <col min="42" max="42" width="9.85546875" style="34" bestFit="1" customWidth="1"/>
    <col min="43" max="16384" width="9.140625" style="5"/>
  </cols>
  <sheetData>
    <row r="1" spans="1:42" ht="35.65" customHeight="1" x14ac:dyDescent="0.25">
      <c r="K1" s="38" t="s">
        <v>6</v>
      </c>
      <c r="L1" s="39" t="s">
        <v>7</v>
      </c>
      <c r="M1" s="99" t="s">
        <v>8</v>
      </c>
      <c r="N1" s="99"/>
      <c r="O1" s="39" t="s">
        <v>9</v>
      </c>
      <c r="P1" s="40" t="s">
        <v>10</v>
      </c>
      <c r="R1" s="5"/>
      <c r="S1" s="5"/>
      <c r="T1" s="5"/>
      <c r="V1" s="5"/>
      <c r="W1" s="5"/>
      <c r="X1" s="5"/>
      <c r="Z1" s="33"/>
      <c r="AA1" s="33"/>
      <c r="AB1" s="33"/>
      <c r="AD1" s="33"/>
      <c r="AE1" s="33"/>
      <c r="AG1" s="33"/>
      <c r="AH1" s="33"/>
      <c r="AJ1" s="33"/>
      <c r="AK1" s="33"/>
      <c r="AL1" s="33"/>
      <c r="AN1" s="33"/>
      <c r="AO1" s="33"/>
      <c r="AP1" s="33"/>
    </row>
    <row r="2" spans="1:42" ht="15" customHeight="1" thickBot="1" x14ac:dyDescent="0.3">
      <c r="K2" s="38">
        <f>SUM(L5:L7)</f>
        <v>1260000</v>
      </c>
      <c r="L2" s="39" t="s">
        <v>7</v>
      </c>
      <c r="M2" s="100">
        <f>-SUM(L8:L8)</f>
        <v>10000</v>
      </c>
      <c r="N2" s="100"/>
      <c r="O2" s="39" t="s">
        <v>9</v>
      </c>
      <c r="P2" s="40">
        <f>-SUM(L9:L12)</f>
        <v>1250000</v>
      </c>
      <c r="R2" s="5"/>
      <c r="S2" s="5"/>
      <c r="T2" s="5"/>
      <c r="V2" s="5"/>
      <c r="W2" s="5"/>
      <c r="X2" s="5"/>
      <c r="Z2" s="33"/>
      <c r="AA2" s="33"/>
      <c r="AB2" s="33"/>
      <c r="AD2" s="33"/>
      <c r="AE2" s="33"/>
      <c r="AG2" s="33"/>
      <c r="AH2" s="33"/>
      <c r="AJ2" s="33"/>
      <c r="AK2" s="33"/>
      <c r="AL2" s="33"/>
      <c r="AN2" s="33"/>
      <c r="AO2" s="33"/>
      <c r="AP2" s="33"/>
    </row>
    <row r="3" spans="1:42" ht="15.75" thickBot="1" x14ac:dyDescent="0.3">
      <c r="A3" s="41" t="s">
        <v>27</v>
      </c>
      <c r="B3" s="42"/>
      <c r="C3" s="42"/>
      <c r="D3" s="42"/>
      <c r="F3" s="41" t="s">
        <v>27</v>
      </c>
      <c r="G3" s="42"/>
      <c r="H3" s="42"/>
      <c r="I3" s="42"/>
      <c r="K3" s="43"/>
      <c r="L3" s="101" t="s">
        <v>21</v>
      </c>
      <c r="M3" s="103">
        <f>M2+P2</f>
        <v>1260000</v>
      </c>
      <c r="N3" s="104"/>
      <c r="O3" s="104"/>
      <c r="P3" s="105"/>
      <c r="R3" s="5"/>
      <c r="S3" s="5"/>
      <c r="T3" s="5"/>
      <c r="V3" s="5"/>
      <c r="W3" s="5"/>
      <c r="X3" s="5"/>
      <c r="Z3" s="33"/>
      <c r="AA3" s="33"/>
      <c r="AB3" s="33"/>
      <c r="AD3" s="33"/>
      <c r="AE3" s="33"/>
      <c r="AG3" s="33"/>
      <c r="AH3" s="33"/>
      <c r="AJ3" s="33"/>
      <c r="AK3" s="33"/>
      <c r="AL3" s="33"/>
      <c r="AN3" s="33"/>
      <c r="AO3" s="33"/>
      <c r="AP3" s="33"/>
    </row>
    <row r="4" spans="1:42" ht="21.75" thickBot="1" x14ac:dyDescent="0.4">
      <c r="A4" s="44" t="s">
        <v>17</v>
      </c>
      <c r="B4" s="44" t="s">
        <v>2</v>
      </c>
      <c r="C4" s="44" t="s">
        <v>3</v>
      </c>
      <c r="D4" s="44" t="s">
        <v>15</v>
      </c>
      <c r="F4" s="44" t="s">
        <v>17</v>
      </c>
      <c r="G4" s="44" t="s">
        <v>2</v>
      </c>
      <c r="H4" s="44" t="s">
        <v>3</v>
      </c>
      <c r="I4" s="44" t="s">
        <v>15</v>
      </c>
      <c r="K4" s="45" t="s">
        <v>2</v>
      </c>
      <c r="L4" s="102"/>
      <c r="N4" s="46" t="s">
        <v>12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7"/>
      <c r="AD4" s="46" t="s">
        <v>41</v>
      </c>
      <c r="AE4" s="46"/>
      <c r="AF4" s="46"/>
      <c r="AG4" s="46"/>
      <c r="AH4" s="46"/>
      <c r="AI4" s="46"/>
      <c r="AJ4" s="33"/>
      <c r="AK4" s="33"/>
      <c r="AL4" s="33"/>
      <c r="AM4" s="48"/>
      <c r="AN4" s="48"/>
      <c r="AO4" s="48"/>
      <c r="AP4" s="48"/>
    </row>
    <row r="5" spans="1:42" ht="18" thickBot="1" x14ac:dyDescent="0.35">
      <c r="A5" s="49">
        <v>42417</v>
      </c>
      <c r="B5" s="50" t="s">
        <v>57</v>
      </c>
      <c r="C5" s="50">
        <v>9000</v>
      </c>
      <c r="D5" s="50"/>
      <c r="F5" s="51"/>
      <c r="G5" s="52"/>
      <c r="H5" s="52"/>
      <c r="I5" s="52"/>
      <c r="K5" s="16" t="s">
        <v>28</v>
      </c>
      <c r="L5" s="53">
        <f>+P11</f>
        <v>129000</v>
      </c>
      <c r="N5" s="37" t="s">
        <v>16</v>
      </c>
      <c r="P5" s="37">
        <f>+P11+P23+T13+T19+T24+X8+X14+AB16+AB10</f>
        <v>0</v>
      </c>
      <c r="R5" s="5"/>
      <c r="S5" s="5"/>
      <c r="T5" s="5"/>
      <c r="V5" s="5"/>
      <c r="W5" s="5"/>
      <c r="X5" s="5"/>
      <c r="Z5" s="33"/>
      <c r="AA5" s="33"/>
      <c r="AB5" s="33"/>
      <c r="AD5" s="54" t="s">
        <v>42</v>
      </c>
      <c r="AE5" s="55" t="s">
        <v>43</v>
      </c>
      <c r="AF5" s="56" t="s">
        <v>44</v>
      </c>
      <c r="AG5" s="55" t="s">
        <v>45</v>
      </c>
      <c r="AH5" s="55" t="s">
        <v>46</v>
      </c>
      <c r="AI5" s="55" t="s">
        <v>18</v>
      </c>
      <c r="AJ5" s="33"/>
      <c r="AK5" s="33"/>
      <c r="AL5" s="33"/>
      <c r="AN5" s="33"/>
      <c r="AO5" s="33"/>
      <c r="AP5" s="33"/>
    </row>
    <row r="6" spans="1:42" ht="17.25" thickTop="1" thickBot="1" x14ac:dyDescent="0.3">
      <c r="A6" s="49"/>
      <c r="B6" s="50" t="s">
        <v>0</v>
      </c>
      <c r="C6" s="50"/>
      <c r="D6" s="50">
        <v>-9000</v>
      </c>
      <c r="F6" s="51"/>
      <c r="G6" s="52"/>
      <c r="H6" s="52"/>
      <c r="I6" s="52"/>
      <c r="K6" s="16" t="s">
        <v>0</v>
      </c>
      <c r="L6" s="53">
        <f>+P23</f>
        <v>1146300</v>
      </c>
      <c r="N6" s="18" t="str">
        <f>+K5</f>
        <v>Cash-Checking</v>
      </c>
      <c r="O6" s="18"/>
      <c r="P6" s="21"/>
      <c r="R6" s="18" t="str">
        <f>+K7</f>
        <v>Allowance for Doubtful Accounts</v>
      </c>
      <c r="S6" s="18"/>
      <c r="T6" s="21"/>
      <c r="V6" s="57" t="str">
        <f>+K9</f>
        <v>Capital</v>
      </c>
      <c r="W6" s="58"/>
      <c r="X6" s="59"/>
      <c r="Z6" s="60" t="str">
        <f>+K11</f>
        <v>Bad Debt Expense</v>
      </c>
      <c r="AA6" s="61"/>
      <c r="AB6" s="62"/>
      <c r="AD6" s="94"/>
      <c r="AE6" s="94">
        <v>917040</v>
      </c>
      <c r="AF6" s="94">
        <v>171945</v>
      </c>
      <c r="AG6" s="94">
        <v>34389</v>
      </c>
      <c r="AH6" s="94">
        <v>22926</v>
      </c>
      <c r="AI6" s="94">
        <f>SUM(Table24[[#This Row],[&lt; 30]:[over 90]])</f>
        <v>1146300</v>
      </c>
      <c r="AJ6" s="33"/>
      <c r="AK6" s="33"/>
      <c r="AL6" s="33"/>
      <c r="AN6" s="63"/>
      <c r="AO6" s="64"/>
      <c r="AP6" s="65"/>
    </row>
    <row r="7" spans="1:42" ht="15.75" x14ac:dyDescent="0.25">
      <c r="A7" s="49"/>
      <c r="B7" s="50"/>
      <c r="C7" s="50"/>
      <c r="D7" s="50"/>
      <c r="F7" s="51"/>
      <c r="G7" s="52"/>
      <c r="H7" s="52"/>
      <c r="I7" s="52"/>
      <c r="K7" s="16" t="s">
        <v>57</v>
      </c>
      <c r="L7" s="53">
        <f>+T13</f>
        <v>-15300</v>
      </c>
      <c r="N7" s="30" t="s">
        <v>3</v>
      </c>
      <c r="O7" s="30" t="s">
        <v>4</v>
      </c>
      <c r="P7" s="30" t="s">
        <v>1</v>
      </c>
      <c r="R7" s="30" t="s">
        <v>3</v>
      </c>
      <c r="S7" s="30" t="s">
        <v>4</v>
      </c>
      <c r="T7" s="30" t="s">
        <v>1</v>
      </c>
      <c r="V7" s="66" t="s">
        <v>3</v>
      </c>
      <c r="W7" s="66" t="s">
        <v>4</v>
      </c>
      <c r="X7" s="67" t="s">
        <v>1</v>
      </c>
      <c r="Z7" s="30" t="s">
        <v>3</v>
      </c>
      <c r="AA7" s="30" t="s">
        <v>4</v>
      </c>
      <c r="AB7" s="68" t="s">
        <v>1</v>
      </c>
      <c r="AD7" s="94" t="s">
        <v>47</v>
      </c>
      <c r="AE7" s="95">
        <v>0.02</v>
      </c>
      <c r="AF7" s="95">
        <v>0.04</v>
      </c>
      <c r="AG7" s="95">
        <v>0.1</v>
      </c>
      <c r="AH7" s="95">
        <v>0.95</v>
      </c>
      <c r="AI7" s="94">
        <f>SUM(Table24[[#This Row],[&lt; 30]:[over 90]])</f>
        <v>1.1099999999999999</v>
      </c>
      <c r="AJ7" s="33"/>
      <c r="AK7" s="33"/>
      <c r="AL7" s="33"/>
      <c r="AP7" s="65"/>
    </row>
    <row r="8" spans="1:42" ht="16.5" thickBot="1" x14ac:dyDescent="0.3">
      <c r="A8" s="49">
        <v>42472</v>
      </c>
      <c r="B8" s="50" t="s">
        <v>28</v>
      </c>
      <c r="C8" s="50">
        <v>20000</v>
      </c>
      <c r="D8" s="50"/>
      <c r="F8" s="51"/>
      <c r="G8" s="52"/>
      <c r="H8" s="52"/>
      <c r="I8" s="52"/>
      <c r="K8" s="17" t="s">
        <v>29</v>
      </c>
      <c r="L8" s="69">
        <f>+T24</f>
        <v>-10000</v>
      </c>
      <c r="N8" s="6" t="s">
        <v>13</v>
      </c>
      <c r="O8" s="6"/>
      <c r="P8" s="6">
        <v>100000</v>
      </c>
      <c r="R8" s="6" t="s">
        <v>13</v>
      </c>
      <c r="S8" s="6"/>
      <c r="T8" s="6">
        <v>-40000</v>
      </c>
      <c r="V8" s="70" t="s">
        <v>13</v>
      </c>
      <c r="W8" s="6"/>
      <c r="X8" s="71">
        <v>-872000</v>
      </c>
      <c r="Z8" s="72" t="s">
        <v>13</v>
      </c>
      <c r="AA8" s="73"/>
      <c r="AB8" s="74">
        <f>+'[1]Beg Bal'!B21</f>
        <v>0</v>
      </c>
      <c r="AD8" s="94" t="s">
        <v>48</v>
      </c>
      <c r="AE8" s="94">
        <f>AE6*AE7</f>
        <v>18340.8</v>
      </c>
      <c r="AF8" s="94">
        <f>AF6*AF7</f>
        <v>6877.8</v>
      </c>
      <c r="AG8" s="94">
        <f>AG6*AG7</f>
        <v>3438.9</v>
      </c>
      <c r="AH8" s="94">
        <f>AH6*AH7</f>
        <v>21779.7</v>
      </c>
      <c r="AI8" s="96">
        <f>SUM(Table24[[#This Row],[&lt; 30]:[over 90]])</f>
        <v>50437.2</v>
      </c>
      <c r="AJ8" s="33"/>
      <c r="AK8" s="33"/>
      <c r="AL8" s="33"/>
      <c r="AP8" s="65"/>
    </row>
    <row r="9" spans="1:42" ht="17.25" thickTop="1" thickBot="1" x14ac:dyDescent="0.3">
      <c r="A9" s="49"/>
      <c r="B9" s="50" t="s">
        <v>0</v>
      </c>
      <c r="C9" s="50"/>
      <c r="D9" s="50">
        <v>-30000</v>
      </c>
      <c r="F9" s="51"/>
      <c r="G9" s="52"/>
      <c r="H9" s="52"/>
      <c r="I9" s="52"/>
      <c r="K9" s="75" t="s">
        <v>22</v>
      </c>
      <c r="L9" s="76">
        <f>+X8</f>
        <v>-872000</v>
      </c>
      <c r="N9" s="2">
        <f>C8</f>
        <v>20000</v>
      </c>
      <c r="O9" s="2"/>
      <c r="P9" s="6">
        <f>+P8+SUM(N9:O9)</f>
        <v>120000</v>
      </c>
      <c r="R9" s="2">
        <f>C5</f>
        <v>9000</v>
      </c>
      <c r="S9" s="2"/>
      <c r="T9" s="6">
        <f>+T8+SUM(R9:S9)</f>
        <v>-31000</v>
      </c>
      <c r="Z9" s="2"/>
      <c r="AA9" s="2"/>
      <c r="AB9" s="74">
        <f>+AB8+SUM(Z9:AA9)</f>
        <v>0</v>
      </c>
      <c r="AJ9" s="33"/>
      <c r="AK9" s="33"/>
      <c r="AL9" s="33"/>
      <c r="AN9" s="77"/>
      <c r="AO9" s="77"/>
      <c r="AP9" s="77"/>
    </row>
    <row r="10" spans="1:42" ht="16.5" thickBot="1" x14ac:dyDescent="0.3">
      <c r="A10" s="49"/>
      <c r="B10" s="50" t="s">
        <v>57</v>
      </c>
      <c r="C10" s="50">
        <f>-SUM(C8:D9)</f>
        <v>10000</v>
      </c>
      <c r="D10" s="50"/>
      <c r="F10" s="51"/>
      <c r="G10" s="52"/>
      <c r="H10" s="52"/>
      <c r="I10" s="52"/>
      <c r="K10" s="78" t="s">
        <v>23</v>
      </c>
      <c r="L10" s="79">
        <f>+X14</f>
        <v>-378000</v>
      </c>
      <c r="N10" s="2">
        <f>C15</f>
        <v>9000</v>
      </c>
      <c r="O10" s="2"/>
      <c r="P10" s="6">
        <f t="shared" ref="P10:P11" si="0">+P9+SUM(N10:O10)</f>
        <v>129000</v>
      </c>
      <c r="R10" s="2">
        <f>C10</f>
        <v>10000</v>
      </c>
      <c r="S10" s="2"/>
      <c r="T10" s="6">
        <f t="shared" ref="T10:T13" si="1">+T9+SUM(R10:S10)</f>
        <v>-21000</v>
      </c>
      <c r="V10" s="60" t="str">
        <f>+K10</f>
        <v>Revenue</v>
      </c>
      <c r="W10" s="61"/>
      <c r="X10" s="62"/>
      <c r="Z10" s="2"/>
      <c r="AA10" s="2"/>
      <c r="AB10" s="74">
        <f>+AB9+SUM(Z10:AA10)</f>
        <v>0</v>
      </c>
      <c r="AD10" s="33"/>
      <c r="AE10" s="33"/>
      <c r="AJ10" s="33"/>
      <c r="AK10" s="33"/>
      <c r="AL10" s="33"/>
      <c r="AN10" s="80"/>
      <c r="AO10" s="80"/>
      <c r="AP10" s="80"/>
    </row>
    <row r="11" spans="1:42" ht="16.5" thickBot="1" x14ac:dyDescent="0.3">
      <c r="A11" s="49"/>
      <c r="B11" s="50"/>
      <c r="C11" s="50"/>
      <c r="D11" s="50"/>
      <c r="F11" s="51"/>
      <c r="G11" s="52"/>
      <c r="H11" s="52"/>
      <c r="I11" s="52"/>
      <c r="K11" s="78" t="s">
        <v>31</v>
      </c>
      <c r="L11" s="79">
        <f>+AB10</f>
        <v>0</v>
      </c>
      <c r="N11" s="2"/>
      <c r="O11" s="2"/>
      <c r="P11" s="6">
        <f t="shared" si="0"/>
        <v>129000</v>
      </c>
      <c r="R11" s="2"/>
      <c r="S11" s="2">
        <f>D13</f>
        <v>-9000</v>
      </c>
      <c r="T11" s="6">
        <f t="shared" si="1"/>
        <v>-30000</v>
      </c>
      <c r="V11" s="66" t="s">
        <v>3</v>
      </c>
      <c r="W11" s="66" t="s">
        <v>4</v>
      </c>
      <c r="X11" s="67" t="s">
        <v>1</v>
      </c>
      <c r="AD11" s="5"/>
      <c r="AE11" s="5"/>
      <c r="AJ11" s="33"/>
      <c r="AK11" s="33"/>
      <c r="AL11" s="33"/>
      <c r="AN11" s="77"/>
      <c r="AO11" s="77"/>
      <c r="AP11" s="77"/>
    </row>
    <row r="12" spans="1:42" ht="16.5" thickBot="1" x14ac:dyDescent="0.3">
      <c r="A12" s="49">
        <v>42553</v>
      </c>
      <c r="B12" s="50" t="s">
        <v>0</v>
      </c>
      <c r="C12" s="50">
        <v>9000</v>
      </c>
      <c r="D12" s="50"/>
      <c r="F12" s="51"/>
      <c r="G12" s="52"/>
      <c r="H12" s="52"/>
      <c r="I12" s="52"/>
      <c r="K12" s="78" t="s">
        <v>11</v>
      </c>
      <c r="L12" s="79">
        <f>+AB16</f>
        <v>0</v>
      </c>
      <c r="Q12" s="37" t="s">
        <v>14</v>
      </c>
      <c r="R12" s="2">
        <f>C18</f>
        <v>14700</v>
      </c>
      <c r="S12" s="2"/>
      <c r="T12" s="6">
        <f t="shared" si="1"/>
        <v>-15300</v>
      </c>
      <c r="V12" s="70" t="s">
        <v>13</v>
      </c>
      <c r="W12" s="71"/>
      <c r="X12" s="71">
        <v>-378000</v>
      </c>
      <c r="Z12" s="60" t="str">
        <f>+K12</f>
        <v>Auto Expense</v>
      </c>
      <c r="AA12" s="61"/>
      <c r="AB12" s="62"/>
      <c r="AJ12" s="33"/>
      <c r="AK12" s="33"/>
      <c r="AL12" s="33"/>
      <c r="AN12" s="63"/>
      <c r="AO12" s="64"/>
      <c r="AP12" s="65"/>
    </row>
    <row r="13" spans="1:42" ht="16.5" thickBot="1" x14ac:dyDescent="0.3">
      <c r="A13" s="49"/>
      <c r="B13" s="50" t="s">
        <v>57</v>
      </c>
      <c r="C13" s="50"/>
      <c r="D13" s="50">
        <v>-9000</v>
      </c>
      <c r="F13" s="51"/>
      <c r="G13" s="52"/>
      <c r="H13" s="52"/>
      <c r="I13" s="52"/>
      <c r="K13" s="81" t="s">
        <v>19</v>
      </c>
      <c r="L13" s="82">
        <f>+SUM(L5:L12)</f>
        <v>0</v>
      </c>
      <c r="N13" s="18" t="str">
        <f>+K6</f>
        <v>Accounts Receivable</v>
      </c>
      <c r="O13" s="18"/>
      <c r="P13" s="21"/>
      <c r="R13" s="2"/>
      <c r="S13" s="2"/>
      <c r="T13" s="6">
        <f t="shared" si="1"/>
        <v>-15300</v>
      </c>
      <c r="V13" s="2"/>
      <c r="W13" s="2"/>
      <c r="X13" s="71">
        <f>+X12+SUM(V13:W13)</f>
        <v>-378000</v>
      </c>
      <c r="Z13" s="30" t="s">
        <v>3</v>
      </c>
      <c r="AA13" s="30" t="s">
        <v>4</v>
      </c>
      <c r="AB13" s="68" t="s">
        <v>1</v>
      </c>
      <c r="AJ13" s="33"/>
      <c r="AK13" s="33"/>
      <c r="AL13" s="33"/>
      <c r="AP13" s="65"/>
    </row>
    <row r="14" spans="1:42" ht="17.25" thickTop="1" thickBot="1" x14ac:dyDescent="0.3">
      <c r="A14" s="49"/>
      <c r="B14" s="50"/>
      <c r="C14" s="50"/>
      <c r="D14" s="50"/>
      <c r="F14" s="51"/>
      <c r="G14" s="52"/>
      <c r="H14" s="52"/>
      <c r="I14" s="52"/>
      <c r="K14" s="83" t="s">
        <v>5</v>
      </c>
      <c r="L14" s="74">
        <f>SUM(L10:L12)</f>
        <v>-378000</v>
      </c>
      <c r="N14" s="30" t="s">
        <v>3</v>
      </c>
      <c r="O14" s="30" t="s">
        <v>4</v>
      </c>
      <c r="P14" s="30" t="s">
        <v>1</v>
      </c>
      <c r="V14" s="2"/>
      <c r="W14" s="2"/>
      <c r="X14" s="71">
        <f>+X13+SUM(V14:W14)</f>
        <v>-378000</v>
      </c>
      <c r="Z14" s="72" t="s">
        <v>13</v>
      </c>
      <c r="AA14" s="6"/>
      <c r="AB14" s="74">
        <v>0</v>
      </c>
      <c r="AG14" s="37"/>
      <c r="AH14" s="37"/>
      <c r="AJ14" s="33"/>
      <c r="AK14" s="33"/>
      <c r="AL14" s="33"/>
      <c r="AP14" s="65"/>
    </row>
    <row r="15" spans="1:42" ht="16.5" thickBot="1" x14ac:dyDescent="0.3">
      <c r="A15" s="49"/>
      <c r="B15" s="50" t="s">
        <v>28</v>
      </c>
      <c r="C15" s="50">
        <v>9000</v>
      </c>
      <c r="D15" s="50"/>
      <c r="F15" s="51"/>
      <c r="G15" s="52"/>
      <c r="H15" s="52"/>
      <c r="I15" s="52"/>
      <c r="N15" s="6" t="s">
        <v>13</v>
      </c>
      <c r="O15" s="6"/>
      <c r="P15" s="6">
        <v>1200000</v>
      </c>
      <c r="R15" s="18" t="s">
        <v>30</v>
      </c>
      <c r="S15" s="18"/>
      <c r="T15" s="21"/>
      <c r="Z15" s="28"/>
      <c r="AA15" s="28"/>
      <c r="AB15" s="74">
        <f>+AB14+SUM(Z15:AA15)</f>
        <v>0</v>
      </c>
      <c r="AJ15" s="33"/>
      <c r="AK15" s="33"/>
      <c r="AL15" s="33"/>
      <c r="AP15" s="65"/>
    </row>
    <row r="16" spans="1:42" ht="15.75" x14ac:dyDescent="0.25">
      <c r="A16" s="49"/>
      <c r="B16" s="50" t="s">
        <v>0</v>
      </c>
      <c r="C16" s="50"/>
      <c r="D16" s="50">
        <v>-9000</v>
      </c>
      <c r="F16" s="51"/>
      <c r="G16" s="52"/>
      <c r="H16" s="52"/>
      <c r="I16" s="52"/>
      <c r="N16" s="2"/>
      <c r="O16" s="2">
        <f>D6</f>
        <v>-9000</v>
      </c>
      <c r="P16" s="6">
        <f>P15+SUM(N16:O16)</f>
        <v>1191000</v>
      </c>
      <c r="R16" s="30" t="s">
        <v>3</v>
      </c>
      <c r="S16" s="30" t="s">
        <v>4</v>
      </c>
      <c r="T16" s="68" t="s">
        <v>1</v>
      </c>
      <c r="Z16" s="28"/>
      <c r="AA16" s="28"/>
      <c r="AB16" s="74">
        <f>+AB15+SUM(Z16:AA16)</f>
        <v>0</v>
      </c>
      <c r="AJ16" s="33"/>
      <c r="AK16" s="33"/>
      <c r="AL16" s="33"/>
      <c r="AN16" s="80"/>
      <c r="AO16" s="80"/>
      <c r="AP16" s="80"/>
    </row>
    <row r="17" spans="1:87" ht="15.75" x14ac:dyDescent="0.25">
      <c r="A17" s="49"/>
      <c r="B17" s="50"/>
      <c r="C17" s="50"/>
      <c r="D17" s="50"/>
      <c r="F17" s="51"/>
      <c r="G17" s="52"/>
      <c r="H17" s="52"/>
      <c r="I17" s="52"/>
      <c r="N17" s="2"/>
      <c r="O17" s="2">
        <f>D9</f>
        <v>-30000</v>
      </c>
      <c r="P17" s="6">
        <f>P16+SUM(N17:O17)</f>
        <v>1161000</v>
      </c>
      <c r="R17" s="6" t="s">
        <v>13</v>
      </c>
      <c r="S17" s="6"/>
      <c r="T17" s="84">
        <f>+'[1]Beg Bal'!B11</f>
        <v>0</v>
      </c>
      <c r="AJ17" s="33"/>
      <c r="AK17" s="33"/>
      <c r="AL17" s="33"/>
      <c r="AN17" s="77"/>
      <c r="AO17" s="77"/>
      <c r="AP17" s="77"/>
    </row>
    <row r="18" spans="1:87" ht="15.75" x14ac:dyDescent="0.25">
      <c r="A18" s="49">
        <v>42602</v>
      </c>
      <c r="B18" s="50" t="s">
        <v>57</v>
      </c>
      <c r="C18" s="50">
        <v>14700</v>
      </c>
      <c r="D18" s="50"/>
      <c r="F18" s="51"/>
      <c r="G18" s="52"/>
      <c r="H18" s="52"/>
      <c r="I18" s="52"/>
      <c r="N18" s="2">
        <f>C12</f>
        <v>9000</v>
      </c>
      <c r="O18" s="2"/>
      <c r="P18" s="6">
        <f>P17+SUM(N18:O18)</f>
        <v>1170000</v>
      </c>
      <c r="R18" s="28"/>
      <c r="S18" s="28"/>
      <c r="T18" s="84">
        <f>+T17+SUM(R18:S18)</f>
        <v>0</v>
      </c>
      <c r="AJ18" s="33"/>
      <c r="AK18" s="33"/>
      <c r="AL18" s="33"/>
      <c r="AN18" s="63"/>
      <c r="AO18" s="64"/>
      <c r="AP18" s="65"/>
    </row>
    <row r="19" spans="1:87" ht="16.149999999999999" customHeight="1" x14ac:dyDescent="0.25">
      <c r="A19" s="49"/>
      <c r="B19" s="50" t="s">
        <v>0</v>
      </c>
      <c r="C19" s="50"/>
      <c r="D19" s="50">
        <v>-14700</v>
      </c>
      <c r="F19" s="51"/>
      <c r="G19" s="52"/>
      <c r="H19" s="52"/>
      <c r="I19" s="52"/>
      <c r="N19" s="2"/>
      <c r="O19" s="2">
        <f>D16</f>
        <v>-9000</v>
      </c>
      <c r="P19" s="6">
        <f t="shared" ref="P19:P23" si="2">P18+SUM(N19:O19)</f>
        <v>1161000</v>
      </c>
      <c r="R19" s="28"/>
      <c r="S19" s="28"/>
      <c r="T19" s="84">
        <f>+T18+SUM(R19:S19)</f>
        <v>0</v>
      </c>
      <c r="AJ19" s="33"/>
      <c r="AK19" s="33"/>
      <c r="AL19" s="33"/>
      <c r="AP19" s="65"/>
    </row>
    <row r="20" spans="1:87" ht="16.5" thickBot="1" x14ac:dyDescent="0.3">
      <c r="A20" s="49"/>
      <c r="B20" s="50"/>
      <c r="C20" s="50"/>
      <c r="D20" s="50"/>
      <c r="F20" s="51"/>
      <c r="G20" s="52"/>
      <c r="H20" s="52"/>
      <c r="I20" s="52"/>
      <c r="N20" s="2"/>
      <c r="O20" s="2">
        <f>D19</f>
        <v>-14700</v>
      </c>
      <c r="P20" s="6">
        <f t="shared" si="2"/>
        <v>1146300</v>
      </c>
      <c r="AG20" s="77"/>
      <c r="AH20" s="77"/>
      <c r="AJ20" s="33"/>
      <c r="AK20" s="33"/>
      <c r="AL20" s="33"/>
      <c r="AP20" s="65"/>
    </row>
    <row r="21" spans="1:87" ht="16.5" thickBot="1" x14ac:dyDescent="0.3">
      <c r="A21" s="97"/>
      <c r="B21" s="1"/>
      <c r="C21" s="1"/>
      <c r="D21" s="1"/>
      <c r="F21" s="51"/>
      <c r="G21" s="52"/>
      <c r="H21" s="52"/>
      <c r="I21" s="52"/>
      <c r="N21" s="2"/>
      <c r="O21" s="2"/>
      <c r="P21" s="6">
        <f t="shared" si="2"/>
        <v>1146300</v>
      </c>
      <c r="R21" s="19" t="str">
        <f>+K8</f>
        <v xml:space="preserve">Accounts Payable </v>
      </c>
      <c r="S21" s="19"/>
      <c r="T21" s="20"/>
      <c r="AJ21" s="33"/>
      <c r="AK21" s="33"/>
      <c r="AL21" s="33"/>
      <c r="AP21" s="65"/>
    </row>
    <row r="22" spans="1:87" ht="15.75" x14ac:dyDescent="0.25">
      <c r="A22" s="97"/>
      <c r="B22" s="35"/>
      <c r="C22" s="1"/>
      <c r="D22" s="1"/>
      <c r="F22" s="51"/>
      <c r="G22" s="52"/>
      <c r="H22" s="52"/>
      <c r="I22" s="52"/>
      <c r="N22" s="2"/>
      <c r="O22" s="2"/>
      <c r="P22" s="6">
        <f t="shared" si="2"/>
        <v>1146300</v>
      </c>
      <c r="R22" s="30" t="s">
        <v>3</v>
      </c>
      <c r="S22" s="30" t="s">
        <v>4</v>
      </c>
      <c r="T22" s="68" t="s">
        <v>1</v>
      </c>
      <c r="AJ22" s="33"/>
      <c r="AK22" s="33"/>
      <c r="AL22" s="33"/>
      <c r="AN22" s="80"/>
      <c r="AO22" s="80"/>
      <c r="AP22" s="80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</row>
    <row r="23" spans="1:87" ht="15.75" x14ac:dyDescent="0.25">
      <c r="A23" s="97"/>
      <c r="B23" s="1"/>
      <c r="C23" s="1"/>
      <c r="D23" s="1"/>
      <c r="F23" s="51"/>
      <c r="G23" s="52"/>
      <c r="H23" s="52"/>
      <c r="I23" s="52"/>
      <c r="N23" s="2"/>
      <c r="O23" s="2"/>
      <c r="P23" s="6">
        <f t="shared" si="2"/>
        <v>1146300</v>
      </c>
      <c r="R23" s="15" t="s">
        <v>13</v>
      </c>
      <c r="S23" s="6"/>
      <c r="T23" s="86">
        <v>-10000</v>
      </c>
      <c r="AJ23" s="33"/>
      <c r="AK23" s="33"/>
      <c r="AL23" s="33"/>
      <c r="AN23" s="77"/>
      <c r="AO23" s="77"/>
      <c r="AP23" s="77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</row>
    <row r="24" spans="1:87" ht="15.75" x14ac:dyDescent="0.25">
      <c r="A24" s="97"/>
      <c r="B24" s="1"/>
      <c r="C24" s="1"/>
      <c r="D24" s="1"/>
      <c r="F24" s="51"/>
      <c r="G24" s="52"/>
      <c r="H24" s="52"/>
      <c r="I24" s="52"/>
      <c r="R24" s="28"/>
      <c r="S24" s="28"/>
      <c r="T24" s="86">
        <f>+T23+SUM(R24:S24)</f>
        <v>-10000</v>
      </c>
      <c r="AJ24" s="33"/>
      <c r="AK24" s="33"/>
      <c r="AL24" s="33"/>
      <c r="AN24" s="63"/>
      <c r="AO24" s="64"/>
      <c r="AP24" s="6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</row>
    <row r="25" spans="1:87" s="89" customFormat="1" ht="15.75" x14ac:dyDescent="0.25">
      <c r="A25" s="36"/>
      <c r="B25" s="37"/>
      <c r="C25" s="37"/>
      <c r="D25" s="37"/>
      <c r="E25" s="5"/>
      <c r="F25" s="36"/>
      <c r="G25" s="37"/>
      <c r="H25" s="37"/>
      <c r="I25" s="37"/>
      <c r="J25" s="5"/>
      <c r="K25" s="37"/>
      <c r="L25" s="37"/>
      <c r="M25" s="3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8"/>
      <c r="Z25" s="88"/>
      <c r="AA25" s="88"/>
      <c r="AB25" s="88"/>
      <c r="AC25" s="34"/>
      <c r="AD25" s="34"/>
      <c r="AE25" s="34"/>
      <c r="AF25" s="34"/>
      <c r="AG25" s="34"/>
      <c r="AH25" s="34"/>
      <c r="AI25" s="34"/>
      <c r="AJ25" s="34"/>
      <c r="AK25" s="34"/>
      <c r="AL25" s="65"/>
      <c r="AM25" s="34"/>
      <c r="AN25" s="34"/>
      <c r="AO25" s="34"/>
      <c r="AP25" s="6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</row>
    <row r="26" spans="1:87" s="92" customFormat="1" ht="16.5" thickBot="1" x14ac:dyDescent="0.3">
      <c r="A26" s="36"/>
      <c r="B26" s="37"/>
      <c r="C26" s="37"/>
      <c r="D26" s="37"/>
      <c r="E26" s="5"/>
      <c r="F26" s="36"/>
      <c r="G26" s="37"/>
      <c r="H26" s="37"/>
      <c r="I26" s="37"/>
      <c r="J26" s="5"/>
      <c r="K26" s="37"/>
      <c r="L26" s="37"/>
      <c r="M26" s="37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1"/>
      <c r="Z26" s="91"/>
      <c r="AA26" s="91"/>
      <c r="AB26" s="91"/>
      <c r="AC26" s="34"/>
      <c r="AD26" s="34"/>
      <c r="AE26" s="34"/>
      <c r="AF26" s="34"/>
      <c r="AG26" s="34"/>
      <c r="AH26" s="34"/>
      <c r="AI26" s="34"/>
      <c r="AJ26" s="34"/>
      <c r="AK26" s="34"/>
      <c r="AL26" s="65"/>
      <c r="AM26" s="34"/>
      <c r="AN26" s="34"/>
      <c r="AO26" s="34"/>
      <c r="AP26" s="6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</row>
    <row r="27" spans="1:87" ht="18.600000000000001" customHeight="1" thickBot="1" x14ac:dyDescent="0.3">
      <c r="K27" s="93"/>
      <c r="L27" s="93"/>
      <c r="N27" s="18" t="s">
        <v>24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1"/>
      <c r="AL27" s="65"/>
      <c r="AP27" s="6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</row>
    <row r="28" spans="1:87" ht="15.75" x14ac:dyDescent="0.25">
      <c r="N28" s="106" t="s">
        <v>32</v>
      </c>
      <c r="O28" s="107"/>
      <c r="P28" s="108"/>
      <c r="Q28" s="5"/>
      <c r="R28" s="106" t="s">
        <v>34</v>
      </c>
      <c r="S28" s="107"/>
      <c r="T28" s="108"/>
      <c r="V28" s="106" t="s">
        <v>36</v>
      </c>
      <c r="W28" s="107"/>
      <c r="X28" s="108"/>
      <c r="Y28" s="5"/>
      <c r="Z28" s="106" t="s">
        <v>38</v>
      </c>
      <c r="AA28" s="107"/>
      <c r="AB28" s="108"/>
      <c r="AD28" s="85"/>
      <c r="AE28" s="85"/>
      <c r="AG28" s="85"/>
      <c r="AH28" s="85"/>
      <c r="AP28" s="65"/>
    </row>
    <row r="29" spans="1:87" x14ac:dyDescent="0.25">
      <c r="N29" s="30" t="s">
        <v>3</v>
      </c>
      <c r="O29" s="30" t="s">
        <v>4</v>
      </c>
      <c r="P29" s="30" t="s">
        <v>1</v>
      </c>
      <c r="Q29" s="5"/>
      <c r="R29" s="30" t="s">
        <v>3</v>
      </c>
      <c r="S29" s="30" t="s">
        <v>4</v>
      </c>
      <c r="T29" s="30" t="s">
        <v>1</v>
      </c>
      <c r="V29" s="30" t="s">
        <v>3</v>
      </c>
      <c r="W29" s="30" t="s">
        <v>4</v>
      </c>
      <c r="X29" s="30" t="s">
        <v>1</v>
      </c>
      <c r="Y29" s="5"/>
      <c r="Z29" s="30" t="s">
        <v>3</v>
      </c>
      <c r="AA29" s="30" t="s">
        <v>4</v>
      </c>
      <c r="AB29" s="30" t="s">
        <v>1</v>
      </c>
      <c r="AN29" s="80"/>
      <c r="AO29" s="80"/>
      <c r="AP29" s="80"/>
    </row>
    <row r="30" spans="1:87" s="85" customFormat="1" x14ac:dyDescent="0.25">
      <c r="E30" s="5"/>
      <c r="J30" s="5"/>
      <c r="K30" s="37"/>
      <c r="L30" s="37"/>
      <c r="M30" s="93"/>
      <c r="N30" s="6" t="s">
        <v>13</v>
      </c>
      <c r="O30" s="6"/>
      <c r="P30" s="6">
        <v>30000</v>
      </c>
      <c r="Q30" s="5"/>
      <c r="R30" s="6" t="s">
        <v>13</v>
      </c>
      <c r="S30" s="6"/>
      <c r="T30" s="6">
        <v>9000</v>
      </c>
      <c r="U30" s="37"/>
      <c r="V30" s="6" t="s">
        <v>13</v>
      </c>
      <c r="W30" s="6"/>
      <c r="X30" s="6">
        <v>3000</v>
      </c>
      <c r="Y30" s="5"/>
      <c r="Z30" s="6" t="s">
        <v>13</v>
      </c>
      <c r="AA30" s="6"/>
      <c r="AB30" s="6">
        <v>8000</v>
      </c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77"/>
      <c r="AO30" s="77"/>
      <c r="AP30" s="77"/>
    </row>
    <row r="31" spans="1:87" ht="15.75" x14ac:dyDescent="0.25">
      <c r="N31" s="2"/>
      <c r="O31" s="2">
        <f>O17</f>
        <v>-30000</v>
      </c>
      <c r="P31" s="6">
        <f>+P30+SUM(N31:O31)</f>
        <v>0</v>
      </c>
      <c r="Q31" s="5"/>
      <c r="R31" s="2"/>
      <c r="S31" s="2">
        <f>O16</f>
        <v>-9000</v>
      </c>
      <c r="T31" s="6">
        <f>+T30+SUM(R31:S31)</f>
        <v>0</v>
      </c>
      <c r="V31" s="2"/>
      <c r="W31" s="2"/>
      <c r="X31" s="6">
        <f>+X30+SUM(V31:W31)</f>
        <v>3000</v>
      </c>
      <c r="Y31" s="5"/>
      <c r="Z31" s="2"/>
      <c r="AA31" s="2">
        <v>-8000</v>
      </c>
      <c r="AB31" s="6">
        <f>+AB30+SUM(Z31:AA31)</f>
        <v>0</v>
      </c>
      <c r="AN31" s="63"/>
      <c r="AO31" s="64"/>
      <c r="AP31" s="65"/>
    </row>
    <row r="32" spans="1:87" ht="15.75" x14ac:dyDescent="0.25">
      <c r="N32" s="2"/>
      <c r="O32" s="2"/>
      <c r="P32" s="6">
        <f>+P31+SUM(N32:O32)</f>
        <v>0</v>
      </c>
      <c r="Q32" s="5"/>
      <c r="R32" s="2">
        <f>N18</f>
        <v>9000</v>
      </c>
      <c r="S32" s="2"/>
      <c r="T32" s="6">
        <f t="shared" ref="T32:T33" si="3">+T31+SUM(R32:S32)</f>
        <v>9000</v>
      </c>
      <c r="V32" s="2"/>
      <c r="W32" s="2"/>
      <c r="X32" s="6">
        <f>+X31+SUM(V32:W32)</f>
        <v>3000</v>
      </c>
      <c r="Y32" s="5"/>
      <c r="Z32" s="2"/>
      <c r="AA32" s="2"/>
      <c r="AB32" s="6">
        <f>+AB31+SUM(Z32:AA32)</f>
        <v>0</v>
      </c>
      <c r="AP32" s="65"/>
    </row>
    <row r="33" spans="14:42" ht="15.75" x14ac:dyDescent="0.25">
      <c r="N33" s="31"/>
      <c r="O33" s="31"/>
      <c r="P33" s="31"/>
      <c r="Q33" s="5"/>
      <c r="R33" s="2"/>
      <c r="S33" s="2">
        <f>O19</f>
        <v>-9000</v>
      </c>
      <c r="T33" s="6">
        <f t="shared" si="3"/>
        <v>0</v>
      </c>
      <c r="V33" s="5"/>
      <c r="W33" s="5"/>
      <c r="X33" s="5"/>
      <c r="Y33" s="5"/>
      <c r="Z33" s="5"/>
      <c r="AA33" s="5"/>
      <c r="AB33" s="5"/>
      <c r="AP33" s="65"/>
    </row>
    <row r="34" spans="14:42" x14ac:dyDescent="0.25">
      <c r="N34" s="109" t="s">
        <v>33</v>
      </c>
      <c r="O34" s="110"/>
      <c r="P34" s="111"/>
      <c r="Q34" s="5"/>
      <c r="R34" s="31"/>
      <c r="S34" s="31"/>
      <c r="T34" s="31"/>
      <c r="V34" s="109" t="s">
        <v>39</v>
      </c>
      <c r="W34" s="110"/>
      <c r="X34" s="111"/>
      <c r="Y34" s="5"/>
      <c r="Z34" s="109" t="s">
        <v>37</v>
      </c>
      <c r="AA34" s="110"/>
      <c r="AB34" s="111"/>
    </row>
    <row r="35" spans="14:42" x14ac:dyDescent="0.25">
      <c r="N35" s="30" t="s">
        <v>3</v>
      </c>
      <c r="O35" s="30" t="s">
        <v>4</v>
      </c>
      <c r="P35" s="30" t="s">
        <v>1</v>
      </c>
      <c r="Q35" s="32"/>
      <c r="R35" s="109" t="s">
        <v>35</v>
      </c>
      <c r="S35" s="110"/>
      <c r="T35" s="111"/>
      <c r="V35" s="30" t="s">
        <v>3</v>
      </c>
      <c r="W35" s="30" t="s">
        <v>4</v>
      </c>
      <c r="X35" s="30" t="s">
        <v>1</v>
      </c>
      <c r="Y35" s="33"/>
      <c r="Z35" s="30" t="s">
        <v>3</v>
      </c>
      <c r="AA35" s="30" t="s">
        <v>4</v>
      </c>
      <c r="AB35" s="30" t="s">
        <v>1</v>
      </c>
      <c r="AN35" s="80"/>
      <c r="AO35" s="80"/>
      <c r="AP35" s="80"/>
    </row>
    <row r="36" spans="14:42" x14ac:dyDescent="0.25">
      <c r="N36" s="6" t="s">
        <v>13</v>
      </c>
      <c r="O36" s="6"/>
      <c r="P36" s="6">
        <v>0</v>
      </c>
      <c r="Q36" s="5"/>
      <c r="R36" s="30" t="s">
        <v>3</v>
      </c>
      <c r="S36" s="30" t="s">
        <v>4</v>
      </c>
      <c r="T36" s="30" t="s">
        <v>1</v>
      </c>
      <c r="U36" s="93"/>
      <c r="V36" s="6" t="s">
        <v>13</v>
      </c>
      <c r="W36" s="6"/>
      <c r="X36" s="6">
        <v>6700</v>
      </c>
      <c r="Y36" s="33"/>
      <c r="Z36" s="6" t="s">
        <v>13</v>
      </c>
      <c r="AA36" s="6"/>
      <c r="AB36" s="6">
        <v>4000</v>
      </c>
      <c r="AN36" s="77"/>
      <c r="AO36" s="77"/>
      <c r="AP36" s="77"/>
    </row>
    <row r="37" spans="14:42" ht="16.149999999999999" customHeight="1" x14ac:dyDescent="0.45">
      <c r="N37" s="2"/>
      <c r="O37" s="2"/>
      <c r="P37" s="6">
        <f>+P36+SUM(N37:O37)</f>
        <v>0</v>
      </c>
      <c r="Q37" s="32"/>
      <c r="R37" s="6" t="s">
        <v>13</v>
      </c>
      <c r="S37" s="6"/>
      <c r="T37" s="6">
        <v>0</v>
      </c>
      <c r="V37" s="2"/>
      <c r="W37" s="2">
        <v>-6700</v>
      </c>
      <c r="X37" s="6">
        <f>+X36+SUM(V37:W37)</f>
        <v>0</v>
      </c>
      <c r="Y37" s="23"/>
      <c r="Z37" s="28"/>
      <c r="AA37" s="28"/>
      <c r="AB37" s="6">
        <f>+AB36+SUM(Z37:AA37)</f>
        <v>4000</v>
      </c>
      <c r="AJ37" s="80"/>
      <c r="AK37" s="80"/>
      <c r="AL37" s="80"/>
      <c r="AN37" s="63"/>
      <c r="AO37" s="64"/>
      <c r="AP37" s="65"/>
    </row>
    <row r="38" spans="14:42" ht="15.75" x14ac:dyDescent="0.25">
      <c r="N38" s="2"/>
      <c r="O38" s="2"/>
      <c r="P38" s="6">
        <f>+P37+SUM(N38:O38)</f>
        <v>0</v>
      </c>
      <c r="Q38" s="5"/>
      <c r="R38" s="2"/>
      <c r="S38" s="2"/>
      <c r="T38" s="6">
        <f>+T37+SUM(R38:S38)</f>
        <v>0</v>
      </c>
      <c r="V38" s="2"/>
      <c r="W38" s="2"/>
      <c r="X38" s="6">
        <f>+X37+SUM(V38:W38)</f>
        <v>0</v>
      </c>
      <c r="Y38" s="33"/>
      <c r="Z38" s="28"/>
      <c r="AA38" s="28"/>
      <c r="AB38" s="6">
        <f>+AB37+SUM(Z38:AA38)</f>
        <v>4000</v>
      </c>
      <c r="AJ38" s="77"/>
      <c r="AK38" s="77"/>
      <c r="AL38" s="77"/>
      <c r="AP38" s="65"/>
    </row>
    <row r="39" spans="14:42" ht="15.75" x14ac:dyDescent="0.25">
      <c r="N39" s="5"/>
      <c r="O39" s="5"/>
      <c r="P39" s="5"/>
      <c r="Q39" s="5"/>
      <c r="R39" s="2"/>
      <c r="S39" s="2"/>
      <c r="T39" s="6">
        <f>+T38+SUM(R39:S39)</f>
        <v>0</v>
      </c>
      <c r="Y39" s="33"/>
      <c r="AJ39" s="63"/>
      <c r="AK39" s="64"/>
      <c r="AL39" s="65"/>
      <c r="AP39" s="65"/>
    </row>
    <row r="40" spans="14:42" ht="15.75" x14ac:dyDescent="0.25">
      <c r="R40" s="5"/>
      <c r="S40" s="5"/>
      <c r="T40" s="5"/>
      <c r="Y40" s="33"/>
      <c r="Z40" s="109" t="s">
        <v>40</v>
      </c>
      <c r="AA40" s="110"/>
      <c r="AB40" s="111"/>
      <c r="AL40" s="65"/>
      <c r="AN40" s="33"/>
      <c r="AO40" s="33"/>
      <c r="AP40" s="33"/>
    </row>
    <row r="41" spans="14:42" ht="15.75" x14ac:dyDescent="0.25">
      <c r="N41" s="31" t="s">
        <v>25</v>
      </c>
      <c r="O41" s="34"/>
      <c r="P41" s="34"/>
      <c r="Q41" s="5"/>
      <c r="V41" s="31"/>
      <c r="W41" s="5"/>
      <c r="X41" s="5"/>
      <c r="Y41" s="33"/>
      <c r="Z41" s="30" t="s">
        <v>3</v>
      </c>
      <c r="AA41" s="30" t="s">
        <v>4</v>
      </c>
      <c r="AB41" s="30" t="s">
        <v>1</v>
      </c>
      <c r="AL41" s="65"/>
      <c r="AN41" s="80"/>
      <c r="AO41" s="80"/>
      <c r="AP41" s="80"/>
    </row>
    <row r="42" spans="14:42" ht="15.75" thickBot="1" x14ac:dyDescent="0.3">
      <c r="Q42" s="5"/>
      <c r="R42" s="34"/>
      <c r="S42" s="34"/>
      <c r="T42" s="29">
        <f>+P32+T33+P38+T39+X38+T46+X32+AB32+AB42+AB38</f>
        <v>1146300</v>
      </c>
      <c r="Y42" s="33"/>
      <c r="Z42" s="6" t="s">
        <v>13</v>
      </c>
      <c r="AA42" s="15"/>
      <c r="AB42" s="6">
        <v>1139300</v>
      </c>
      <c r="AJ42" s="33"/>
      <c r="AK42" s="33"/>
      <c r="AL42" s="33"/>
      <c r="AN42" s="77"/>
      <c r="AO42" s="77"/>
      <c r="AP42" s="77"/>
    </row>
    <row r="43" spans="14:42" ht="16.5" thickTop="1" x14ac:dyDescent="0.25">
      <c r="R43" s="5"/>
      <c r="S43" s="5"/>
      <c r="T43" s="5"/>
      <c r="Y43" s="33"/>
      <c r="AB43" s="22"/>
      <c r="AJ43" s="80"/>
      <c r="AK43" s="80"/>
      <c r="AL43" s="80"/>
      <c r="AN43" s="63"/>
      <c r="AO43" s="64"/>
      <c r="AP43" s="65"/>
    </row>
    <row r="44" spans="14:42" ht="15.75" x14ac:dyDescent="0.25">
      <c r="Q44" s="5"/>
      <c r="Y44" s="33"/>
      <c r="AJ44" s="77"/>
      <c r="AK44" s="77"/>
      <c r="AL44" s="77"/>
      <c r="AP44" s="65"/>
    </row>
    <row r="45" spans="14:42" ht="15.75" x14ac:dyDescent="0.25">
      <c r="N45" s="5"/>
      <c r="O45" s="5"/>
      <c r="P45" s="5"/>
      <c r="Q45" s="5"/>
      <c r="R45" s="5"/>
      <c r="S45" s="5"/>
      <c r="T45" s="5"/>
      <c r="Y45" s="33"/>
      <c r="AJ45" s="63"/>
      <c r="AK45" s="64"/>
      <c r="AL45" s="65"/>
      <c r="AP45" s="65"/>
    </row>
    <row r="46" spans="14:42" ht="15.75" x14ac:dyDescent="0.25">
      <c r="O46" s="5"/>
      <c r="P46" s="5"/>
      <c r="Q46" s="5"/>
      <c r="R46" s="5"/>
      <c r="S46" s="5"/>
      <c r="T46" s="5"/>
      <c r="AL46" s="65"/>
      <c r="AP46" s="65"/>
    </row>
    <row r="47" spans="14:42" ht="15.75" x14ac:dyDescent="0.25">
      <c r="Q47" s="5"/>
      <c r="R47" s="5"/>
      <c r="S47" s="5"/>
      <c r="T47" s="5"/>
      <c r="AL47" s="65"/>
    </row>
    <row r="48" spans="14:42" x14ac:dyDescent="0.25">
      <c r="Q48" s="5"/>
      <c r="R48" s="5"/>
      <c r="S48" s="5"/>
    </row>
    <row r="49" spans="14:42" x14ac:dyDescent="0.25">
      <c r="N49" s="34"/>
      <c r="O49" s="34"/>
      <c r="P49" s="34"/>
      <c r="Q49" s="5"/>
      <c r="V49" s="34"/>
      <c r="W49" s="5"/>
      <c r="X49" s="5"/>
    </row>
    <row r="50" spans="14:42" x14ac:dyDescent="0.25">
      <c r="V50" s="34"/>
      <c r="W50" s="5"/>
      <c r="X50" s="5"/>
    </row>
    <row r="51" spans="14:42" x14ac:dyDescent="0.25">
      <c r="N51" s="34"/>
      <c r="O51" s="34"/>
      <c r="P51" s="34"/>
      <c r="V51" s="34"/>
      <c r="W51" s="5"/>
      <c r="X51" s="5"/>
      <c r="AD51" s="5"/>
      <c r="AE51" s="5"/>
      <c r="AF51" s="5"/>
      <c r="AG51" s="5"/>
      <c r="AH51" s="5"/>
      <c r="AI51" s="5"/>
    </row>
    <row r="52" spans="14:42" x14ac:dyDescent="0.25">
      <c r="R52" s="34"/>
      <c r="S52" s="34"/>
      <c r="T52" s="34"/>
      <c r="AD52" s="5"/>
      <c r="AE52" s="5"/>
      <c r="AF52" s="5"/>
      <c r="AG52" s="5"/>
      <c r="AH52" s="5"/>
      <c r="AI52" s="5"/>
    </row>
    <row r="53" spans="14:42" x14ac:dyDescent="0.25">
      <c r="Q53" s="34"/>
      <c r="R53" s="34"/>
      <c r="S53" s="34"/>
      <c r="T53" s="34"/>
      <c r="U53" s="34"/>
      <c r="Y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4:42" x14ac:dyDescent="0.25">
      <c r="Q54" s="34"/>
      <c r="U54" s="34"/>
      <c r="Y54" s="5"/>
      <c r="AC54" s="5"/>
      <c r="AJ54" s="5"/>
      <c r="AK54" s="5"/>
      <c r="AL54" s="5"/>
      <c r="AM54" s="5"/>
      <c r="AN54" s="5"/>
      <c r="AO54" s="5"/>
      <c r="AP54" s="5"/>
    </row>
    <row r="55" spans="14:42" x14ac:dyDescent="0.25">
      <c r="Q55" s="34"/>
      <c r="U55" s="34"/>
      <c r="Y55" s="5"/>
      <c r="AC55" s="5"/>
      <c r="AJ55" s="5"/>
      <c r="AK55" s="5"/>
      <c r="AL55" s="5"/>
      <c r="AM55" s="5"/>
      <c r="AN55" s="5"/>
      <c r="AO55" s="5"/>
      <c r="AP55" s="5"/>
    </row>
    <row r="56" spans="14:42" x14ac:dyDescent="0.25">
      <c r="AN56" s="80"/>
      <c r="AO56" s="80"/>
      <c r="AP56" s="80"/>
    </row>
    <row r="57" spans="14:42" x14ac:dyDescent="0.25">
      <c r="AN57" s="77"/>
      <c r="AO57" s="77"/>
      <c r="AP57" s="77"/>
    </row>
    <row r="58" spans="14:42" ht="15.75" x14ac:dyDescent="0.25">
      <c r="AN58" s="63"/>
      <c r="AO58" s="64"/>
      <c r="AP58" s="65"/>
    </row>
    <row r="59" spans="14:42" ht="15.75" x14ac:dyDescent="0.25">
      <c r="AP59" s="65"/>
    </row>
    <row r="60" spans="14:42" ht="15.75" x14ac:dyDescent="0.25">
      <c r="AP60" s="65"/>
    </row>
    <row r="61" spans="14:42" x14ac:dyDescent="0.25">
      <c r="Z61" s="80"/>
      <c r="AA61" s="80"/>
      <c r="AB61" s="80"/>
      <c r="AN61" s="33"/>
      <c r="AO61" s="33"/>
      <c r="AP61" s="33"/>
    </row>
    <row r="62" spans="14:42" x14ac:dyDescent="0.25">
      <c r="Z62" s="77"/>
      <c r="AA62" s="77"/>
      <c r="AB62" s="77"/>
      <c r="AN62" s="80"/>
      <c r="AO62" s="80"/>
      <c r="AP62" s="80"/>
    </row>
    <row r="63" spans="14:42" ht="15.75" x14ac:dyDescent="0.25">
      <c r="Z63" s="63"/>
      <c r="AA63" s="64"/>
      <c r="AB63" s="65"/>
      <c r="AN63" s="77"/>
      <c r="AO63" s="77"/>
      <c r="AP63" s="77"/>
    </row>
    <row r="64" spans="14:42" ht="15.75" x14ac:dyDescent="0.25">
      <c r="AB64" s="65"/>
      <c r="AN64" s="63"/>
      <c r="AO64" s="64"/>
      <c r="AP64" s="65"/>
    </row>
    <row r="65" spans="26:42" ht="15.75" x14ac:dyDescent="0.25">
      <c r="AB65" s="65"/>
      <c r="AP65" s="65"/>
    </row>
    <row r="66" spans="26:42" ht="15.75" x14ac:dyDescent="0.25">
      <c r="Z66" s="33"/>
      <c r="AA66" s="33"/>
      <c r="AB66" s="33"/>
      <c r="AG66" s="80"/>
      <c r="AH66" s="80"/>
      <c r="AP66" s="65"/>
    </row>
    <row r="67" spans="26:42" ht="15.75" x14ac:dyDescent="0.25">
      <c r="Z67" s="80"/>
      <c r="AA67" s="80"/>
      <c r="AB67" s="80"/>
      <c r="AG67" s="77"/>
      <c r="AH67" s="77"/>
      <c r="AP67" s="65"/>
    </row>
    <row r="68" spans="26:42" x14ac:dyDescent="0.25">
      <c r="Z68" s="77"/>
      <c r="AA68" s="77"/>
      <c r="AB68" s="77"/>
      <c r="AG68" s="63"/>
      <c r="AH68" s="64"/>
    </row>
    <row r="69" spans="26:42" ht="15.75" x14ac:dyDescent="0.25">
      <c r="Z69" s="63"/>
      <c r="AA69" s="64"/>
      <c r="AB69" s="65"/>
    </row>
    <row r="70" spans="26:42" ht="15.75" x14ac:dyDescent="0.25">
      <c r="AB70" s="65"/>
    </row>
    <row r="71" spans="26:42" ht="15.75" x14ac:dyDescent="0.25">
      <c r="AB71" s="65"/>
      <c r="AG71" s="33"/>
      <c r="AH71" s="33"/>
    </row>
    <row r="72" spans="26:42" ht="15.75" x14ac:dyDescent="0.25">
      <c r="AB72" s="65"/>
      <c r="AG72" s="80"/>
      <c r="AH72" s="80"/>
    </row>
    <row r="73" spans="26:42" x14ac:dyDescent="0.25">
      <c r="AD73" s="80"/>
      <c r="AE73" s="80"/>
      <c r="AG73" s="77"/>
      <c r="AH73" s="77"/>
    </row>
    <row r="74" spans="26:42" x14ac:dyDescent="0.25">
      <c r="AD74" s="77"/>
      <c r="AE74" s="77"/>
      <c r="AG74" s="63"/>
      <c r="AH74" s="64"/>
    </row>
    <row r="75" spans="26:42" ht="15.75" x14ac:dyDescent="0.25">
      <c r="AD75" s="64"/>
      <c r="AE75" s="65"/>
    </row>
    <row r="76" spans="26:42" ht="15.75" x14ac:dyDescent="0.25">
      <c r="AE76" s="65"/>
    </row>
    <row r="77" spans="26:42" ht="15.75" x14ac:dyDescent="0.25">
      <c r="AE77" s="65"/>
    </row>
    <row r="78" spans="26:42" x14ac:dyDescent="0.25">
      <c r="AD78" s="33"/>
      <c r="AE78" s="33"/>
    </row>
    <row r="79" spans="26:42" x14ac:dyDescent="0.25">
      <c r="AD79" s="80"/>
      <c r="AE79" s="80"/>
    </row>
    <row r="80" spans="26:42" x14ac:dyDescent="0.25">
      <c r="AD80" s="77"/>
      <c r="AE80" s="77"/>
    </row>
    <row r="81" spans="18:31" ht="15.75" x14ac:dyDescent="0.25">
      <c r="AD81" s="64"/>
      <c r="AE81" s="65"/>
    </row>
    <row r="82" spans="18:31" ht="15.75" x14ac:dyDescent="0.25">
      <c r="AE82" s="65"/>
    </row>
    <row r="83" spans="18:31" ht="15.75" x14ac:dyDescent="0.25">
      <c r="AE83" s="65"/>
    </row>
    <row r="84" spans="18:31" ht="15.75" x14ac:dyDescent="0.25">
      <c r="AE84" s="65"/>
    </row>
    <row r="94" spans="18:31" x14ac:dyDescent="0.25">
      <c r="R94" s="93"/>
      <c r="S94" s="93"/>
      <c r="T94" s="93"/>
    </row>
  </sheetData>
  <sheetProtection algorithmName="SHA-512" hashValue="Px4clf3bAsw9QQ5vFP6YXbrrlkt2NGZmlPaFo0zgRMLblH3YT+YjDBrO3EldNXFQZb/ShyP0Jh5mOhgGuUWLBA==" saltValue="1gPKJ1t15jvtxpSp0Qnu+w==" spinCount="100000" sheet="1" formatCells="0" formatColumns="0" formatRows="0" insertColumns="0" insertRows="0" insertHyperlinks="0" deleteColumns="0" deleteRows="0" selectLockedCells="1" sort="0" autoFilter="0" pivotTables="0"/>
  <mergeCells count="13">
    <mergeCell ref="M1:N1"/>
    <mergeCell ref="M2:N2"/>
    <mergeCell ref="L3:L4"/>
    <mergeCell ref="M3:P3"/>
    <mergeCell ref="N28:P28"/>
    <mergeCell ref="Z40:AB40"/>
    <mergeCell ref="V28:X28"/>
    <mergeCell ref="Z28:AB28"/>
    <mergeCell ref="N34:P34"/>
    <mergeCell ref="V34:X34"/>
    <mergeCell ref="Z34:AB34"/>
    <mergeCell ref="R35:T35"/>
    <mergeCell ref="R28:T28"/>
  </mergeCells>
  <conditionalFormatting sqref="L13">
    <cfRule type="cellIs" dxfId="23" priority="7" operator="lessThan">
      <formula>-1</formula>
    </cfRule>
    <cfRule type="cellIs" dxfId="22" priority="8" operator="greaterThan">
      <formula>1</formula>
    </cfRule>
    <cfRule type="cellIs" dxfId="21" priority="9" operator="between">
      <formula>-1</formula>
      <formula>1</formula>
    </cfRule>
  </conditionalFormatting>
  <conditionalFormatting sqref="P5">
    <cfRule type="cellIs" dxfId="20" priority="4" operator="lessThan">
      <formula>-1</formula>
    </cfRule>
    <cfRule type="cellIs" dxfId="19" priority="5" operator="greaterThan">
      <formula>1</formula>
    </cfRule>
    <cfRule type="cellIs" dxfId="18" priority="6" operator="equal">
      <formula>0</formula>
    </cfRule>
  </conditionalFormatting>
  <conditionalFormatting sqref="M3">
    <cfRule type="cellIs" dxfId="17" priority="10" operator="greaterThan">
      <formula>$K$2</formula>
    </cfRule>
    <cfRule type="cellIs" dxfId="16" priority="11" operator="lessThan">
      <formula>$K$2</formula>
    </cfRule>
    <cfRule type="cellIs" dxfId="15" priority="12" operator="lessThan">
      <formula>$K$2</formula>
    </cfRule>
  </conditionalFormatting>
  <conditionalFormatting sqref="M3">
    <cfRule type="cellIs" dxfId="14" priority="13" operator="lessThan">
      <formula>$K$2</formula>
    </cfRule>
    <cfRule type="cellIs" dxfId="13" priority="14" operator="greaterThan">
      <formula>$K$2</formula>
    </cfRule>
    <cfRule type="cellIs" dxfId="12" priority="15" operator="equal">
      <formula>$K$2</formula>
    </cfRule>
  </conditionalFormatting>
  <conditionalFormatting sqref="T42">
    <cfRule type="cellIs" dxfId="11" priority="1" operator="lessThan">
      <formula>$L$6</formula>
    </cfRule>
    <cfRule type="cellIs" dxfId="10" priority="2" operator="greaterThan">
      <formula>$L$6</formula>
    </cfRule>
    <cfRule type="cellIs" dxfId="9" priority="3" operator="equal">
      <formula>$L$6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Allowance Method Problem</vt:lpstr>
      <vt:lpstr>Answer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2019-02-24T12:52:13Z</dcterms:modified>
</cp:coreProperties>
</file>