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Allowance Method Problem" sheetId="104" state="hidden" r:id="rId1"/>
    <sheet name="Example" sheetId="103" r:id="rId2"/>
    <sheet name="Practice" sheetId="15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U39" i="153" l="1"/>
  <c r="U38" i="153"/>
  <c r="Q38" i="153"/>
  <c r="AC37" i="153"/>
  <c r="AC38" i="153" s="1"/>
  <c r="Y37" i="153"/>
  <c r="Y38" i="153" s="1"/>
  <c r="Q37" i="153"/>
  <c r="AC31" i="153"/>
  <c r="AC32" i="153" s="1"/>
  <c r="Y31" i="153"/>
  <c r="Y32" i="153" s="1"/>
  <c r="U24" i="153"/>
  <c r="S21" i="153"/>
  <c r="U17" i="153"/>
  <c r="U18" i="153" s="1"/>
  <c r="U19" i="153" s="1"/>
  <c r="Q31" i="153"/>
  <c r="Q32" i="153" s="1"/>
  <c r="AC16" i="153"/>
  <c r="M12" i="153" s="1"/>
  <c r="U31" i="153"/>
  <c r="AC15" i="153"/>
  <c r="Y14" i="153"/>
  <c r="Y13" i="153"/>
  <c r="O13" i="153"/>
  <c r="AA12" i="153"/>
  <c r="W10" i="153"/>
  <c r="M10" i="153"/>
  <c r="U9" i="153"/>
  <c r="Q9" i="153"/>
  <c r="Q10" i="153" s="1"/>
  <c r="Q11" i="153" s="1"/>
  <c r="M9" i="153"/>
  <c r="AI8" i="153"/>
  <c r="AH8" i="153"/>
  <c r="AG8" i="153"/>
  <c r="AC8" i="153"/>
  <c r="AC9" i="153" s="1"/>
  <c r="AC10" i="153" s="1"/>
  <c r="M11" i="153" s="1"/>
  <c r="M8" i="153"/>
  <c r="N2" i="153" s="1"/>
  <c r="AI6" i="153"/>
  <c r="AH6" i="153"/>
  <c r="AG6" i="153"/>
  <c r="AF6" i="153"/>
  <c r="AF8" i="153" s="1"/>
  <c r="AJ8" i="153" s="1"/>
  <c r="AA6" i="153"/>
  <c r="W6" i="153"/>
  <c r="S6" i="153"/>
  <c r="O6" i="153"/>
  <c r="O10" i="103"/>
  <c r="Q16" i="153" l="1"/>
  <c r="Q17" i="153" s="1"/>
  <c r="Q18" i="153" s="1"/>
  <c r="Q19" i="153" s="1"/>
  <c r="Q20" i="153" s="1"/>
  <c r="Q21" i="153" s="1"/>
  <c r="Q22" i="153" s="1"/>
  <c r="Q23" i="153" s="1"/>
  <c r="M6" i="153" s="1"/>
  <c r="Q2" i="153"/>
  <c r="N3" i="153" s="1"/>
  <c r="M5" i="153"/>
  <c r="M14" i="153"/>
  <c r="U10" i="153"/>
  <c r="U11" i="153" s="1"/>
  <c r="U12" i="153" s="1"/>
  <c r="U13" i="153" s="1"/>
  <c r="M7" i="153" s="1"/>
  <c r="U32" i="153"/>
  <c r="U33" i="153" s="1"/>
  <c r="U42" i="153" s="1"/>
  <c r="T13" i="103"/>
  <c r="AA9" i="103"/>
  <c r="P20" i="103"/>
  <c r="S12" i="103"/>
  <c r="P19" i="103"/>
  <c r="T33" i="103" s="1"/>
  <c r="T11" i="103"/>
  <c r="O18" i="103"/>
  <c r="S32" i="103" s="1"/>
  <c r="P17" i="103"/>
  <c r="P31" i="103" s="1"/>
  <c r="O9" i="103"/>
  <c r="D10" i="103"/>
  <c r="S10" i="103" s="1"/>
  <c r="P16" i="103"/>
  <c r="T31" i="103" s="1"/>
  <c r="S9" i="103"/>
  <c r="M13" i="153" l="1"/>
  <c r="L2" i="153"/>
  <c r="Q5" i="153"/>
  <c r="AH6" i="103"/>
  <c r="AH8" i="103" s="1"/>
  <c r="AG6" i="103"/>
  <c r="AG8" i="103" s="1"/>
  <c r="AF6" i="103"/>
  <c r="AF8" i="103" s="1"/>
  <c r="AJ8" i="103" s="1"/>
  <c r="AI6" i="103"/>
  <c r="AI8" i="103" s="1"/>
  <c r="Q16" i="103"/>
  <c r="Q31" i="103"/>
  <c r="Q32" i="103" s="1"/>
  <c r="Q9" i="103"/>
  <c r="U9" i="103"/>
  <c r="AC37" i="103"/>
  <c r="AC38" i="103" s="1"/>
  <c r="AA6" i="103"/>
  <c r="M9" i="103"/>
  <c r="U24" i="103"/>
  <c r="U10" i="103" l="1"/>
  <c r="U11" i="103" s="1"/>
  <c r="U12" i="103" s="1"/>
  <c r="Q17" i="103"/>
  <c r="Q18" i="103" s="1"/>
  <c r="Q19" i="103" s="1"/>
  <c r="Q10" i="103"/>
  <c r="Q11" i="103" s="1"/>
  <c r="M5" i="103" s="1"/>
  <c r="U13" i="103" l="1"/>
  <c r="Q20" i="103"/>
  <c r="Q21" i="103" s="1"/>
  <c r="Q22" i="103" s="1"/>
  <c r="Q23" i="103" s="1"/>
  <c r="Q37" i="103" l="1"/>
  <c r="Q38" i="103" s="1"/>
  <c r="U17" i="103"/>
  <c r="U18" i="103" s="1"/>
  <c r="U19" i="103" s="1"/>
  <c r="AC15" i="103"/>
  <c r="AA12" i="103"/>
  <c r="S6" i="103"/>
  <c r="AC8" i="103"/>
  <c r="AC9" i="103" s="1"/>
  <c r="AC10" i="103" s="1"/>
  <c r="W6" i="103"/>
  <c r="Y37" i="103"/>
  <c r="Y38" i="103" s="1"/>
  <c r="U38" i="103"/>
  <c r="U39" i="103" s="1"/>
  <c r="AC31" i="103"/>
  <c r="AC32" i="103" s="1"/>
  <c r="U31" i="103"/>
  <c r="Y13" i="103"/>
  <c r="Y31" i="103"/>
  <c r="Y32" i="103" s="1"/>
  <c r="M8" i="103"/>
  <c r="N2" i="103" s="1"/>
  <c r="W10" i="103"/>
  <c r="S21" i="103"/>
  <c r="O13" i="103"/>
  <c r="O6" i="103"/>
  <c r="M11" i="103" l="1"/>
  <c r="U32" i="103"/>
  <c r="U33" i="103" s="1"/>
  <c r="U42" i="103" s="1"/>
  <c r="Y14" i="103"/>
  <c r="M10" i="103" s="1"/>
  <c r="M7" i="103"/>
  <c r="AC16" i="103"/>
  <c r="M12" i="103" s="1"/>
  <c r="M14" i="103" l="1"/>
  <c r="Q2" i="103"/>
  <c r="N3" i="103" s="1"/>
  <c r="M6" i="103"/>
  <c r="M13" i="103" s="1"/>
  <c r="Q5" i="103"/>
  <c r="L2" i="103" l="1"/>
</calcChain>
</file>

<file path=xl/sharedStrings.xml><?xml version="1.0" encoding="utf-8"?>
<sst xmlns="http://schemas.openxmlformats.org/spreadsheetml/2006/main" count="274" uniqueCount="58">
  <si>
    <t>Accounts Receivable</t>
  </si>
  <si>
    <t>Balance</t>
  </si>
  <si>
    <t>Accounts</t>
  </si>
  <si>
    <t>Debit</t>
  </si>
  <si>
    <t>Credit</t>
  </si>
  <si>
    <t>Net Income</t>
  </si>
  <si>
    <t>Assets</t>
  </si>
  <si>
    <t>=</t>
  </si>
  <si>
    <t>Liabilities</t>
  </si>
  <si>
    <t>+</t>
  </si>
  <si>
    <t>Owner's Equity</t>
  </si>
  <si>
    <t>Auto Expense</t>
  </si>
  <si>
    <t>General Ledger</t>
  </si>
  <si>
    <t>Beginning Balance</t>
  </si>
  <si>
    <t xml:space="preserve">   </t>
  </si>
  <si>
    <t>(Credit)</t>
  </si>
  <si>
    <t>Total General Ledger</t>
  </si>
  <si>
    <t>Date</t>
  </si>
  <si>
    <t>Total</t>
  </si>
  <si>
    <t>Total Debits - Total (credits)</t>
  </si>
  <si>
    <t>Amount</t>
  </si>
  <si>
    <t>Trial Balance</t>
  </si>
  <si>
    <t>Capital</t>
  </si>
  <si>
    <t>Revenue</t>
  </si>
  <si>
    <t>Accounts Receivable Subsidiary Ledger By Customer</t>
  </si>
  <si>
    <t>Total AR subsidiary ledger by customer</t>
  </si>
  <si>
    <t>Description</t>
  </si>
  <si>
    <t>General Journal</t>
  </si>
  <si>
    <t>Cash-Checking</t>
  </si>
  <si>
    <t xml:space="preserve">Accounts Payable </t>
  </si>
  <si>
    <t>Acc. Depr. Lawn Equipment</t>
  </si>
  <si>
    <t>Allowance for Doubtful Accunts</t>
  </si>
  <si>
    <t>Bad Debt Expense</t>
  </si>
  <si>
    <t>G Co</t>
  </si>
  <si>
    <t>CB Co</t>
  </si>
  <si>
    <t>CW Co</t>
  </si>
  <si>
    <t>D Co</t>
  </si>
  <si>
    <t>Kt Co</t>
  </si>
  <si>
    <t>M Co</t>
  </si>
  <si>
    <t>BD Co</t>
  </si>
  <si>
    <t>P Co</t>
  </si>
  <si>
    <t>All other Venders</t>
  </si>
  <si>
    <t>Account Receivable Aging</t>
  </si>
  <si>
    <t>Days in Account Receivable</t>
  </si>
  <si>
    <t>&lt; 30</t>
  </si>
  <si>
    <t>30-60</t>
  </si>
  <si>
    <t>60-90</t>
  </si>
  <si>
    <t>over 90</t>
  </si>
  <si>
    <t>Percent Estimated to be uncollectable</t>
  </si>
  <si>
    <t>Estimated Allowance for Doubtful Accounts</t>
  </si>
  <si>
    <t>Cash received</t>
  </si>
  <si>
    <t>Balance assumed not collectable</t>
  </si>
  <si>
    <t>Received payment from CW after we had assumed the debt uncollectable and had written it off</t>
  </si>
  <si>
    <t>G companied made a partial payment and went bankrupt. It is determined that we will not receive the balance</t>
  </si>
  <si>
    <t>See analysis of accounts receivable aging and adjust the allowance account accordingly</t>
  </si>
  <si>
    <t>Record journal entries. Post to the general ledger and the accounts receivable subsidiary ledger</t>
  </si>
  <si>
    <t>Determined that CW Co would not pay the amount owed</t>
  </si>
  <si>
    <t>Determined that P Co and BD Co. would not pay the 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</si>
</sst>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m/d"/>
  </numFmts>
  <fonts count="2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9" applyNumberFormat="0" applyFill="0" applyAlignment="0" applyProtection="0"/>
    <xf numFmtId="0" fontId="20" fillId="0" borderId="14" applyNumberFormat="0" applyFill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</cellStyleXfs>
  <cellXfs count="127">
    <xf numFmtId="0" fontId="0" fillId="0" borderId="0" xfId="0"/>
    <xf numFmtId="37" fontId="11" fillId="5" borderId="6" xfId="0" applyNumberFormat="1" applyFont="1" applyFill="1" applyBorder="1" applyProtection="1">
      <protection locked="0"/>
    </xf>
    <xf numFmtId="37" fontId="0" fillId="5" borderId="6" xfId="0" applyNumberFormat="1" applyFill="1" applyBorder="1" applyProtection="1">
      <protection locked="0"/>
    </xf>
    <xf numFmtId="0" fontId="0" fillId="0" borderId="0" xfId="0" applyProtection="1">
      <protection locked="0"/>
    </xf>
    <xf numFmtId="37" fontId="3" fillId="5" borderId="6" xfId="0" applyNumberFormat="1" applyFont="1" applyFill="1" applyBorder="1" applyProtection="1">
      <protection locked="0"/>
    </xf>
    <xf numFmtId="37" fontId="3" fillId="7" borderId="0" xfId="0" applyNumberFormat="1" applyFont="1" applyFill="1"/>
    <xf numFmtId="37" fontId="3" fillId="0" borderId="0" xfId="0" applyNumberFormat="1" applyFont="1"/>
    <xf numFmtId="37" fontId="3" fillId="0" borderId="0" xfId="0" applyNumberFormat="1" applyFont="1" applyFill="1" applyBorder="1" applyProtection="1">
      <protection locked="0"/>
    </xf>
    <xf numFmtId="37" fontId="0" fillId="0" borderId="0" xfId="0" applyNumberFormat="1" applyProtection="1"/>
    <xf numFmtId="0" fontId="0" fillId="0" borderId="0" xfId="0" applyProtection="1"/>
    <xf numFmtId="37" fontId="11" fillId="5" borderId="6" xfId="0" applyNumberFormat="1" applyFont="1" applyFill="1" applyBorder="1" applyProtection="1"/>
    <xf numFmtId="37" fontId="2" fillId="2" borderId="6" xfId="3" applyNumberFormat="1" applyBorder="1" applyAlignment="1" applyProtection="1">
      <alignment horizontal="center"/>
    </xf>
    <xf numFmtId="0" fontId="3" fillId="0" borderId="0" xfId="0" applyFont="1" applyProtection="1"/>
    <xf numFmtId="37" fontId="4" fillId="4" borderId="6" xfId="0" applyNumberFormat="1" applyFont="1" applyFill="1" applyBorder="1" applyProtection="1"/>
    <xf numFmtId="37" fontId="10" fillId="4" borderId="6" xfId="2" applyNumberFormat="1" applyFont="1" applyFill="1" applyBorder="1" applyProtection="1"/>
    <xf numFmtId="37" fontId="9" fillId="4" borderId="6" xfId="2" applyNumberFormat="1" applyFont="1" applyFill="1" applyBorder="1" applyProtection="1"/>
    <xf numFmtId="37" fontId="14" fillId="4" borderId="6" xfId="2" applyNumberFormat="1" applyFont="1" applyFill="1" applyBorder="1" applyProtection="1"/>
    <xf numFmtId="0" fontId="19" fillId="0" borderId="0" xfId="2" applyFont="1" applyFill="1" applyProtection="1"/>
    <xf numFmtId="37" fontId="16" fillId="4" borderId="0" xfId="0" applyNumberFormat="1" applyFont="1" applyFill="1" applyProtection="1"/>
    <xf numFmtId="37" fontId="14" fillId="4" borderId="0" xfId="2" applyNumberFormat="1" applyFont="1" applyFill="1" applyProtection="1"/>
    <xf numFmtId="37" fontId="0" fillId="0" borderId="0" xfId="0" applyNumberFormat="1" applyFill="1" applyProtection="1"/>
    <xf numFmtId="0" fontId="0" fillId="0" borderId="0" xfId="0" applyFill="1" applyProtection="1"/>
    <xf numFmtId="37" fontId="3" fillId="0" borderId="0" xfId="0" applyNumberFormat="1" applyFont="1" applyProtection="1"/>
    <xf numFmtId="164" fontId="3" fillId="0" borderId="0" xfId="0" applyNumberFormat="1" applyFont="1" applyAlignment="1">
      <alignment vertical="top"/>
    </xf>
    <xf numFmtId="164" fontId="3" fillId="0" borderId="6" xfId="0" applyNumberFormat="1" applyFont="1" applyBorder="1" applyAlignment="1">
      <alignment vertical="top"/>
    </xf>
    <xf numFmtId="37" fontId="3" fillId="0" borderId="6" xfId="0" applyNumberFormat="1" applyFont="1" applyBorder="1" applyAlignment="1">
      <alignment vertical="top" wrapText="1"/>
    </xf>
    <xf numFmtId="44" fontId="3" fillId="0" borderId="6" xfId="8" applyNumberFormat="1" applyFont="1" applyBorder="1" applyAlignment="1">
      <alignment vertical="top"/>
    </xf>
    <xf numFmtId="37" fontId="3" fillId="0" borderId="6" xfId="0" applyNumberFormat="1" applyFont="1" applyBorder="1" applyAlignment="1">
      <alignment horizontal="left" vertical="top" wrapText="1" indent="1"/>
    </xf>
    <xf numFmtId="37" fontId="3" fillId="0" borderId="0" xfId="0" applyNumberFormat="1" applyFont="1" applyAlignment="1">
      <alignment vertical="top" wrapText="1"/>
    </xf>
    <xf numFmtId="44" fontId="3" fillId="0" borderId="0" xfId="8" applyNumberFormat="1" applyFont="1" applyAlignment="1">
      <alignment vertical="top"/>
    </xf>
    <xf numFmtId="37" fontId="3" fillId="0" borderId="6" xfId="0" applyNumberFormat="1" applyFont="1" applyBorder="1" applyAlignment="1">
      <alignment horizontal="left" vertical="top" wrapText="1"/>
    </xf>
    <xf numFmtId="37" fontId="7" fillId="4" borderId="6" xfId="0" applyNumberFormat="1" applyFont="1" applyFill="1" applyBorder="1" applyProtection="1"/>
    <xf numFmtId="37" fontId="23" fillId="10" borderId="6" xfId="10" applyNumberFormat="1" applyFont="1" applyBorder="1" applyAlignment="1" applyProtection="1">
      <alignment horizontal="left"/>
    </xf>
    <xf numFmtId="37" fontId="23" fillId="9" borderId="6" xfId="9" applyNumberFormat="1" applyFont="1" applyBorder="1" applyAlignment="1" applyProtection="1">
      <alignment horizontal="left"/>
    </xf>
    <xf numFmtId="37" fontId="23" fillId="10" borderId="3" xfId="10" applyNumberFormat="1" applyFont="1" applyBorder="1" applyAlignment="1" applyProtection="1">
      <alignment horizontal="centerContinuous"/>
    </xf>
    <xf numFmtId="37" fontId="23" fillId="9" borderId="3" xfId="9" applyNumberFormat="1" applyFont="1" applyBorder="1" applyAlignment="1" applyProtection="1">
      <alignment horizontal="centerContinuous"/>
    </xf>
    <xf numFmtId="37" fontId="23" fillId="9" borderId="16" xfId="9" applyNumberFormat="1" applyFont="1" applyBorder="1" applyAlignment="1" applyProtection="1">
      <alignment horizontal="centerContinuous"/>
    </xf>
    <xf numFmtId="37" fontId="23" fillId="10" borderId="16" xfId="10" applyNumberFormat="1" applyFont="1" applyBorder="1" applyAlignment="1" applyProtection="1">
      <alignment horizontal="centerContinuous"/>
    </xf>
    <xf numFmtId="37" fontId="0" fillId="0" borderId="0" xfId="0" applyNumberFormat="1" applyFill="1" applyBorder="1" applyProtection="1"/>
    <xf numFmtId="37" fontId="7" fillId="0" borderId="0" xfId="0" applyNumberFormat="1" applyFont="1" applyFill="1" applyBorder="1" applyProtection="1"/>
    <xf numFmtId="0" fontId="0" fillId="0" borderId="0" xfId="0" applyFill="1" applyBorder="1" applyProtection="1"/>
    <xf numFmtId="37" fontId="3" fillId="0" borderId="6" xfId="8" applyNumberFormat="1" applyFont="1" applyBorder="1" applyAlignment="1">
      <alignment vertical="top"/>
    </xf>
    <xf numFmtId="164" fontId="23" fillId="12" borderId="6" xfId="7" applyNumberFormat="1" applyFont="1" applyFill="1" applyBorder="1" applyAlignment="1">
      <alignment vertical="top"/>
    </xf>
    <xf numFmtId="37" fontId="23" fillId="12" borderId="6" xfId="7" applyNumberFormat="1" applyFont="1" applyFill="1" applyBorder="1" applyAlignment="1">
      <alignment horizontal="center" vertical="top" wrapText="1"/>
    </xf>
    <xf numFmtId="44" fontId="23" fillId="12" borderId="6" xfId="7" applyNumberFormat="1" applyFont="1" applyFill="1" applyBorder="1" applyAlignment="1">
      <alignment horizontal="center" vertical="top"/>
    </xf>
    <xf numFmtId="37" fontId="5" fillId="4" borderId="0" xfId="2" applyNumberFormat="1" applyFont="1" applyFill="1" applyAlignment="1" applyProtection="1">
      <alignment horizontal="center" wrapText="1"/>
    </xf>
    <xf numFmtId="37" fontId="8" fillId="4" borderId="0" xfId="0" applyNumberFormat="1" applyFont="1" applyFill="1" applyAlignment="1" applyProtection="1">
      <alignment horizontal="center"/>
    </xf>
    <xf numFmtId="37" fontId="4" fillId="4" borderId="0" xfId="2" applyNumberFormat="1" applyFont="1" applyFill="1" applyAlignment="1" applyProtection="1">
      <alignment horizontal="center"/>
    </xf>
    <xf numFmtId="164" fontId="3" fillId="7" borderId="0" xfId="7" applyNumberFormat="1" applyFont="1" applyFill="1" applyBorder="1" applyAlignment="1" applyProtection="1">
      <alignment vertical="top"/>
    </xf>
    <xf numFmtId="0" fontId="0" fillId="0" borderId="0" xfId="0" applyAlignment="1" applyProtection="1">
      <alignment horizontal="left"/>
    </xf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164" fontId="3" fillId="7" borderId="0" xfId="0" applyNumberFormat="1" applyFont="1" applyFill="1" applyBorder="1" applyAlignment="1" applyProtection="1">
      <alignment vertical="top"/>
    </xf>
    <xf numFmtId="0" fontId="23" fillId="12" borderId="0" xfId="0" applyFont="1" applyFill="1" applyAlignment="1" applyProtection="1">
      <alignment horizontal="centerContinuous"/>
    </xf>
    <xf numFmtId="37" fontId="23" fillId="12" borderId="0" xfId="0" applyNumberFormat="1" applyFont="1" applyFill="1" applyAlignment="1" applyProtection="1">
      <alignment horizontal="centerContinuous"/>
    </xf>
    <xf numFmtId="0" fontId="0" fillId="0" borderId="0" xfId="0" applyFont="1" applyProtection="1"/>
    <xf numFmtId="37" fontId="22" fillId="12" borderId="0" xfId="0" applyNumberFormat="1" applyFont="1" applyFill="1" applyProtection="1"/>
    <xf numFmtId="0" fontId="23" fillId="12" borderId="0" xfId="1" applyFont="1" applyFill="1" applyBorder="1" applyAlignment="1" applyProtection="1">
      <alignment horizontal="center"/>
    </xf>
    <xf numFmtId="0" fontId="23" fillId="12" borderId="0" xfId="1" applyFont="1" applyFill="1" applyBorder="1" applyAlignment="1" applyProtection="1">
      <alignment horizontal="center" wrapText="1"/>
    </xf>
    <xf numFmtId="37" fontId="24" fillId="12" borderId="3" xfId="4" applyNumberFormat="1" applyFont="1" applyFill="1" applyBorder="1" applyAlignment="1" applyProtection="1">
      <alignment horizontal="centerContinuous"/>
    </xf>
    <xf numFmtId="37" fontId="24" fillId="12" borderId="16" xfId="4" applyNumberFormat="1" applyFont="1" applyFill="1" applyBorder="1" applyAlignment="1" applyProtection="1">
      <alignment horizontal="centerContinuous"/>
    </xf>
    <xf numFmtId="37" fontId="21" fillId="0" borderId="0" xfId="4" applyNumberFormat="1" applyFont="1" applyFill="1" applyBorder="1" applyAlignment="1" applyProtection="1"/>
    <xf numFmtId="165" fontId="11" fillId="5" borderId="6" xfId="0" applyNumberFormat="1" applyFont="1" applyFill="1" applyBorder="1" applyAlignment="1" applyProtection="1">
      <alignment horizontal="left"/>
    </xf>
    <xf numFmtId="37" fontId="13" fillId="4" borderId="11" xfId="2" applyNumberFormat="1" applyFont="1" applyFill="1" applyBorder="1" applyProtection="1"/>
    <xf numFmtId="37" fontId="20" fillId="0" borderId="14" xfId="6" applyNumberFormat="1" applyAlignment="1" applyProtection="1">
      <alignment horizontal="left"/>
    </xf>
    <xf numFmtId="37" fontId="20" fillId="0" borderId="14" xfId="6" applyNumberFormat="1" applyAlignment="1" applyProtection="1">
      <alignment horizontal="center"/>
    </xf>
    <xf numFmtId="37" fontId="20" fillId="0" borderId="14" xfId="6" quotePrefix="1" applyNumberFormat="1" applyAlignment="1" applyProtection="1">
      <alignment horizontal="center"/>
    </xf>
    <xf numFmtId="37" fontId="23" fillId="6" borderId="17" xfId="3" applyNumberFormat="1" applyFont="1" applyFill="1" applyBorder="1" applyAlignment="1" applyProtection="1">
      <alignment horizontal="centerContinuous"/>
    </xf>
    <xf numFmtId="37" fontId="23" fillId="6" borderId="18" xfId="3" applyNumberFormat="1" applyFont="1" applyFill="1" applyBorder="1" applyAlignment="1" applyProtection="1">
      <alignment horizontal="centerContinuous"/>
    </xf>
    <xf numFmtId="37" fontId="23" fillId="6" borderId="19" xfId="3" applyNumberFormat="1" applyFont="1" applyFill="1" applyBorder="1" applyAlignment="1" applyProtection="1">
      <alignment horizontal="centerContinuous"/>
    </xf>
    <xf numFmtId="37" fontId="23" fillId="11" borderId="17" xfId="3" applyNumberFormat="1" applyFont="1" applyFill="1" applyBorder="1" applyAlignment="1" applyProtection="1">
      <alignment horizontal="centerContinuous"/>
    </xf>
    <xf numFmtId="37" fontId="23" fillId="11" borderId="18" xfId="3" applyNumberFormat="1" applyFont="1" applyFill="1" applyBorder="1" applyAlignment="1" applyProtection="1">
      <alignment horizontal="centerContinuous"/>
    </xf>
    <xf numFmtId="37" fontId="23" fillId="11" borderId="19" xfId="3" applyNumberFormat="1" applyFont="1" applyFill="1" applyBorder="1" applyAlignment="1" applyProtection="1">
      <alignment horizontal="centerContinuous"/>
    </xf>
    <xf numFmtId="37" fontId="12" fillId="0" borderId="0" xfId="2" applyNumberFormat="1" applyFont="1" applyProtection="1"/>
    <xf numFmtId="37" fontId="6" fillId="0" borderId="0" xfId="2" applyNumberFormat="1" applyFont="1" applyFill="1" applyBorder="1" applyProtection="1"/>
    <xf numFmtId="37" fontId="4" fillId="0" borderId="0" xfId="0" applyNumberFormat="1" applyFont="1" applyFill="1" applyBorder="1" applyProtection="1"/>
    <xf numFmtId="37" fontId="14" fillId="0" borderId="0" xfId="2" applyNumberFormat="1" applyFont="1" applyFill="1" applyBorder="1" applyProtection="1"/>
    <xf numFmtId="37" fontId="3" fillId="2" borderId="6" xfId="3" applyNumberFormat="1" applyFont="1" applyBorder="1" applyAlignment="1" applyProtection="1">
      <alignment horizontal="center"/>
    </xf>
    <xf numFmtId="37" fontId="3" fillId="2" borderId="13" xfId="3" applyNumberFormat="1" applyFont="1" applyBorder="1" applyAlignment="1" applyProtection="1">
      <alignment horizontal="center"/>
    </xf>
    <xf numFmtId="37" fontId="3" fillId="2" borderId="20" xfId="3" applyNumberFormat="1" applyFont="1" applyBorder="1" applyAlignment="1" applyProtection="1">
      <alignment horizontal="center"/>
    </xf>
    <xf numFmtId="37" fontId="3" fillId="2" borderId="7" xfId="3" applyNumberFormat="1" applyFont="1" applyBorder="1" applyAlignment="1" applyProtection="1">
      <alignment horizontal="center"/>
    </xf>
    <xf numFmtId="9" fontId="12" fillId="0" borderId="12" xfId="2" applyNumberFormat="1" applyFont="1" applyBorder="1" applyProtection="1"/>
    <xf numFmtId="37" fontId="5" fillId="4" borderId="0" xfId="2" applyNumberFormat="1" applyFont="1" applyFill="1" applyProtection="1"/>
    <xf numFmtId="37" fontId="9" fillId="4" borderId="0" xfId="2" applyNumberFormat="1" applyFont="1" applyFill="1" applyProtection="1"/>
    <xf numFmtId="37" fontId="6" fillId="4" borderId="0" xfId="2" applyNumberFormat="1" applyFont="1" applyFill="1" applyProtection="1"/>
    <xf numFmtId="37" fontId="6" fillId="4" borderId="6" xfId="0" applyNumberFormat="1" applyFont="1" applyFill="1" applyBorder="1" applyProtection="1"/>
    <xf numFmtId="37" fontId="12" fillId="0" borderId="1" xfId="2" applyNumberFormat="1" applyFont="1" applyBorder="1" applyProtection="1"/>
    <xf numFmtId="0" fontId="23" fillId="6" borderId="6" xfId="2" applyFont="1" applyFill="1" applyBorder="1" applyProtection="1"/>
    <xf numFmtId="37" fontId="3" fillId="0" borderId="0" xfId="3" applyNumberFormat="1" applyFont="1" applyFill="1" applyBorder="1" applyAlignment="1" applyProtection="1">
      <alignment horizontal="center"/>
    </xf>
    <xf numFmtId="0" fontId="23" fillId="11" borderId="6" xfId="2" applyFont="1" applyFill="1" applyBorder="1" applyProtection="1"/>
    <xf numFmtId="37" fontId="3" fillId="0" borderId="0" xfId="3" applyNumberFormat="1" applyFont="1" applyFill="1" applyBorder="1" applyAlignment="1" applyProtection="1">
      <alignment horizontal="centerContinuous"/>
    </xf>
    <xf numFmtId="37" fontId="12" fillId="4" borderId="8" xfId="2" applyNumberFormat="1" applyFont="1" applyFill="1" applyBorder="1" applyProtection="1"/>
    <xf numFmtId="37" fontId="4" fillId="4" borderId="7" xfId="0" applyNumberFormat="1" applyFont="1" applyFill="1" applyBorder="1" applyProtection="1"/>
    <xf numFmtId="37" fontId="7" fillId="4" borderId="7" xfId="0" applyNumberFormat="1" applyFont="1" applyFill="1" applyBorder="1" applyProtection="1"/>
    <xf numFmtId="37" fontId="3" fillId="13" borderId="0" xfId="0" applyNumberFormat="1" applyFont="1" applyFill="1" applyProtection="1"/>
    <xf numFmtId="37" fontId="3" fillId="13" borderId="0" xfId="0" applyNumberFormat="1" applyFont="1" applyFill="1" applyBorder="1" applyProtection="1"/>
    <xf numFmtId="0" fontId="0" fillId="13" borderId="0" xfId="0" applyFill="1" applyProtection="1"/>
    <xf numFmtId="37" fontId="3" fillId="4" borderId="0" xfId="0" applyNumberFormat="1" applyFont="1" applyFill="1" applyProtection="1"/>
    <xf numFmtId="37" fontId="3" fillId="4" borderId="0" xfId="0" applyNumberFormat="1" applyFont="1" applyFill="1" applyBorder="1" applyProtection="1"/>
    <xf numFmtId="0" fontId="0" fillId="4" borderId="0" xfId="0" applyFill="1" applyProtection="1"/>
    <xf numFmtId="37" fontId="3" fillId="0" borderId="0" xfId="0" applyNumberFormat="1" applyFont="1" applyFill="1" applyProtection="1"/>
    <xf numFmtId="165" fontId="11" fillId="5" borderId="11" xfId="0" applyNumberFormat="1" applyFont="1" applyFill="1" applyBorder="1" applyAlignment="1" applyProtection="1">
      <alignment horizontal="left"/>
      <protection locked="0"/>
    </xf>
    <xf numFmtId="37" fontId="15" fillId="4" borderId="6" xfId="0" applyNumberFormat="1" applyFont="1" applyFill="1" applyBorder="1" applyProtection="1">
      <protection locked="0"/>
    </xf>
    <xf numFmtId="37" fontId="4" fillId="4" borderId="6" xfId="0" applyNumberFormat="1" applyFont="1" applyFill="1" applyBorder="1" applyProtection="1">
      <protection locked="0"/>
    </xf>
    <xf numFmtId="37" fontId="3" fillId="0" borderId="0" xfId="0" applyNumberFormat="1" applyFont="1" applyProtection="1">
      <protection locked="0"/>
    </xf>
    <xf numFmtId="37" fontId="3" fillId="0" borderId="0" xfId="5" applyNumberFormat="1" applyFill="1" applyBorder="1" applyProtection="1">
      <protection locked="0"/>
    </xf>
    <xf numFmtId="37" fontId="2" fillId="2" borderId="6" xfId="3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37" fontId="3" fillId="0" borderId="0" xfId="0" applyNumberFormat="1" applyFont="1" applyFill="1" applyProtection="1">
      <protection locked="0"/>
    </xf>
    <xf numFmtId="37" fontId="17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9" xfId="5" applyNumberFormat="1" applyFill="1" applyProtection="1">
      <protection locked="0"/>
    </xf>
    <xf numFmtId="37" fontId="18" fillId="4" borderId="6" xfId="0" applyNumberFormat="1" applyFont="1" applyFill="1" applyBorder="1" applyProtection="1">
      <protection locked="0"/>
    </xf>
    <xf numFmtId="164" fontId="23" fillId="12" borderId="12" xfId="0" applyNumberFormat="1" applyFont="1" applyFill="1" applyBorder="1" applyAlignment="1">
      <alignment horizontal="center" vertical="top" wrapText="1"/>
    </xf>
    <xf numFmtId="37" fontId="3" fillId="5" borderId="20" xfId="3" applyNumberFormat="1" applyFont="1" applyFill="1" applyBorder="1" applyAlignment="1" applyProtection="1">
      <alignment horizontal="center"/>
    </xf>
    <xf numFmtId="37" fontId="3" fillId="5" borderId="12" xfId="3" applyNumberFormat="1" applyFont="1" applyFill="1" applyBorder="1" applyAlignment="1" applyProtection="1">
      <alignment horizontal="center"/>
    </xf>
    <xf numFmtId="37" fontId="3" fillId="5" borderId="21" xfId="3" applyNumberFormat="1" applyFont="1" applyFill="1" applyBorder="1" applyAlignment="1" applyProtection="1">
      <alignment horizontal="center"/>
    </xf>
    <xf numFmtId="37" fontId="3" fillId="5" borderId="7" xfId="3" applyNumberFormat="1" applyFont="1" applyFill="1" applyBorder="1" applyAlignment="1" applyProtection="1">
      <alignment horizontal="center"/>
      <protection locked="0"/>
    </xf>
    <xf numFmtId="37" fontId="3" fillId="5" borderId="10" xfId="3" applyNumberFormat="1" applyFont="1" applyFill="1" applyBorder="1" applyAlignment="1" applyProtection="1">
      <alignment horizontal="center"/>
      <protection locked="0"/>
    </xf>
    <xf numFmtId="37" fontId="3" fillId="5" borderId="11" xfId="3" applyNumberFormat="1" applyFont="1" applyFill="1" applyBorder="1" applyAlignment="1" applyProtection="1">
      <alignment horizontal="center"/>
      <protection locked="0"/>
    </xf>
    <xf numFmtId="37" fontId="7" fillId="4" borderId="0" xfId="2" applyNumberFormat="1" applyFont="1" applyFill="1" applyAlignment="1" applyProtection="1">
      <alignment horizontal="center"/>
    </xf>
    <xf numFmtId="37" fontId="7" fillId="4" borderId="15" xfId="2" applyNumberFormat="1" applyFont="1" applyFill="1" applyBorder="1" applyAlignment="1" applyProtection="1">
      <alignment horizontal="center"/>
    </xf>
    <xf numFmtId="0" fontId="23" fillId="12" borderId="0" xfId="1" applyFont="1" applyFill="1" applyBorder="1" applyAlignment="1" applyProtection="1">
      <alignment horizontal="center" wrapText="1"/>
    </xf>
    <xf numFmtId="0" fontId="23" fillId="12" borderId="12" xfId="1" applyFont="1" applyFill="1" applyBorder="1" applyAlignment="1" applyProtection="1">
      <alignment horizontal="center" wrapText="1"/>
    </xf>
    <xf numFmtId="37" fontId="3" fillId="7" borderId="3" xfId="0" applyNumberFormat="1" applyFont="1" applyFill="1" applyBorder="1" applyAlignment="1" applyProtection="1">
      <alignment horizontal="center"/>
    </xf>
    <xf numFmtId="37" fontId="3" fillId="7" borderId="4" xfId="0" applyNumberFormat="1" applyFont="1" applyFill="1" applyBorder="1" applyAlignment="1" applyProtection="1">
      <alignment horizontal="center"/>
    </xf>
    <xf numFmtId="37" fontId="3" fillId="7" borderId="5" xfId="0" applyNumberFormat="1" applyFont="1" applyFill="1" applyBorder="1" applyAlignment="1" applyProtection="1">
      <alignment horizontal="center"/>
    </xf>
  </cellXfs>
  <cellStyles count="11">
    <cellStyle name="20% - Accent1" xfId="3" builtinId="30"/>
    <cellStyle name="40% - Accent2" xfId="4" builtinId="35"/>
    <cellStyle name="40% - Accent4" xfId="7" builtinId="43"/>
    <cellStyle name="Accent2" xfId="9" builtinId="33"/>
    <cellStyle name="Accent6" xfId="10" builtinId="49"/>
    <cellStyle name="Currency" xfId="8" builtinId="4"/>
    <cellStyle name="Heading 2" xfId="6" builtinId="17"/>
    <cellStyle name="Heading 3" xfId="1" builtinId="18"/>
    <cellStyle name="Heading 4" xfId="2" builtinId="19"/>
    <cellStyle name="Normal" xfId="0" builtinId="0"/>
    <cellStyle name="Total" xfId="5" builtinId="25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4546A"/>
        <name val="Calibri"/>
        <scheme val="none"/>
      </font>
      <numFmt numFmtId="5" formatCode="#,##0_);\(#,##0\)"/>
      <protection locked="1" hidden="0"/>
    </dxf>
    <dxf>
      <border outline="0">
        <bottom style="thick">
          <color rgb="FFACCCEA"/>
        </bottom>
      </border>
    </dxf>
    <dxf>
      <numFmt numFmtId="5" formatCode="#,##0_);\(#,##0\)"/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1" hidden="0"/>
    </dxf>
    <dxf>
      <border outline="0">
        <bottom style="thick">
          <color theme="4" tint="0.499984740745262"/>
        </bottom>
      </border>
    </dxf>
    <dxf>
      <numFmt numFmtId="5" formatCode="#,##0_);\(#,##0\)"/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3482340</xdr:colOff>
      <xdr:row>18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"/>
          <a:ext cx="352044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3482340</xdr:colOff>
      <xdr:row>18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C1E9231-71F5-49D6-90F4-3171BC7A8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3482340" cy="3488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B\USB%202\Classes\Current%20Classes\General%20Accounting%20Principles%20Class\Problems\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1">
          <cell r="B11">
            <v>0</v>
          </cell>
        </row>
        <row r="21">
          <cell r="B21">
            <v>0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2" name="Table2" displayName="Table2" ref="AE5:AJ8" totalsRowShown="0" headerRowDxfId="32" dataDxfId="30" headerRowBorderDxfId="31" headerRowCellStyle="Heading 2" dataCellStyle="Heading 4">
  <autoFilter ref="AE5:AJ8"/>
  <tableColumns count="6">
    <tableColumn id="1" name="Days in Account Receivable" dataDxfId="29" dataCellStyle="Heading 4"/>
    <tableColumn id="2" name="&lt; 30" dataDxfId="28" dataCellStyle="Heading 4"/>
    <tableColumn id="3" name="30-60" dataDxfId="27" dataCellStyle="Heading 4"/>
    <tableColumn id="4" name="60-90" dataDxfId="26" dataCellStyle="Heading 4"/>
    <tableColumn id="5" name="over 90" dataDxfId="25" dataCellStyle="Heading 4"/>
    <tableColumn id="6" name="Total" dataDxfId="24" dataCellStyle="Heading 4"/>
  </tableColumns>
  <tableStyleInfo name="TableStyleMedium14" showFirstColumn="0" showLastColumn="0" showRowStripes="0" showColumnStripes="0"/>
</table>
</file>

<file path=xl/tables/table2.xml><?xml version="1.0" encoding="utf-8"?>
<table xmlns="http://schemas.openxmlformats.org/spreadsheetml/2006/main" id="1" name="Table22" displayName="Table22" ref="AE5:AJ8" totalsRowShown="0" headerRowDxfId="8" dataDxfId="6" headerRowBorderDxfId="7" headerRowCellStyle="Heading 2" dataCellStyle="Heading 4">
  <autoFilter ref="AE5:AJ8"/>
  <tableColumns count="6">
    <tableColumn id="1" name="Days in Account Receivable" dataDxfId="5" dataCellStyle="Heading 4"/>
    <tableColumn id="2" name="&lt; 30" dataDxfId="4" dataCellStyle="Heading 4"/>
    <tableColumn id="3" name="30-60" dataDxfId="3" dataCellStyle="Heading 4"/>
    <tableColumn id="4" name="60-90" dataDxfId="2" dataCellStyle="Heading 4"/>
    <tableColumn id="5" name="over 90" dataDxfId="1" dataCellStyle="Heading 4"/>
    <tableColumn id="6" name="Total" dataDxfId="0" dataCellStyle="Heading 4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2"/>
  <sheetViews>
    <sheetView zoomScaleNormal="100" workbookViewId="0">
      <selection sqref="A1:C9"/>
    </sheetView>
  </sheetViews>
  <sheetFormatPr defaultColWidth="8.7109375" defaultRowHeight="15" x14ac:dyDescent="0.25"/>
  <cols>
    <col min="1" max="1" width="5.85546875" style="23" bestFit="1" customWidth="1"/>
    <col min="2" max="2" width="36.85546875" style="28" customWidth="1"/>
    <col min="3" max="3" width="8.42578125" style="29" customWidth="1"/>
    <col min="4" max="16384" width="8.7109375" style="6"/>
  </cols>
  <sheetData>
    <row r="1" spans="1:3" ht="39" customHeight="1" x14ac:dyDescent="0.25">
      <c r="A1" s="113" t="s">
        <v>55</v>
      </c>
      <c r="B1" s="113"/>
      <c r="C1" s="113"/>
    </row>
    <row r="2" spans="1:3" s="5" customFormat="1" x14ac:dyDescent="0.25">
      <c r="A2" s="42" t="s">
        <v>17</v>
      </c>
      <c r="B2" s="43" t="s">
        <v>26</v>
      </c>
      <c r="C2" s="44" t="s">
        <v>20</v>
      </c>
    </row>
    <row r="3" spans="1:3" s="5" customFormat="1" ht="30" x14ac:dyDescent="0.25">
      <c r="A3" s="24">
        <v>42417</v>
      </c>
      <c r="B3" s="25" t="s">
        <v>56</v>
      </c>
      <c r="C3" s="41">
        <v>9000</v>
      </c>
    </row>
    <row r="4" spans="1:3" ht="45" x14ac:dyDescent="0.25">
      <c r="A4" s="24">
        <v>42472</v>
      </c>
      <c r="B4" s="30" t="s">
        <v>53</v>
      </c>
      <c r="C4" s="41"/>
    </row>
    <row r="5" spans="1:3" x14ac:dyDescent="0.25">
      <c r="A5" s="24"/>
      <c r="B5" s="27" t="s">
        <v>50</v>
      </c>
      <c r="C5" s="41">
        <v>20000</v>
      </c>
    </row>
    <row r="6" spans="1:3" x14ac:dyDescent="0.25">
      <c r="A6" s="24"/>
      <c r="B6" s="27" t="s">
        <v>51</v>
      </c>
      <c r="C6" s="41">
        <v>10000</v>
      </c>
    </row>
    <row r="7" spans="1:3" ht="45" x14ac:dyDescent="0.25">
      <c r="A7" s="24">
        <v>42553</v>
      </c>
      <c r="B7" s="30" t="s">
        <v>52</v>
      </c>
      <c r="C7" s="41">
        <v>9000</v>
      </c>
    </row>
    <row r="8" spans="1:3" ht="30" x14ac:dyDescent="0.25">
      <c r="A8" s="24">
        <v>42602</v>
      </c>
      <c r="B8" s="25" t="s">
        <v>57</v>
      </c>
      <c r="C8" s="41"/>
    </row>
    <row r="9" spans="1:3" ht="30" x14ac:dyDescent="0.25">
      <c r="A9" s="24">
        <v>42735</v>
      </c>
      <c r="B9" s="30" t="s">
        <v>54</v>
      </c>
      <c r="C9" s="41"/>
    </row>
    <row r="10" spans="1:3" x14ac:dyDescent="0.25">
      <c r="A10" s="24"/>
      <c r="B10" s="27"/>
      <c r="C10" s="26"/>
    </row>
    <row r="11" spans="1:3" x14ac:dyDescent="0.25">
      <c r="A11" s="24"/>
      <c r="B11" s="27"/>
      <c r="C11" s="26"/>
    </row>
    <row r="12" spans="1:3" x14ac:dyDescent="0.25">
      <c r="A12" s="24"/>
      <c r="B12" s="25"/>
      <c r="C12" s="26"/>
    </row>
  </sheetData>
  <mergeCells count="1">
    <mergeCell ref="A1:C1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J94"/>
  <sheetViews>
    <sheetView tabSelected="1" topLeftCell="Y1" zoomScale="130" zoomScaleNormal="130" workbookViewId="0">
      <selection activeCell="C11" sqref="C11"/>
    </sheetView>
  </sheetViews>
  <sheetFormatPr defaultRowHeight="15" x14ac:dyDescent="0.25"/>
  <cols>
    <col min="1" max="1" width="52.28515625" style="52" customWidth="1"/>
    <col min="2" max="2" width="6.7109375" style="49" customWidth="1"/>
    <col min="3" max="3" width="25.5703125" style="8" customWidth="1"/>
    <col min="4" max="5" width="9.28515625" style="8" customWidth="1"/>
    <col min="6" max="6" width="1.140625" style="9" customWidth="1"/>
    <col min="7" max="7" width="5.42578125" style="49" hidden="1" customWidth="1"/>
    <col min="8" max="8" width="25.28515625" style="8" hidden="1" customWidth="1"/>
    <col min="9" max="10" width="8" style="8" hidden="1" customWidth="1"/>
    <col min="11" max="11" width="1.140625" style="9" hidden="1" customWidth="1"/>
    <col min="12" max="12" width="26.5703125" style="8" customWidth="1"/>
    <col min="13" max="13" width="11.5703125" style="8" customWidth="1"/>
    <col min="14" max="14" width="1.42578125" style="8" customWidth="1"/>
    <col min="15" max="16" width="9.42578125" style="22" customWidth="1"/>
    <col min="17" max="17" width="10.7109375" style="22" customWidth="1"/>
    <col min="18" max="18" width="1.42578125" style="22" customWidth="1"/>
    <col min="19" max="19" width="8.85546875" style="22" customWidth="1"/>
    <col min="20" max="20" width="7.7109375" style="22" customWidth="1"/>
    <col min="21" max="21" width="11" style="22" customWidth="1"/>
    <col min="22" max="22" width="1.42578125" style="22" customWidth="1"/>
    <col min="23" max="24" width="7.7109375" style="22" customWidth="1"/>
    <col min="25" max="25" width="10.140625" style="22" customWidth="1"/>
    <col min="26" max="26" width="1.42578125" style="50" customWidth="1"/>
    <col min="27" max="27" width="8.7109375" style="50" customWidth="1"/>
    <col min="28" max="28" width="7.7109375" style="50" customWidth="1"/>
    <col min="29" max="29" width="10.42578125" style="50" customWidth="1"/>
    <col min="30" max="30" width="1.42578125" style="50" customWidth="1"/>
    <col min="31" max="31" width="43" style="50" bestFit="1" customWidth="1"/>
    <col min="32" max="35" width="12" style="50" customWidth="1"/>
    <col min="36" max="36" width="10.7109375" style="50" bestFit="1" customWidth="1"/>
    <col min="37" max="39" width="7.7109375" style="50" customWidth="1"/>
    <col min="40" max="40" width="1.42578125" style="50" customWidth="1"/>
    <col min="41" max="42" width="9.42578125" style="50" customWidth="1"/>
    <col min="43" max="43" width="9.85546875" style="50" bestFit="1" customWidth="1"/>
    <col min="44" max="16384" width="9.140625" style="9"/>
  </cols>
  <sheetData>
    <row r="1" spans="1:43" ht="35.65" customHeight="1" x14ac:dyDescent="0.25">
      <c r="A1" s="48"/>
      <c r="L1" s="47" t="s">
        <v>6</v>
      </c>
      <c r="M1" s="46" t="s">
        <v>7</v>
      </c>
      <c r="N1" s="120" t="s">
        <v>8</v>
      </c>
      <c r="O1" s="120"/>
      <c r="P1" s="46" t="s">
        <v>9</v>
      </c>
      <c r="Q1" s="45" t="s">
        <v>10</v>
      </c>
      <c r="S1" s="12"/>
      <c r="T1" s="12"/>
      <c r="U1" s="12"/>
      <c r="W1" s="12"/>
      <c r="X1" s="12"/>
      <c r="Y1" s="12"/>
      <c r="AA1" s="51"/>
      <c r="AB1" s="51"/>
      <c r="AC1" s="51"/>
      <c r="AE1" s="51"/>
      <c r="AF1" s="51"/>
      <c r="AH1" s="51"/>
      <c r="AI1" s="51"/>
      <c r="AK1" s="51"/>
      <c r="AL1" s="51"/>
      <c r="AM1" s="51"/>
      <c r="AO1" s="51"/>
      <c r="AP1" s="51"/>
      <c r="AQ1" s="51"/>
    </row>
    <row r="2" spans="1:43" ht="15" customHeight="1" thickBot="1" x14ac:dyDescent="0.3">
      <c r="L2" s="47">
        <f>SUM(M5:M7)</f>
        <v>1224863</v>
      </c>
      <c r="M2" s="46" t="s">
        <v>7</v>
      </c>
      <c r="N2" s="121">
        <f>-SUM(M8:M8)</f>
        <v>10000</v>
      </c>
      <c r="O2" s="121"/>
      <c r="P2" s="46" t="s">
        <v>9</v>
      </c>
      <c r="Q2" s="45">
        <f>-SUM(M9:M12)</f>
        <v>1214863</v>
      </c>
      <c r="S2" s="12"/>
      <c r="T2" s="12"/>
      <c r="U2" s="12"/>
      <c r="W2" s="12"/>
      <c r="X2" s="12"/>
      <c r="Y2" s="12"/>
      <c r="AA2" s="51"/>
      <c r="AB2" s="51"/>
      <c r="AC2" s="51"/>
      <c r="AE2" s="51"/>
      <c r="AF2" s="51"/>
      <c r="AH2" s="51"/>
      <c r="AI2" s="51"/>
      <c r="AK2" s="51"/>
      <c r="AL2" s="51"/>
      <c r="AM2" s="51"/>
      <c r="AO2" s="51"/>
      <c r="AP2" s="51"/>
      <c r="AQ2" s="51"/>
    </row>
    <row r="3" spans="1:43" ht="15.75" thickBot="1" x14ac:dyDescent="0.3">
      <c r="B3" s="53" t="s">
        <v>27</v>
      </c>
      <c r="C3" s="54"/>
      <c r="D3" s="54"/>
      <c r="E3" s="54"/>
      <c r="F3" s="55"/>
      <c r="G3" s="53" t="s">
        <v>27</v>
      </c>
      <c r="H3" s="54"/>
      <c r="I3" s="54"/>
      <c r="J3" s="54"/>
      <c r="K3" s="55"/>
      <c r="L3" s="56"/>
      <c r="M3" s="122" t="s">
        <v>21</v>
      </c>
      <c r="N3" s="124">
        <f>N2+Q2</f>
        <v>1224863</v>
      </c>
      <c r="O3" s="125"/>
      <c r="P3" s="125"/>
      <c r="Q3" s="126"/>
      <c r="S3" s="12"/>
      <c r="T3" s="12"/>
      <c r="U3" s="12"/>
      <c r="W3" s="12"/>
      <c r="X3" s="12"/>
      <c r="Y3" s="12"/>
      <c r="AA3" s="51"/>
      <c r="AB3" s="51"/>
      <c r="AC3" s="51"/>
      <c r="AE3" s="51"/>
      <c r="AF3" s="51"/>
      <c r="AH3" s="51"/>
      <c r="AI3" s="51"/>
      <c r="AK3" s="51"/>
      <c r="AL3" s="51"/>
      <c r="AM3" s="51"/>
      <c r="AO3" s="51"/>
      <c r="AP3" s="51"/>
      <c r="AQ3" s="51"/>
    </row>
    <row r="4" spans="1:43" ht="21.75" thickBot="1" x14ac:dyDescent="0.4">
      <c r="B4" s="57" t="s">
        <v>17</v>
      </c>
      <c r="C4" s="57" t="s">
        <v>2</v>
      </c>
      <c r="D4" s="57" t="s">
        <v>3</v>
      </c>
      <c r="E4" s="57" t="s">
        <v>15</v>
      </c>
      <c r="F4" s="55"/>
      <c r="G4" s="57" t="s">
        <v>17</v>
      </c>
      <c r="H4" s="57" t="s">
        <v>2</v>
      </c>
      <c r="I4" s="57" t="s">
        <v>3</v>
      </c>
      <c r="J4" s="57" t="s">
        <v>15</v>
      </c>
      <c r="K4" s="55"/>
      <c r="L4" s="58" t="s">
        <v>2</v>
      </c>
      <c r="M4" s="123"/>
      <c r="O4" s="59" t="s">
        <v>12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60"/>
      <c r="AE4" s="59" t="s">
        <v>42</v>
      </c>
      <c r="AF4" s="59"/>
      <c r="AG4" s="59"/>
      <c r="AH4" s="59"/>
      <c r="AI4" s="59"/>
      <c r="AJ4" s="59"/>
      <c r="AK4" s="51"/>
      <c r="AL4" s="51"/>
      <c r="AM4" s="51"/>
      <c r="AN4" s="61"/>
      <c r="AO4" s="61"/>
      <c r="AP4" s="61"/>
      <c r="AQ4" s="61"/>
    </row>
    <row r="5" spans="1:43" ht="18" thickBot="1" x14ac:dyDescent="0.35">
      <c r="B5" s="101">
        <v>42417</v>
      </c>
      <c r="C5" s="1" t="s">
        <v>31</v>
      </c>
      <c r="D5" s="1">
        <v>9000</v>
      </c>
      <c r="E5" s="1"/>
      <c r="G5" s="62"/>
      <c r="H5" s="10"/>
      <c r="I5" s="10"/>
      <c r="J5" s="10"/>
      <c r="L5" s="32" t="s">
        <v>28</v>
      </c>
      <c r="M5" s="63">
        <f>+Q11</f>
        <v>129000</v>
      </c>
      <c r="O5" s="22" t="s">
        <v>16</v>
      </c>
      <c r="Q5" s="22">
        <f>+Q11+Q23+U13+U19+U24+Y8+Y14+AC16+AC10</f>
        <v>0</v>
      </c>
      <c r="S5" s="12"/>
      <c r="T5" s="12"/>
      <c r="U5" s="12"/>
      <c r="W5" s="12"/>
      <c r="X5" s="12"/>
      <c r="Y5" s="12"/>
      <c r="AA5" s="51"/>
      <c r="AB5" s="51"/>
      <c r="AC5" s="51"/>
      <c r="AE5" s="64" t="s">
        <v>43</v>
      </c>
      <c r="AF5" s="65" t="s">
        <v>44</v>
      </c>
      <c r="AG5" s="66" t="s">
        <v>45</v>
      </c>
      <c r="AH5" s="65" t="s">
        <v>46</v>
      </c>
      <c r="AI5" s="65" t="s">
        <v>47</v>
      </c>
      <c r="AJ5" s="65" t="s">
        <v>18</v>
      </c>
      <c r="AK5" s="51"/>
      <c r="AL5" s="51"/>
      <c r="AM5" s="51"/>
      <c r="AO5" s="51"/>
      <c r="AP5" s="51"/>
      <c r="AQ5" s="51"/>
    </row>
    <row r="6" spans="1:43" ht="17.25" thickTop="1" thickBot="1" x14ac:dyDescent="0.3">
      <c r="B6" s="101"/>
      <c r="C6" s="1" t="s">
        <v>0</v>
      </c>
      <c r="D6" s="1"/>
      <c r="E6" s="1">
        <v>-9000</v>
      </c>
      <c r="G6" s="62"/>
      <c r="H6" s="10"/>
      <c r="I6" s="10"/>
      <c r="J6" s="10"/>
      <c r="L6" s="32" t="s">
        <v>0</v>
      </c>
      <c r="M6" s="63">
        <f>+Q23</f>
        <v>1146300</v>
      </c>
      <c r="O6" s="34" t="str">
        <f>+L5</f>
        <v>Cash-Checking</v>
      </c>
      <c r="P6" s="34"/>
      <c r="Q6" s="37"/>
      <c r="S6" s="34" t="str">
        <f>+L7</f>
        <v>Allowance for Doubtful Accunts</v>
      </c>
      <c r="T6" s="34"/>
      <c r="U6" s="37"/>
      <c r="W6" s="67" t="str">
        <f>+L9</f>
        <v>Capital</v>
      </c>
      <c r="X6" s="68"/>
      <c r="Y6" s="69"/>
      <c r="AA6" s="70" t="str">
        <f>+L11</f>
        <v>Bad Debt Expense</v>
      </c>
      <c r="AB6" s="71"/>
      <c r="AC6" s="72"/>
      <c r="AE6" s="73"/>
      <c r="AF6" s="73">
        <f>+AJ6*0.8</f>
        <v>917040</v>
      </c>
      <c r="AG6" s="73">
        <f>+AJ6*0.15</f>
        <v>171945</v>
      </c>
      <c r="AH6" s="73">
        <f>+AJ6*0.03</f>
        <v>34389</v>
      </c>
      <c r="AI6" s="73">
        <f>+AJ6*0.02</f>
        <v>22926</v>
      </c>
      <c r="AJ6" s="73">
        <v>1146300</v>
      </c>
      <c r="AK6" s="51"/>
      <c r="AL6" s="51"/>
      <c r="AM6" s="51"/>
      <c r="AO6" s="74"/>
      <c r="AP6" s="75"/>
      <c r="AQ6" s="76"/>
    </row>
    <row r="7" spans="1:43" ht="15.75" x14ac:dyDescent="0.25">
      <c r="B7" s="101"/>
      <c r="C7" s="1"/>
      <c r="D7" s="1"/>
      <c r="E7" s="1"/>
      <c r="G7" s="62"/>
      <c r="H7" s="10"/>
      <c r="I7" s="10"/>
      <c r="J7" s="10"/>
      <c r="L7" s="32" t="s">
        <v>31</v>
      </c>
      <c r="M7" s="63">
        <f>+U13</f>
        <v>-50437</v>
      </c>
      <c r="O7" s="77" t="s">
        <v>3</v>
      </c>
      <c r="P7" s="77" t="s">
        <v>4</v>
      </c>
      <c r="Q7" s="77" t="s">
        <v>1</v>
      </c>
      <c r="S7" s="77" t="s">
        <v>3</v>
      </c>
      <c r="T7" s="77" t="s">
        <v>4</v>
      </c>
      <c r="U7" s="77" t="s">
        <v>1</v>
      </c>
      <c r="W7" s="78" t="s">
        <v>3</v>
      </c>
      <c r="X7" s="78" t="s">
        <v>4</v>
      </c>
      <c r="Y7" s="79" t="s">
        <v>1</v>
      </c>
      <c r="AA7" s="77" t="s">
        <v>3</v>
      </c>
      <c r="AB7" s="77" t="s">
        <v>4</v>
      </c>
      <c r="AC7" s="80" t="s">
        <v>1</v>
      </c>
      <c r="AE7" s="73" t="s">
        <v>48</v>
      </c>
      <c r="AF7" s="81">
        <v>0.02</v>
      </c>
      <c r="AG7" s="81">
        <v>0.04</v>
      </c>
      <c r="AH7" s="81">
        <v>0.1</v>
      </c>
      <c r="AI7" s="81">
        <v>0.95</v>
      </c>
      <c r="AJ7" s="73"/>
      <c r="AK7" s="51"/>
      <c r="AL7" s="51"/>
      <c r="AM7" s="51"/>
      <c r="AQ7" s="76"/>
    </row>
    <row r="8" spans="1:43" ht="16.5" thickBot="1" x14ac:dyDescent="0.3">
      <c r="B8" s="101">
        <v>42472</v>
      </c>
      <c r="C8" s="1" t="s">
        <v>28</v>
      </c>
      <c r="D8" s="1">
        <v>20000</v>
      </c>
      <c r="E8" s="1"/>
      <c r="G8" s="62"/>
      <c r="H8" s="10"/>
      <c r="I8" s="10"/>
      <c r="J8" s="10"/>
      <c r="L8" s="33" t="s">
        <v>29</v>
      </c>
      <c r="M8" s="14">
        <f>+U24</f>
        <v>-10000</v>
      </c>
      <c r="O8" s="13" t="s">
        <v>13</v>
      </c>
      <c r="P8" s="13"/>
      <c r="Q8" s="13">
        <v>100000</v>
      </c>
      <c r="S8" s="13" t="s">
        <v>13</v>
      </c>
      <c r="T8" s="13"/>
      <c r="U8" s="13">
        <v>-40000</v>
      </c>
      <c r="W8" s="82" t="s">
        <v>13</v>
      </c>
      <c r="X8" s="13"/>
      <c r="Y8" s="83">
        <v>-872000</v>
      </c>
      <c r="AA8" s="84" t="s">
        <v>13</v>
      </c>
      <c r="AB8" s="85"/>
      <c r="AC8" s="19">
        <f>+'[1]Beg Bal'!B21</f>
        <v>0</v>
      </c>
      <c r="AE8" s="73" t="s">
        <v>49</v>
      </c>
      <c r="AF8" s="73">
        <f>+AF6*AF7</f>
        <v>18340.8</v>
      </c>
      <c r="AG8" s="73">
        <f>+AG6*AG7</f>
        <v>6877.8</v>
      </c>
      <c r="AH8" s="73">
        <f>+AH6*AH7</f>
        <v>3438.9</v>
      </c>
      <c r="AI8" s="73">
        <f>+AI6*AI7</f>
        <v>21779.7</v>
      </c>
      <c r="AJ8" s="86">
        <f>SUM(AF8:AI8)</f>
        <v>50437.2</v>
      </c>
      <c r="AK8" s="51"/>
      <c r="AL8" s="51"/>
      <c r="AM8" s="51"/>
      <c r="AQ8" s="76"/>
    </row>
    <row r="9" spans="1:43" ht="17.25" thickTop="1" thickBot="1" x14ac:dyDescent="0.3">
      <c r="B9" s="101"/>
      <c r="C9" s="1" t="s">
        <v>0</v>
      </c>
      <c r="D9" s="1"/>
      <c r="E9" s="1">
        <v>-30000</v>
      </c>
      <c r="G9" s="62"/>
      <c r="H9" s="10"/>
      <c r="I9" s="10"/>
      <c r="J9" s="10"/>
      <c r="L9" s="87" t="s">
        <v>22</v>
      </c>
      <c r="M9" s="15">
        <f>+Y8</f>
        <v>-872000</v>
      </c>
      <c r="O9" s="4">
        <f>D8</f>
        <v>20000</v>
      </c>
      <c r="P9" s="4"/>
      <c r="Q9" s="13">
        <f>+Q8+SUM(O9:P9)</f>
        <v>120000</v>
      </c>
      <c r="S9" s="4">
        <f>D5</f>
        <v>9000</v>
      </c>
      <c r="T9" s="4"/>
      <c r="U9" s="13">
        <f>+U8+SUM(S9:T9)</f>
        <v>-31000</v>
      </c>
      <c r="AA9" s="4">
        <f>D21</f>
        <v>35137</v>
      </c>
      <c r="AB9" s="4"/>
      <c r="AC9" s="19">
        <f>+AC8+SUM(AA9:AB9)</f>
        <v>35137</v>
      </c>
      <c r="AK9" s="51"/>
      <c r="AL9" s="51"/>
      <c r="AM9" s="51"/>
      <c r="AO9" s="88"/>
      <c r="AP9" s="88"/>
      <c r="AQ9" s="88"/>
    </row>
    <row r="10" spans="1:43" ht="16.5" thickBot="1" x14ac:dyDescent="0.3">
      <c r="B10" s="101"/>
      <c r="C10" s="1" t="s">
        <v>31</v>
      </c>
      <c r="D10" s="1">
        <f>-SUM(D8:E9)</f>
        <v>10000</v>
      </c>
      <c r="E10" s="1"/>
      <c r="G10" s="62"/>
      <c r="H10" s="10"/>
      <c r="I10" s="10"/>
      <c r="J10" s="10"/>
      <c r="L10" s="89" t="s">
        <v>23</v>
      </c>
      <c r="M10" s="16">
        <f>+Y14</f>
        <v>-378000</v>
      </c>
      <c r="O10" s="4">
        <f>D15</f>
        <v>9000</v>
      </c>
      <c r="P10" s="4"/>
      <c r="Q10" s="13">
        <f t="shared" ref="Q10:Q11" si="0">+Q9+SUM(O10:P10)</f>
        <v>129000</v>
      </c>
      <c r="S10" s="4">
        <f>D10</f>
        <v>10000</v>
      </c>
      <c r="T10" s="4"/>
      <c r="U10" s="13">
        <f t="shared" ref="U10:U13" si="1">+U9+SUM(S10:T10)</f>
        <v>-21000</v>
      </c>
      <c r="W10" s="70" t="str">
        <f>+L10</f>
        <v>Revenue</v>
      </c>
      <c r="X10" s="71"/>
      <c r="Y10" s="72"/>
      <c r="AA10" s="4"/>
      <c r="AB10" s="4"/>
      <c r="AC10" s="19">
        <f>+AC9+SUM(AA10:AB10)</f>
        <v>35137</v>
      </c>
      <c r="AE10" s="51"/>
      <c r="AF10" s="51"/>
      <c r="AK10" s="51"/>
      <c r="AL10" s="51"/>
      <c r="AM10" s="51"/>
      <c r="AO10" s="90"/>
      <c r="AP10" s="90"/>
      <c r="AQ10" s="90"/>
    </row>
    <row r="11" spans="1:43" ht="16.5" thickBot="1" x14ac:dyDescent="0.3">
      <c r="B11" s="101"/>
      <c r="C11" s="1"/>
      <c r="D11" s="1"/>
      <c r="E11" s="1"/>
      <c r="G11" s="62"/>
      <c r="H11" s="10"/>
      <c r="I11" s="10"/>
      <c r="J11" s="10"/>
      <c r="L11" s="89" t="s">
        <v>32</v>
      </c>
      <c r="M11" s="16">
        <f>+AC10</f>
        <v>35137</v>
      </c>
      <c r="O11" s="4"/>
      <c r="P11" s="4"/>
      <c r="Q11" s="13">
        <f t="shared" si="0"/>
        <v>129000</v>
      </c>
      <c r="S11" s="4"/>
      <c r="T11" s="4">
        <f>E13</f>
        <v>-9000</v>
      </c>
      <c r="U11" s="13">
        <f t="shared" si="1"/>
        <v>-30000</v>
      </c>
      <c r="W11" s="78" t="s">
        <v>3</v>
      </c>
      <c r="X11" s="78" t="s">
        <v>4</v>
      </c>
      <c r="Y11" s="79" t="s">
        <v>1</v>
      </c>
      <c r="AE11" s="12"/>
      <c r="AF11" s="12"/>
      <c r="AK11" s="51"/>
      <c r="AL11" s="51"/>
      <c r="AM11" s="51"/>
      <c r="AO11" s="88"/>
      <c r="AP11" s="88"/>
      <c r="AQ11" s="88"/>
    </row>
    <row r="12" spans="1:43" ht="16.5" thickBot="1" x14ac:dyDescent="0.3">
      <c r="B12" s="101">
        <v>42553</v>
      </c>
      <c r="C12" s="1" t="s">
        <v>0</v>
      </c>
      <c r="D12" s="1">
        <v>9000</v>
      </c>
      <c r="E12" s="1"/>
      <c r="G12" s="62"/>
      <c r="H12" s="10"/>
      <c r="I12" s="10"/>
      <c r="J12" s="10"/>
      <c r="L12" s="89" t="s">
        <v>11</v>
      </c>
      <c r="M12" s="16">
        <f>+AC16</f>
        <v>0</v>
      </c>
      <c r="R12" s="22" t="s">
        <v>14</v>
      </c>
      <c r="S12" s="4">
        <f>D18</f>
        <v>14700</v>
      </c>
      <c r="T12" s="4"/>
      <c r="U12" s="13">
        <f t="shared" si="1"/>
        <v>-15300</v>
      </c>
      <c r="W12" s="82" t="s">
        <v>13</v>
      </c>
      <c r="X12" s="83"/>
      <c r="Y12" s="83">
        <v>-378000</v>
      </c>
      <c r="AA12" s="70" t="str">
        <f>+L12</f>
        <v>Auto Expense</v>
      </c>
      <c r="AB12" s="71"/>
      <c r="AC12" s="72"/>
      <c r="AK12" s="51"/>
      <c r="AL12" s="51"/>
      <c r="AM12" s="51"/>
      <c r="AO12" s="74"/>
      <c r="AP12" s="75"/>
      <c r="AQ12" s="76"/>
    </row>
    <row r="13" spans="1:43" ht="16.5" thickBot="1" x14ac:dyDescent="0.3">
      <c r="B13" s="101"/>
      <c r="C13" s="1" t="s">
        <v>31</v>
      </c>
      <c r="D13" s="1"/>
      <c r="E13" s="1">
        <v>-9000</v>
      </c>
      <c r="G13" s="62"/>
      <c r="H13" s="10"/>
      <c r="I13" s="10"/>
      <c r="J13" s="10"/>
      <c r="L13" s="17" t="s">
        <v>19</v>
      </c>
      <c r="M13" s="91">
        <f>+SUM(M5:M12)</f>
        <v>0</v>
      </c>
      <c r="O13" s="34" t="str">
        <f>+L6</f>
        <v>Accounts Receivable</v>
      </c>
      <c r="P13" s="34"/>
      <c r="Q13" s="37"/>
      <c r="S13" s="4"/>
      <c r="T13" s="4">
        <f>E22</f>
        <v>-35137</v>
      </c>
      <c r="U13" s="13">
        <f t="shared" si="1"/>
        <v>-50437</v>
      </c>
      <c r="W13" s="4"/>
      <c r="X13" s="4"/>
      <c r="Y13" s="83">
        <f>+Y12+SUM(W13:X13)</f>
        <v>-378000</v>
      </c>
      <c r="AA13" s="77" t="s">
        <v>3</v>
      </c>
      <c r="AB13" s="77" t="s">
        <v>4</v>
      </c>
      <c r="AC13" s="80" t="s">
        <v>1</v>
      </c>
      <c r="AK13" s="51"/>
      <c r="AL13" s="51"/>
      <c r="AM13" s="51"/>
      <c r="AQ13" s="76"/>
    </row>
    <row r="14" spans="1:43" ht="17.25" thickTop="1" thickBot="1" x14ac:dyDescent="0.3">
      <c r="B14" s="101"/>
      <c r="C14" s="1"/>
      <c r="D14" s="1"/>
      <c r="E14" s="1"/>
      <c r="G14" s="62"/>
      <c r="H14" s="10"/>
      <c r="I14" s="10"/>
      <c r="J14" s="10"/>
      <c r="L14" s="18" t="s">
        <v>5</v>
      </c>
      <c r="M14" s="19">
        <f>SUM(M10:M12)</f>
        <v>-342863</v>
      </c>
      <c r="O14" s="77" t="s">
        <v>3</v>
      </c>
      <c r="P14" s="77" t="s">
        <v>4</v>
      </c>
      <c r="Q14" s="77" t="s">
        <v>1</v>
      </c>
      <c r="W14" s="4"/>
      <c r="X14" s="4"/>
      <c r="Y14" s="83">
        <f>+Y13+SUM(W14:X14)</f>
        <v>-378000</v>
      </c>
      <c r="AA14" s="84" t="s">
        <v>13</v>
      </c>
      <c r="AB14" s="13"/>
      <c r="AC14" s="19">
        <v>0</v>
      </c>
      <c r="AH14" s="22"/>
      <c r="AI14" s="22"/>
      <c r="AK14" s="51"/>
      <c r="AL14" s="51"/>
      <c r="AM14" s="51"/>
      <c r="AQ14" s="76"/>
    </row>
    <row r="15" spans="1:43" ht="16.5" thickBot="1" x14ac:dyDescent="0.3">
      <c r="B15" s="101"/>
      <c r="C15" s="1" t="s">
        <v>28</v>
      </c>
      <c r="D15" s="1">
        <v>9000</v>
      </c>
      <c r="E15" s="1"/>
      <c r="G15" s="62"/>
      <c r="H15" s="10"/>
      <c r="I15" s="10"/>
      <c r="J15" s="10"/>
      <c r="O15" s="13" t="s">
        <v>13</v>
      </c>
      <c r="P15" s="13"/>
      <c r="Q15" s="13">
        <v>1200000</v>
      </c>
      <c r="S15" s="34" t="s">
        <v>30</v>
      </c>
      <c r="T15" s="34"/>
      <c r="U15" s="37"/>
      <c r="AA15" s="4"/>
      <c r="AB15" s="4"/>
      <c r="AC15" s="19">
        <f>+AC14+SUM(AA15:AB15)</f>
        <v>0</v>
      </c>
      <c r="AK15" s="51"/>
      <c r="AL15" s="51"/>
      <c r="AM15" s="51"/>
      <c r="AQ15" s="76"/>
    </row>
    <row r="16" spans="1:43" ht="15.75" x14ac:dyDescent="0.25">
      <c r="B16" s="101"/>
      <c r="C16" s="1" t="s">
        <v>0</v>
      </c>
      <c r="D16" s="1"/>
      <c r="E16" s="1">
        <v>-9000</v>
      </c>
      <c r="G16" s="62"/>
      <c r="H16" s="10"/>
      <c r="I16" s="10"/>
      <c r="J16" s="10"/>
      <c r="O16" s="4"/>
      <c r="P16" s="4">
        <f>E6</f>
        <v>-9000</v>
      </c>
      <c r="Q16" s="13">
        <f>Q15+SUM(O16:P16)</f>
        <v>1191000</v>
      </c>
      <c r="S16" s="77" t="s">
        <v>3</v>
      </c>
      <c r="T16" s="77" t="s">
        <v>4</v>
      </c>
      <c r="U16" s="80" t="s">
        <v>1</v>
      </c>
      <c r="AA16" s="4"/>
      <c r="AB16" s="4"/>
      <c r="AC16" s="19">
        <f>+AC15+SUM(AA16:AB16)</f>
        <v>0</v>
      </c>
      <c r="AK16" s="51"/>
      <c r="AL16" s="51"/>
      <c r="AM16" s="51"/>
      <c r="AO16" s="90"/>
      <c r="AP16" s="90"/>
      <c r="AQ16" s="90"/>
    </row>
    <row r="17" spans="1:88" ht="15.75" x14ac:dyDescent="0.25">
      <c r="B17" s="101"/>
      <c r="C17" s="1"/>
      <c r="D17" s="1"/>
      <c r="E17" s="1"/>
      <c r="G17" s="62"/>
      <c r="H17" s="10"/>
      <c r="I17" s="10"/>
      <c r="J17" s="10"/>
      <c r="O17" s="4"/>
      <c r="P17" s="4">
        <f>E9</f>
        <v>-30000</v>
      </c>
      <c r="Q17" s="13">
        <f>Q16+SUM(O17:P17)</f>
        <v>1161000</v>
      </c>
      <c r="S17" s="13" t="s">
        <v>13</v>
      </c>
      <c r="T17" s="13"/>
      <c r="U17" s="92">
        <f>+'[1]Beg Bal'!B11</f>
        <v>0</v>
      </c>
      <c r="AK17" s="51"/>
      <c r="AL17" s="51"/>
      <c r="AM17" s="51"/>
      <c r="AO17" s="88"/>
      <c r="AP17" s="88"/>
      <c r="AQ17" s="88"/>
    </row>
    <row r="18" spans="1:88" ht="15.75" x14ac:dyDescent="0.25">
      <c r="B18" s="101">
        <v>42602</v>
      </c>
      <c r="C18" s="1" t="s">
        <v>31</v>
      </c>
      <c r="D18" s="1">
        <v>14700</v>
      </c>
      <c r="E18" s="1"/>
      <c r="G18" s="62"/>
      <c r="H18" s="10"/>
      <c r="I18" s="10"/>
      <c r="J18" s="10"/>
      <c r="O18" s="4">
        <f>D12</f>
        <v>9000</v>
      </c>
      <c r="P18" s="4"/>
      <c r="Q18" s="13">
        <f>Q17+SUM(O18:P18)</f>
        <v>1170000</v>
      </c>
      <c r="S18" s="4"/>
      <c r="T18" s="4"/>
      <c r="U18" s="92">
        <f>+U17+SUM(S18:T18)</f>
        <v>0</v>
      </c>
      <c r="AK18" s="51"/>
      <c r="AL18" s="51"/>
      <c r="AM18" s="51"/>
      <c r="AO18" s="74"/>
      <c r="AP18" s="75"/>
      <c r="AQ18" s="76"/>
    </row>
    <row r="19" spans="1:88" ht="16.149999999999999" customHeight="1" x14ac:dyDescent="0.25">
      <c r="B19" s="101"/>
      <c r="C19" s="1" t="s">
        <v>0</v>
      </c>
      <c r="D19" s="1"/>
      <c r="E19" s="1">
        <v>-14700</v>
      </c>
      <c r="G19" s="62"/>
      <c r="H19" s="10"/>
      <c r="I19" s="10"/>
      <c r="J19" s="10"/>
      <c r="O19" s="4"/>
      <c r="P19" s="4">
        <f>E16</f>
        <v>-9000</v>
      </c>
      <c r="Q19" s="13">
        <f t="shared" ref="Q19:Q23" si="2">Q18+SUM(O19:P19)</f>
        <v>1161000</v>
      </c>
      <c r="S19" s="4"/>
      <c r="T19" s="4"/>
      <c r="U19" s="92">
        <f>+U18+SUM(S19:T19)</f>
        <v>0</v>
      </c>
      <c r="AK19" s="51"/>
      <c r="AL19" s="51"/>
      <c r="AM19" s="51"/>
      <c r="AQ19" s="76"/>
    </row>
    <row r="20" spans="1:88" ht="16.5" thickBot="1" x14ac:dyDescent="0.3">
      <c r="B20" s="101"/>
      <c r="C20" s="1"/>
      <c r="D20" s="1"/>
      <c r="E20" s="1"/>
      <c r="G20" s="62"/>
      <c r="H20" s="10"/>
      <c r="I20" s="10"/>
      <c r="J20" s="10"/>
      <c r="O20" s="4"/>
      <c r="P20" s="4">
        <f>E19</f>
        <v>-14700</v>
      </c>
      <c r="Q20" s="13">
        <f t="shared" si="2"/>
        <v>1146300</v>
      </c>
      <c r="AH20" s="88"/>
      <c r="AI20" s="88"/>
      <c r="AK20" s="51"/>
      <c r="AL20" s="51"/>
      <c r="AM20" s="51"/>
      <c r="AQ20" s="76"/>
    </row>
    <row r="21" spans="1:88" ht="16.5" thickBot="1" x14ac:dyDescent="0.3">
      <c r="B21" s="101">
        <v>42735</v>
      </c>
      <c r="C21" s="1" t="s">
        <v>32</v>
      </c>
      <c r="D21" s="1">
        <v>35137</v>
      </c>
      <c r="E21" s="1"/>
      <c r="G21" s="62"/>
      <c r="H21" s="10"/>
      <c r="I21" s="10"/>
      <c r="J21" s="10"/>
      <c r="O21" s="4"/>
      <c r="P21" s="4"/>
      <c r="Q21" s="13">
        <f t="shared" si="2"/>
        <v>1146300</v>
      </c>
      <c r="S21" s="35" t="str">
        <f>+L8</f>
        <v xml:space="preserve">Accounts Payable </v>
      </c>
      <c r="T21" s="35"/>
      <c r="U21" s="36"/>
      <c r="AK21" s="51"/>
      <c r="AL21" s="51"/>
      <c r="AM21" s="51"/>
      <c r="AQ21" s="76"/>
    </row>
    <row r="22" spans="1:88" ht="15.75" x14ac:dyDescent="0.25">
      <c r="B22" s="101"/>
      <c r="C22" s="1" t="s">
        <v>31</v>
      </c>
      <c r="D22" s="1"/>
      <c r="E22" s="1">
        <v>-35137</v>
      </c>
      <c r="G22" s="62"/>
      <c r="H22" s="10"/>
      <c r="I22" s="10"/>
      <c r="J22" s="10"/>
      <c r="O22" s="4"/>
      <c r="P22" s="4"/>
      <c r="Q22" s="13">
        <f t="shared" si="2"/>
        <v>1146300</v>
      </c>
      <c r="S22" s="77" t="s">
        <v>3</v>
      </c>
      <c r="T22" s="77" t="s">
        <v>4</v>
      </c>
      <c r="U22" s="80" t="s">
        <v>1</v>
      </c>
      <c r="AK22" s="51"/>
      <c r="AL22" s="51"/>
      <c r="AM22" s="51"/>
      <c r="AO22" s="90"/>
      <c r="AP22" s="90"/>
      <c r="AQ22" s="90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 ht="15.75" x14ac:dyDescent="0.25">
      <c r="B23" s="101"/>
      <c r="C23" s="1"/>
      <c r="D23" s="1"/>
      <c r="E23" s="1"/>
      <c r="G23" s="62"/>
      <c r="H23" s="10"/>
      <c r="I23" s="10"/>
      <c r="J23" s="10"/>
      <c r="O23" s="4"/>
      <c r="P23" s="4"/>
      <c r="Q23" s="13">
        <f t="shared" si="2"/>
        <v>1146300</v>
      </c>
      <c r="S23" s="31" t="s">
        <v>13</v>
      </c>
      <c r="T23" s="13"/>
      <c r="U23" s="93">
        <v>-10000</v>
      </c>
      <c r="AK23" s="51"/>
      <c r="AL23" s="51"/>
      <c r="AM23" s="51"/>
      <c r="AO23" s="88"/>
      <c r="AP23" s="88"/>
      <c r="AQ23" s="88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 ht="15.75" x14ac:dyDescent="0.25">
      <c r="B24" s="101"/>
      <c r="C24" s="1"/>
      <c r="D24" s="1"/>
      <c r="E24" s="1"/>
      <c r="G24" s="62"/>
      <c r="H24" s="10"/>
      <c r="I24" s="10"/>
      <c r="J24" s="10"/>
      <c r="O24" s="8"/>
      <c r="P24" s="8"/>
      <c r="Q24" s="8"/>
      <c r="S24" s="4"/>
      <c r="T24" s="4"/>
      <c r="U24" s="93">
        <f>+U23+SUM(S24:T24)</f>
        <v>-10000</v>
      </c>
      <c r="AK24" s="51"/>
      <c r="AL24" s="51"/>
      <c r="AM24" s="51"/>
      <c r="AO24" s="74"/>
      <c r="AP24" s="75"/>
      <c r="AQ24" s="76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 s="96" customFormat="1" ht="15.75" x14ac:dyDescent="0.25">
      <c r="A25" s="52"/>
      <c r="B25" s="49"/>
      <c r="C25" s="8"/>
      <c r="D25" s="8"/>
      <c r="E25" s="8"/>
      <c r="F25" s="9"/>
      <c r="G25" s="49"/>
      <c r="H25" s="8"/>
      <c r="I25" s="8"/>
      <c r="J25" s="8"/>
      <c r="K25" s="9"/>
      <c r="L25" s="8"/>
      <c r="M25" s="8"/>
      <c r="N25" s="8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5"/>
      <c r="AA25" s="95"/>
      <c r="AB25" s="95"/>
      <c r="AC25" s="95"/>
      <c r="AD25" s="50"/>
      <c r="AE25" s="50"/>
      <c r="AF25" s="50"/>
      <c r="AG25" s="50"/>
      <c r="AH25" s="50"/>
      <c r="AI25" s="50"/>
      <c r="AJ25" s="50"/>
      <c r="AK25" s="50"/>
      <c r="AL25" s="50"/>
      <c r="AM25" s="76"/>
      <c r="AN25" s="50"/>
      <c r="AO25" s="50"/>
      <c r="AP25" s="50"/>
      <c r="AQ25" s="76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 s="99" customFormat="1" ht="16.5" thickBot="1" x14ac:dyDescent="0.3">
      <c r="A26" s="52"/>
      <c r="B26" s="49"/>
      <c r="C26" s="8"/>
      <c r="D26" s="8"/>
      <c r="E26" s="8"/>
      <c r="F26" s="9"/>
      <c r="G26" s="49"/>
      <c r="H26" s="8"/>
      <c r="I26" s="8"/>
      <c r="J26" s="8"/>
      <c r="K26" s="9"/>
      <c r="L26" s="8"/>
      <c r="M26" s="8"/>
      <c r="N26" s="8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8"/>
      <c r="AA26" s="98"/>
      <c r="AB26" s="98"/>
      <c r="AC26" s="98"/>
      <c r="AD26" s="50"/>
      <c r="AE26" s="50"/>
      <c r="AF26" s="50"/>
      <c r="AG26" s="50"/>
      <c r="AH26" s="50"/>
      <c r="AI26" s="50"/>
      <c r="AJ26" s="50"/>
      <c r="AK26" s="50"/>
      <c r="AL26" s="50"/>
      <c r="AM26" s="76"/>
      <c r="AN26" s="50"/>
      <c r="AO26" s="50"/>
      <c r="AP26" s="50"/>
      <c r="AQ26" s="76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 ht="18.600000000000001" customHeight="1" thickBot="1" x14ac:dyDescent="0.3">
      <c r="L27" s="20"/>
      <c r="M27" s="20"/>
      <c r="O27" s="34" t="s">
        <v>24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7"/>
      <c r="AM27" s="76"/>
      <c r="AQ27" s="76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 ht="15.75" x14ac:dyDescent="0.25">
      <c r="O28" s="114" t="s">
        <v>33</v>
      </c>
      <c r="P28" s="115"/>
      <c r="Q28" s="116"/>
      <c r="R28" s="9"/>
      <c r="S28" s="114" t="s">
        <v>35</v>
      </c>
      <c r="T28" s="115"/>
      <c r="U28" s="116"/>
      <c r="W28" s="114" t="s">
        <v>37</v>
      </c>
      <c r="X28" s="115"/>
      <c r="Y28" s="116"/>
      <c r="Z28" s="9"/>
      <c r="AA28" s="114" t="s">
        <v>39</v>
      </c>
      <c r="AB28" s="115"/>
      <c r="AC28" s="116"/>
      <c r="AE28" s="21"/>
      <c r="AF28" s="21"/>
      <c r="AH28" s="21"/>
      <c r="AI28" s="21"/>
      <c r="AQ28" s="76"/>
    </row>
    <row r="29" spans="1:88" x14ac:dyDescent="0.25">
      <c r="O29" s="11" t="s">
        <v>3</v>
      </c>
      <c r="P29" s="11" t="s">
        <v>4</v>
      </c>
      <c r="Q29" s="11" t="s">
        <v>1</v>
      </c>
      <c r="R29" s="9"/>
      <c r="S29" s="11" t="s">
        <v>3</v>
      </c>
      <c r="T29" s="11" t="s">
        <v>4</v>
      </c>
      <c r="U29" s="11" t="s">
        <v>1</v>
      </c>
      <c r="W29" s="11" t="s">
        <v>3</v>
      </c>
      <c r="X29" s="11" t="s">
        <v>4</v>
      </c>
      <c r="Y29" s="11" t="s">
        <v>1</v>
      </c>
      <c r="Z29" s="9"/>
      <c r="AA29" s="11" t="s">
        <v>3</v>
      </c>
      <c r="AB29" s="11" t="s">
        <v>4</v>
      </c>
      <c r="AC29" s="11" t="s">
        <v>1</v>
      </c>
      <c r="AO29" s="90"/>
      <c r="AP29" s="90"/>
      <c r="AQ29" s="90"/>
    </row>
    <row r="30" spans="1:88" s="21" customFormat="1" x14ac:dyDescent="0.25">
      <c r="A30" s="52"/>
      <c r="F30" s="9"/>
      <c r="K30" s="9"/>
      <c r="L30" s="8"/>
      <c r="M30" s="8"/>
      <c r="N30" s="20"/>
      <c r="O30" s="102" t="s">
        <v>13</v>
      </c>
      <c r="P30" s="102"/>
      <c r="Q30" s="103">
        <v>30000</v>
      </c>
      <c r="R30" s="3"/>
      <c r="S30" s="102" t="s">
        <v>13</v>
      </c>
      <c r="T30" s="102"/>
      <c r="U30" s="103">
        <v>9000</v>
      </c>
      <c r="V30" s="104"/>
      <c r="W30" s="102" t="s">
        <v>13</v>
      </c>
      <c r="X30" s="102"/>
      <c r="Y30" s="103">
        <v>3000</v>
      </c>
      <c r="Z30" s="3"/>
      <c r="AA30" s="102" t="s">
        <v>13</v>
      </c>
      <c r="AB30" s="102"/>
      <c r="AC30" s="103">
        <v>8000</v>
      </c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88"/>
      <c r="AP30" s="88"/>
      <c r="AQ30" s="88"/>
    </row>
    <row r="31" spans="1:88" ht="15.75" x14ac:dyDescent="0.25">
      <c r="O31" s="2"/>
      <c r="P31" s="2">
        <f>P17</f>
        <v>-30000</v>
      </c>
      <c r="Q31" s="103">
        <f>+Q30+SUM(O31:P31)</f>
        <v>0</v>
      </c>
      <c r="R31" s="3"/>
      <c r="S31" s="2"/>
      <c r="T31" s="2">
        <f>P16</f>
        <v>-9000</v>
      </c>
      <c r="U31" s="103">
        <f>+U30+SUM(S31:T31)</f>
        <v>0</v>
      </c>
      <c r="V31" s="104"/>
      <c r="W31" s="2"/>
      <c r="X31" s="2"/>
      <c r="Y31" s="103">
        <f>+Y30+SUM(W31:X31)</f>
        <v>3000</v>
      </c>
      <c r="Z31" s="3"/>
      <c r="AA31" s="2"/>
      <c r="AB31" s="2">
        <v>-8000</v>
      </c>
      <c r="AC31" s="103">
        <f>+AC30+SUM(AA31:AB31)</f>
        <v>0</v>
      </c>
      <c r="AO31" s="74"/>
      <c r="AP31" s="75"/>
      <c r="AQ31" s="76"/>
    </row>
    <row r="32" spans="1:88" ht="15.75" x14ac:dyDescent="0.25">
      <c r="O32" s="2"/>
      <c r="P32" s="2"/>
      <c r="Q32" s="103">
        <f>+Q31+SUM(O32:P32)</f>
        <v>0</v>
      </c>
      <c r="R32" s="3"/>
      <c r="S32" s="2">
        <f>O18</f>
        <v>9000</v>
      </c>
      <c r="T32" s="2"/>
      <c r="U32" s="103">
        <f t="shared" ref="U32:U33" si="3">+U31+SUM(S32:T32)</f>
        <v>9000</v>
      </c>
      <c r="V32" s="104"/>
      <c r="W32" s="2"/>
      <c r="X32" s="2"/>
      <c r="Y32" s="103">
        <f>+Y31+SUM(W32:X32)</f>
        <v>3000</v>
      </c>
      <c r="Z32" s="3"/>
      <c r="AA32" s="2"/>
      <c r="AB32" s="2"/>
      <c r="AC32" s="103">
        <f>+AC31+SUM(AA32:AB32)</f>
        <v>0</v>
      </c>
      <c r="AQ32" s="76"/>
    </row>
    <row r="33" spans="15:43" ht="15.75" x14ac:dyDescent="0.25">
      <c r="O33" s="105"/>
      <c r="P33" s="105"/>
      <c r="Q33" s="105"/>
      <c r="R33" s="3"/>
      <c r="S33" s="2"/>
      <c r="T33" s="2">
        <f>P19</f>
        <v>-9000</v>
      </c>
      <c r="U33" s="103">
        <f t="shared" si="3"/>
        <v>0</v>
      </c>
      <c r="V33" s="104"/>
      <c r="W33" s="3"/>
      <c r="X33" s="3"/>
      <c r="Y33" s="3"/>
      <c r="Z33" s="3"/>
      <c r="AA33" s="3"/>
      <c r="AB33" s="3"/>
      <c r="AC33" s="3"/>
      <c r="AQ33" s="76"/>
    </row>
    <row r="34" spans="15:43" x14ac:dyDescent="0.25">
      <c r="O34" s="117" t="s">
        <v>34</v>
      </c>
      <c r="P34" s="118"/>
      <c r="Q34" s="119"/>
      <c r="R34" s="3"/>
      <c r="S34" s="105"/>
      <c r="T34" s="105"/>
      <c r="U34" s="105"/>
      <c r="V34" s="104"/>
      <c r="W34" s="117" t="s">
        <v>40</v>
      </c>
      <c r="X34" s="118"/>
      <c r="Y34" s="119"/>
      <c r="Z34" s="3"/>
      <c r="AA34" s="117" t="s">
        <v>38</v>
      </c>
      <c r="AB34" s="118"/>
      <c r="AC34" s="119"/>
    </row>
    <row r="35" spans="15:43" x14ac:dyDescent="0.25">
      <c r="O35" s="106" t="s">
        <v>3</v>
      </c>
      <c r="P35" s="106" t="s">
        <v>4</v>
      </c>
      <c r="Q35" s="106" t="s">
        <v>1</v>
      </c>
      <c r="R35" s="107"/>
      <c r="S35" s="117" t="s">
        <v>36</v>
      </c>
      <c r="T35" s="118"/>
      <c r="U35" s="119"/>
      <c r="V35" s="104"/>
      <c r="W35" s="106" t="s">
        <v>3</v>
      </c>
      <c r="X35" s="106" t="s">
        <v>4</v>
      </c>
      <c r="Y35" s="106" t="s">
        <v>1</v>
      </c>
      <c r="Z35" s="108"/>
      <c r="AA35" s="106" t="s">
        <v>3</v>
      </c>
      <c r="AB35" s="106" t="s">
        <v>4</v>
      </c>
      <c r="AC35" s="106" t="s">
        <v>1</v>
      </c>
      <c r="AO35" s="90"/>
      <c r="AP35" s="90"/>
      <c r="AQ35" s="90"/>
    </row>
    <row r="36" spans="15:43" x14ac:dyDescent="0.25">
      <c r="O36" s="102" t="s">
        <v>13</v>
      </c>
      <c r="P36" s="102"/>
      <c r="Q36" s="103">
        <v>0</v>
      </c>
      <c r="R36" s="3"/>
      <c r="S36" s="106" t="s">
        <v>3</v>
      </c>
      <c r="T36" s="106" t="s">
        <v>4</v>
      </c>
      <c r="U36" s="106" t="s">
        <v>1</v>
      </c>
      <c r="V36" s="109"/>
      <c r="W36" s="102" t="s">
        <v>13</v>
      </c>
      <c r="X36" s="102"/>
      <c r="Y36" s="103">
        <v>6700</v>
      </c>
      <c r="Z36" s="108"/>
      <c r="AA36" s="102" t="s">
        <v>13</v>
      </c>
      <c r="AB36" s="102"/>
      <c r="AC36" s="103">
        <v>4000</v>
      </c>
      <c r="AO36" s="88"/>
      <c r="AP36" s="88"/>
      <c r="AQ36" s="88"/>
    </row>
    <row r="37" spans="15:43" ht="16.149999999999999" customHeight="1" x14ac:dyDescent="0.45">
      <c r="O37" s="2"/>
      <c r="P37" s="2"/>
      <c r="Q37" s="103">
        <f>+Q36+SUM(O37:P37)</f>
        <v>0</v>
      </c>
      <c r="R37" s="107"/>
      <c r="S37" s="102" t="s">
        <v>13</v>
      </c>
      <c r="T37" s="102"/>
      <c r="U37" s="103">
        <v>0</v>
      </c>
      <c r="V37" s="104"/>
      <c r="W37" s="2"/>
      <c r="X37" s="2">
        <v>-6700</v>
      </c>
      <c r="Y37" s="103">
        <f>+Y36+SUM(W37:X37)</f>
        <v>0</v>
      </c>
      <c r="Z37" s="110"/>
      <c r="AA37" s="2"/>
      <c r="AB37" s="2"/>
      <c r="AC37" s="103">
        <f>+AC36+SUM(AA37:AB37)</f>
        <v>4000</v>
      </c>
      <c r="AK37" s="90"/>
      <c r="AL37" s="90"/>
      <c r="AM37" s="90"/>
      <c r="AO37" s="74"/>
      <c r="AP37" s="75"/>
      <c r="AQ37" s="76"/>
    </row>
    <row r="38" spans="15:43" ht="15.75" x14ac:dyDescent="0.25">
      <c r="O38" s="2"/>
      <c r="P38" s="2"/>
      <c r="Q38" s="103">
        <f>+Q37+SUM(O38:P38)</f>
        <v>0</v>
      </c>
      <c r="R38" s="3"/>
      <c r="S38" s="2"/>
      <c r="T38" s="2"/>
      <c r="U38" s="103">
        <f>+U37+SUM(S38:T38)</f>
        <v>0</v>
      </c>
      <c r="V38" s="104"/>
      <c r="W38" s="2"/>
      <c r="X38" s="2"/>
      <c r="Y38" s="103">
        <f>+Y37+SUM(W38:X38)</f>
        <v>0</v>
      </c>
      <c r="Z38" s="108"/>
      <c r="AA38" s="2"/>
      <c r="AB38" s="2"/>
      <c r="AC38" s="103">
        <f>+AC37+SUM(AA38:AB38)</f>
        <v>4000</v>
      </c>
      <c r="AK38" s="88"/>
      <c r="AL38" s="88"/>
      <c r="AM38" s="88"/>
      <c r="AQ38" s="76"/>
    </row>
    <row r="39" spans="15:43" ht="15.75" x14ac:dyDescent="0.25">
      <c r="O39" s="3"/>
      <c r="P39" s="3"/>
      <c r="Q39" s="3"/>
      <c r="R39" s="3"/>
      <c r="S39" s="2"/>
      <c r="T39" s="2"/>
      <c r="U39" s="103">
        <f>+U38+SUM(S39:T39)</f>
        <v>0</v>
      </c>
      <c r="V39" s="104"/>
      <c r="W39" s="104"/>
      <c r="X39" s="104"/>
      <c r="Y39" s="104"/>
      <c r="Z39" s="108"/>
      <c r="AA39" s="7"/>
      <c r="AB39" s="7"/>
      <c r="AC39" s="7"/>
      <c r="AK39" s="74"/>
      <c r="AL39" s="75"/>
      <c r="AM39" s="76"/>
      <c r="AQ39" s="76"/>
    </row>
    <row r="40" spans="15:43" ht="15.75" x14ac:dyDescent="0.25">
      <c r="O40" s="104"/>
      <c r="P40" s="104"/>
      <c r="Q40" s="104"/>
      <c r="R40" s="104"/>
      <c r="S40" s="3"/>
      <c r="T40" s="3"/>
      <c r="U40" s="3"/>
      <c r="V40" s="104"/>
      <c r="W40" s="104"/>
      <c r="X40" s="104"/>
      <c r="Y40" s="104"/>
      <c r="Z40" s="108"/>
      <c r="AA40" s="117" t="s">
        <v>41</v>
      </c>
      <c r="AB40" s="118"/>
      <c r="AC40" s="119"/>
      <c r="AM40" s="76"/>
      <c r="AO40" s="51"/>
      <c r="AP40" s="51"/>
      <c r="AQ40" s="51"/>
    </row>
    <row r="41" spans="15:43" ht="15.75" x14ac:dyDescent="0.25">
      <c r="O41" s="105" t="s">
        <v>25</v>
      </c>
      <c r="P41" s="7"/>
      <c r="Q41" s="7"/>
      <c r="R41" s="3"/>
      <c r="S41" s="104"/>
      <c r="T41" s="104"/>
      <c r="U41" s="104"/>
      <c r="V41" s="104"/>
      <c r="W41" s="105"/>
      <c r="X41" s="3"/>
      <c r="Y41" s="3"/>
      <c r="Z41" s="108"/>
      <c r="AA41" s="106" t="s">
        <v>3</v>
      </c>
      <c r="AB41" s="106" t="s">
        <v>4</v>
      </c>
      <c r="AC41" s="106" t="s">
        <v>1</v>
      </c>
      <c r="AM41" s="76"/>
      <c r="AO41" s="90"/>
      <c r="AP41" s="90"/>
      <c r="AQ41" s="90"/>
    </row>
    <row r="42" spans="15:43" ht="15.75" thickBot="1" x14ac:dyDescent="0.3">
      <c r="O42" s="104"/>
      <c r="P42" s="104"/>
      <c r="Q42" s="104"/>
      <c r="R42" s="3"/>
      <c r="S42" s="7"/>
      <c r="T42" s="7"/>
      <c r="U42" s="111">
        <f>+Q32+U33+Q38+U39+Y38+U46+Y32+AC32+AC42+AC38</f>
        <v>1146300</v>
      </c>
      <c r="V42" s="104"/>
      <c r="W42" s="104"/>
      <c r="X42" s="104"/>
      <c r="Y42" s="104"/>
      <c r="Z42" s="108"/>
      <c r="AA42" s="102" t="s">
        <v>13</v>
      </c>
      <c r="AB42" s="112"/>
      <c r="AC42" s="103">
        <v>1139300</v>
      </c>
      <c r="AK42" s="51"/>
      <c r="AL42" s="51"/>
      <c r="AM42" s="51"/>
      <c r="AO42" s="88"/>
      <c r="AP42" s="88"/>
      <c r="AQ42" s="88"/>
    </row>
    <row r="43" spans="15:43" ht="16.5" thickTop="1" x14ac:dyDescent="0.25">
      <c r="S43" s="9"/>
      <c r="T43" s="9"/>
      <c r="U43" s="9"/>
      <c r="Z43" s="40"/>
      <c r="AA43" s="38"/>
      <c r="AB43" s="38"/>
      <c r="AC43" s="39"/>
      <c r="AK43" s="90"/>
      <c r="AL43" s="90"/>
      <c r="AM43" s="90"/>
      <c r="AO43" s="74"/>
      <c r="AP43" s="75"/>
      <c r="AQ43" s="76"/>
    </row>
    <row r="44" spans="15:43" ht="15.75" x14ac:dyDescent="0.25">
      <c r="R44" s="9"/>
      <c r="Z44" s="40"/>
      <c r="AK44" s="88"/>
      <c r="AL44" s="88"/>
      <c r="AM44" s="88"/>
      <c r="AQ44" s="76"/>
    </row>
    <row r="45" spans="15:43" ht="15.75" x14ac:dyDescent="0.25">
      <c r="O45" s="9"/>
      <c r="P45" s="9"/>
      <c r="Q45" s="9"/>
      <c r="R45" s="9"/>
      <c r="S45" s="9"/>
      <c r="T45" s="9"/>
      <c r="U45" s="9"/>
      <c r="Z45" s="40"/>
      <c r="AK45" s="74"/>
      <c r="AL45" s="75"/>
      <c r="AM45" s="76"/>
      <c r="AQ45" s="76"/>
    </row>
    <row r="46" spans="15:43" ht="15.75" x14ac:dyDescent="0.25">
      <c r="P46" s="9"/>
      <c r="Q46" s="9"/>
      <c r="R46" s="9"/>
      <c r="S46" s="9"/>
      <c r="T46" s="9"/>
      <c r="U46" s="9"/>
      <c r="AM46" s="76"/>
      <c r="AQ46" s="76"/>
    </row>
    <row r="47" spans="15:43" ht="15.75" x14ac:dyDescent="0.25">
      <c r="R47" s="9"/>
      <c r="S47" s="9"/>
      <c r="T47" s="9"/>
      <c r="U47" s="9"/>
      <c r="AM47" s="76"/>
    </row>
    <row r="48" spans="15:43" x14ac:dyDescent="0.25">
      <c r="R48" s="9"/>
      <c r="S48" s="9"/>
      <c r="T48" s="9"/>
    </row>
    <row r="49" spans="15:43" x14ac:dyDescent="0.25">
      <c r="O49" s="50"/>
      <c r="P49" s="50"/>
      <c r="Q49" s="50"/>
      <c r="R49" s="9"/>
      <c r="W49" s="50"/>
      <c r="X49" s="9"/>
      <c r="Y49" s="9"/>
    </row>
    <row r="50" spans="15:43" x14ac:dyDescent="0.25">
      <c r="W50" s="50"/>
      <c r="X50" s="9"/>
      <c r="Y50" s="9"/>
    </row>
    <row r="51" spans="15:43" x14ac:dyDescent="0.25">
      <c r="O51" s="50"/>
      <c r="P51" s="50"/>
      <c r="Q51" s="50"/>
      <c r="W51" s="50"/>
      <c r="X51" s="9"/>
      <c r="Y51" s="9"/>
      <c r="AE51" s="9"/>
      <c r="AF51" s="9"/>
      <c r="AG51" s="9"/>
      <c r="AH51" s="9"/>
      <c r="AI51" s="9"/>
      <c r="AJ51" s="9"/>
    </row>
    <row r="52" spans="15:43" x14ac:dyDescent="0.25">
      <c r="S52" s="50"/>
      <c r="T52" s="50"/>
      <c r="U52" s="50"/>
      <c r="AE52" s="9"/>
      <c r="AF52" s="9"/>
      <c r="AG52" s="9"/>
      <c r="AH52" s="9"/>
      <c r="AI52" s="9"/>
      <c r="AJ52" s="9"/>
    </row>
    <row r="53" spans="15:43" x14ac:dyDescent="0.25">
      <c r="R53" s="50"/>
      <c r="S53" s="50"/>
      <c r="T53" s="50"/>
      <c r="U53" s="50"/>
      <c r="V53" s="50"/>
      <c r="Z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5:43" x14ac:dyDescent="0.25">
      <c r="R54" s="50"/>
      <c r="V54" s="50"/>
      <c r="Z54" s="9"/>
      <c r="AD54" s="9"/>
      <c r="AK54" s="9"/>
      <c r="AL54" s="9"/>
      <c r="AM54" s="9"/>
      <c r="AN54" s="9"/>
      <c r="AO54" s="9"/>
      <c r="AP54" s="9"/>
      <c r="AQ54" s="9"/>
    </row>
    <row r="55" spans="15:43" x14ac:dyDescent="0.25">
      <c r="R55" s="50"/>
      <c r="V55" s="50"/>
      <c r="Z55" s="9"/>
      <c r="AD55" s="9"/>
      <c r="AK55" s="9"/>
      <c r="AL55" s="9"/>
      <c r="AM55" s="9"/>
      <c r="AN55" s="9"/>
      <c r="AO55" s="9"/>
      <c r="AP55" s="9"/>
      <c r="AQ55" s="9"/>
    </row>
    <row r="56" spans="15:43" x14ac:dyDescent="0.25">
      <c r="AO56" s="90"/>
      <c r="AP56" s="90"/>
      <c r="AQ56" s="90"/>
    </row>
    <row r="57" spans="15:43" x14ac:dyDescent="0.25">
      <c r="AO57" s="88"/>
      <c r="AP57" s="88"/>
      <c r="AQ57" s="88"/>
    </row>
    <row r="58" spans="15:43" ht="15.75" x14ac:dyDescent="0.25">
      <c r="AO58" s="74"/>
      <c r="AP58" s="75"/>
      <c r="AQ58" s="76"/>
    </row>
    <row r="59" spans="15:43" ht="15.75" x14ac:dyDescent="0.25">
      <c r="AQ59" s="76"/>
    </row>
    <row r="60" spans="15:43" ht="15.75" x14ac:dyDescent="0.25">
      <c r="AQ60" s="76"/>
    </row>
    <row r="61" spans="15:43" x14ac:dyDescent="0.25">
      <c r="AA61" s="90"/>
      <c r="AB61" s="90"/>
      <c r="AC61" s="90"/>
      <c r="AO61" s="51"/>
      <c r="AP61" s="51"/>
      <c r="AQ61" s="51"/>
    </row>
    <row r="62" spans="15:43" x14ac:dyDescent="0.25">
      <c r="AA62" s="88"/>
      <c r="AB62" s="88"/>
      <c r="AC62" s="88"/>
      <c r="AO62" s="90"/>
      <c r="AP62" s="90"/>
      <c r="AQ62" s="90"/>
    </row>
    <row r="63" spans="15:43" ht="15.75" x14ac:dyDescent="0.25">
      <c r="AA63" s="74"/>
      <c r="AB63" s="75"/>
      <c r="AC63" s="76"/>
      <c r="AO63" s="88"/>
      <c r="AP63" s="88"/>
      <c r="AQ63" s="88"/>
    </row>
    <row r="64" spans="15:43" ht="15.75" x14ac:dyDescent="0.25">
      <c r="AC64" s="76"/>
      <c r="AO64" s="74"/>
      <c r="AP64" s="75"/>
      <c r="AQ64" s="76"/>
    </row>
    <row r="65" spans="27:43" ht="15.75" x14ac:dyDescent="0.25">
      <c r="AC65" s="76"/>
      <c r="AQ65" s="76"/>
    </row>
    <row r="66" spans="27:43" ht="15.75" x14ac:dyDescent="0.25">
      <c r="AA66" s="51"/>
      <c r="AB66" s="51"/>
      <c r="AC66" s="51"/>
      <c r="AH66" s="90"/>
      <c r="AI66" s="90"/>
      <c r="AQ66" s="76"/>
    </row>
    <row r="67" spans="27:43" ht="15.75" x14ac:dyDescent="0.25">
      <c r="AA67" s="90"/>
      <c r="AB67" s="90"/>
      <c r="AC67" s="90"/>
      <c r="AH67" s="88"/>
      <c r="AI67" s="88"/>
      <c r="AQ67" s="76"/>
    </row>
    <row r="68" spans="27:43" x14ac:dyDescent="0.25">
      <c r="AA68" s="88"/>
      <c r="AB68" s="88"/>
      <c r="AC68" s="88"/>
      <c r="AH68" s="74"/>
      <c r="AI68" s="75"/>
    </row>
    <row r="69" spans="27:43" ht="15.75" x14ac:dyDescent="0.25">
      <c r="AA69" s="74"/>
      <c r="AB69" s="75"/>
      <c r="AC69" s="76"/>
    </row>
    <row r="70" spans="27:43" ht="15.75" x14ac:dyDescent="0.25">
      <c r="AC70" s="76"/>
    </row>
    <row r="71" spans="27:43" ht="15.75" x14ac:dyDescent="0.25">
      <c r="AC71" s="76"/>
      <c r="AH71" s="51"/>
      <c r="AI71" s="51"/>
    </row>
    <row r="72" spans="27:43" ht="15.75" x14ac:dyDescent="0.25">
      <c r="AC72" s="76"/>
      <c r="AH72" s="90"/>
      <c r="AI72" s="90"/>
    </row>
    <row r="73" spans="27:43" x14ac:dyDescent="0.25">
      <c r="AE73" s="90"/>
      <c r="AF73" s="90"/>
      <c r="AH73" s="88"/>
      <c r="AI73" s="88"/>
    </row>
    <row r="74" spans="27:43" x14ac:dyDescent="0.25">
      <c r="AE74" s="88"/>
      <c r="AF74" s="88"/>
      <c r="AH74" s="74"/>
      <c r="AI74" s="75"/>
    </row>
    <row r="75" spans="27:43" ht="15.75" x14ac:dyDescent="0.25">
      <c r="AE75" s="75"/>
      <c r="AF75" s="76"/>
    </row>
    <row r="76" spans="27:43" ht="15.75" x14ac:dyDescent="0.25">
      <c r="AF76" s="76"/>
    </row>
    <row r="77" spans="27:43" ht="15.75" x14ac:dyDescent="0.25">
      <c r="AF77" s="76"/>
    </row>
    <row r="78" spans="27:43" x14ac:dyDescent="0.25">
      <c r="AE78" s="51"/>
      <c r="AF78" s="51"/>
    </row>
    <row r="79" spans="27:43" x14ac:dyDescent="0.25">
      <c r="AE79" s="90"/>
      <c r="AF79" s="90"/>
    </row>
    <row r="80" spans="27:43" x14ac:dyDescent="0.25">
      <c r="AE80" s="88"/>
      <c r="AF80" s="88"/>
    </row>
    <row r="81" spans="19:32" ht="15.75" x14ac:dyDescent="0.25">
      <c r="AE81" s="75"/>
      <c r="AF81" s="76"/>
    </row>
    <row r="82" spans="19:32" ht="15.75" x14ac:dyDescent="0.25">
      <c r="AF82" s="76"/>
    </row>
    <row r="83" spans="19:32" ht="15.75" x14ac:dyDescent="0.25">
      <c r="AF83" s="76"/>
    </row>
    <row r="84" spans="19:32" ht="15.75" x14ac:dyDescent="0.25">
      <c r="AF84" s="76"/>
    </row>
    <row r="94" spans="19:32" x14ac:dyDescent="0.25">
      <c r="S94" s="100"/>
      <c r="T94" s="100"/>
      <c r="U94" s="100"/>
    </row>
  </sheetData>
  <sheetProtection algorithmName="SHA-512" hashValue="EEJTCV3NKmG7IRelMCPjK1IeNmaV0RC572rE63aZMhL59/1ymPUp9ozcZHe75HmXYfy2xMYbJQgNaAALVTu2+A==" saltValue="kAUvtYqKUnbkD0IR9jmiqQ==" spinCount="100000" sheet="1" formatCells="0" formatColumns="0" formatRows="0" insertColumns="0" insertRows="0" insertHyperlinks="0" deleteColumns="0" deleteRows="0" selectLockedCells="1" sort="0" autoFilter="0" pivotTables="0"/>
  <mergeCells count="13">
    <mergeCell ref="N1:O1"/>
    <mergeCell ref="N2:O2"/>
    <mergeCell ref="M3:M4"/>
    <mergeCell ref="N3:Q3"/>
    <mergeCell ref="O28:Q28"/>
    <mergeCell ref="AA28:AC28"/>
    <mergeCell ref="O34:Q34"/>
    <mergeCell ref="S35:U35"/>
    <mergeCell ref="AA40:AC40"/>
    <mergeCell ref="S28:U28"/>
    <mergeCell ref="AA34:AC34"/>
    <mergeCell ref="W34:Y34"/>
    <mergeCell ref="W28:Y28"/>
  </mergeCells>
  <conditionalFormatting sqref="M13">
    <cfRule type="cellIs" dxfId="47" priority="13" operator="lessThan">
      <formula>-1</formula>
    </cfRule>
    <cfRule type="cellIs" dxfId="46" priority="14" operator="greaterThan">
      <formula>1</formula>
    </cfRule>
    <cfRule type="cellIs" dxfId="45" priority="15" operator="between">
      <formula>-1</formula>
      <formula>1</formula>
    </cfRule>
  </conditionalFormatting>
  <conditionalFormatting sqref="Q5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equal">
      <formula>0</formula>
    </cfRule>
  </conditionalFormatting>
  <conditionalFormatting sqref="N3">
    <cfRule type="cellIs" dxfId="41" priority="16" operator="greaterThan">
      <formula>$L$2</formula>
    </cfRule>
    <cfRule type="cellIs" dxfId="40" priority="17" operator="lessThan">
      <formula>$L$2</formula>
    </cfRule>
    <cfRule type="cellIs" dxfId="39" priority="18" operator="lessThan">
      <formula>$L$2</formula>
    </cfRule>
  </conditionalFormatting>
  <conditionalFormatting sqref="N3">
    <cfRule type="cellIs" dxfId="38" priority="19" operator="lessThan">
      <formula>$L$2</formula>
    </cfRule>
    <cfRule type="cellIs" dxfId="37" priority="20" operator="greaterThan">
      <formula>$L$2</formula>
    </cfRule>
    <cfRule type="cellIs" dxfId="36" priority="21" operator="equal">
      <formula>$L$2</formula>
    </cfRule>
  </conditionalFormatting>
  <conditionalFormatting sqref="U42">
    <cfRule type="cellIs" dxfId="35" priority="1" operator="lessThan">
      <formula>$M$6</formula>
    </cfRule>
    <cfRule type="cellIs" dxfId="34" priority="2" operator="greaterThan">
      <formula>$M$6</formula>
    </cfRule>
    <cfRule type="cellIs" dxfId="33" priority="3" operator="equal">
      <formula>$M$6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J94"/>
  <sheetViews>
    <sheetView zoomScale="130" zoomScaleNormal="130" workbookViewId="0">
      <selection activeCell="C7" sqref="C7"/>
    </sheetView>
  </sheetViews>
  <sheetFormatPr defaultRowHeight="15" x14ac:dyDescent="0.25"/>
  <cols>
    <col min="1" max="1" width="52.28515625" style="52" customWidth="1"/>
    <col min="2" max="2" width="6.7109375" style="49" customWidth="1"/>
    <col min="3" max="3" width="25.5703125" style="8" customWidth="1"/>
    <col min="4" max="5" width="9.28515625" style="8" customWidth="1"/>
    <col min="6" max="6" width="1.140625" style="9" customWidth="1"/>
    <col min="7" max="7" width="5.42578125" style="49" hidden="1" customWidth="1"/>
    <col min="8" max="8" width="25.28515625" style="8" hidden="1" customWidth="1"/>
    <col min="9" max="10" width="8" style="8" hidden="1" customWidth="1"/>
    <col min="11" max="11" width="1.140625" style="9" hidden="1" customWidth="1"/>
    <col min="12" max="12" width="26.5703125" style="8" customWidth="1"/>
    <col min="13" max="13" width="11.5703125" style="8" customWidth="1"/>
    <col min="14" max="14" width="1.42578125" style="8" customWidth="1"/>
    <col min="15" max="16" width="9.42578125" style="22" customWidth="1"/>
    <col min="17" max="17" width="10.7109375" style="22" customWidth="1"/>
    <col min="18" max="18" width="1.42578125" style="22" customWidth="1"/>
    <col min="19" max="19" width="8.85546875" style="22" customWidth="1"/>
    <col min="20" max="20" width="7.7109375" style="22" customWidth="1"/>
    <col min="21" max="21" width="11" style="22" customWidth="1"/>
    <col min="22" max="22" width="1.42578125" style="22" customWidth="1"/>
    <col min="23" max="24" width="7.7109375" style="22" customWidth="1"/>
    <col min="25" max="25" width="10.140625" style="22" customWidth="1"/>
    <col min="26" max="26" width="1.42578125" style="50" customWidth="1"/>
    <col min="27" max="27" width="8.7109375" style="50" customWidth="1"/>
    <col min="28" max="28" width="7.7109375" style="50" customWidth="1"/>
    <col min="29" max="29" width="10.42578125" style="50" customWidth="1"/>
    <col min="30" max="30" width="1.42578125" style="50" customWidth="1"/>
    <col min="31" max="31" width="43" style="50" bestFit="1" customWidth="1"/>
    <col min="32" max="35" width="12" style="50" customWidth="1"/>
    <col min="36" max="36" width="10.7109375" style="50" bestFit="1" customWidth="1"/>
    <col min="37" max="39" width="7.7109375" style="50" customWidth="1"/>
    <col min="40" max="40" width="1.42578125" style="50" customWidth="1"/>
    <col min="41" max="42" width="9.42578125" style="50" customWidth="1"/>
    <col min="43" max="43" width="9.85546875" style="50" bestFit="1" customWidth="1"/>
    <col min="44" max="16384" width="9.140625" style="9"/>
  </cols>
  <sheetData>
    <row r="1" spans="1:43" ht="35.65" customHeight="1" x14ac:dyDescent="0.25">
      <c r="A1" s="48"/>
      <c r="L1" s="47" t="s">
        <v>6</v>
      </c>
      <c r="M1" s="46" t="s">
        <v>7</v>
      </c>
      <c r="N1" s="120" t="s">
        <v>8</v>
      </c>
      <c r="O1" s="120"/>
      <c r="P1" s="46" t="s">
        <v>9</v>
      </c>
      <c r="Q1" s="45" t="s">
        <v>10</v>
      </c>
      <c r="S1" s="12"/>
      <c r="T1" s="12"/>
      <c r="U1" s="12"/>
      <c r="W1" s="12"/>
      <c r="X1" s="12"/>
      <c r="Y1" s="12"/>
      <c r="AA1" s="51"/>
      <c r="AB1" s="51"/>
      <c r="AC1" s="51"/>
      <c r="AE1" s="51"/>
      <c r="AF1" s="51"/>
      <c r="AH1" s="51"/>
      <c r="AI1" s="51"/>
      <c r="AK1" s="51"/>
      <c r="AL1" s="51"/>
      <c r="AM1" s="51"/>
      <c r="AO1" s="51"/>
      <c r="AP1" s="51"/>
      <c r="AQ1" s="51"/>
    </row>
    <row r="2" spans="1:43" ht="15" customHeight="1" thickBot="1" x14ac:dyDescent="0.3">
      <c r="L2" s="47">
        <f>SUM(M5:M7)</f>
        <v>1260000</v>
      </c>
      <c r="M2" s="46" t="s">
        <v>7</v>
      </c>
      <c r="N2" s="121">
        <f>-SUM(M8:M8)</f>
        <v>10000</v>
      </c>
      <c r="O2" s="121"/>
      <c r="P2" s="46" t="s">
        <v>9</v>
      </c>
      <c r="Q2" s="45">
        <f>-SUM(M9:M12)</f>
        <v>1250000</v>
      </c>
      <c r="S2" s="12"/>
      <c r="T2" s="12"/>
      <c r="U2" s="12"/>
      <c r="W2" s="12"/>
      <c r="X2" s="12"/>
      <c r="Y2" s="12"/>
      <c r="AA2" s="51"/>
      <c r="AB2" s="51"/>
      <c r="AC2" s="51"/>
      <c r="AE2" s="51"/>
      <c r="AF2" s="51"/>
      <c r="AH2" s="51"/>
      <c r="AI2" s="51"/>
      <c r="AK2" s="51"/>
      <c r="AL2" s="51"/>
      <c r="AM2" s="51"/>
      <c r="AO2" s="51"/>
      <c r="AP2" s="51"/>
      <c r="AQ2" s="51"/>
    </row>
    <row r="3" spans="1:43" ht="15.75" thickBot="1" x14ac:dyDescent="0.3">
      <c r="B3" s="53" t="s">
        <v>27</v>
      </c>
      <c r="C3" s="54"/>
      <c r="D3" s="54"/>
      <c r="E3" s="54"/>
      <c r="F3" s="55"/>
      <c r="G3" s="53" t="s">
        <v>27</v>
      </c>
      <c r="H3" s="54"/>
      <c r="I3" s="54"/>
      <c r="J3" s="54"/>
      <c r="K3" s="55"/>
      <c r="L3" s="56"/>
      <c r="M3" s="122" t="s">
        <v>21</v>
      </c>
      <c r="N3" s="124">
        <f>N2+Q2</f>
        <v>1260000</v>
      </c>
      <c r="O3" s="125"/>
      <c r="P3" s="125"/>
      <c r="Q3" s="126"/>
      <c r="S3" s="12"/>
      <c r="T3" s="12"/>
      <c r="U3" s="12"/>
      <c r="W3" s="12"/>
      <c r="X3" s="12"/>
      <c r="Y3" s="12"/>
      <c r="AA3" s="51"/>
      <c r="AB3" s="51"/>
      <c r="AC3" s="51"/>
      <c r="AE3" s="51"/>
      <c r="AF3" s="51"/>
      <c r="AH3" s="51"/>
      <c r="AI3" s="51"/>
      <c r="AK3" s="51"/>
      <c r="AL3" s="51"/>
      <c r="AM3" s="51"/>
      <c r="AO3" s="51"/>
      <c r="AP3" s="51"/>
      <c r="AQ3" s="51"/>
    </row>
    <row r="4" spans="1:43" ht="21.75" thickBot="1" x14ac:dyDescent="0.4">
      <c r="B4" s="57" t="s">
        <v>17</v>
      </c>
      <c r="C4" s="57" t="s">
        <v>2</v>
      </c>
      <c r="D4" s="57" t="s">
        <v>3</v>
      </c>
      <c r="E4" s="57" t="s">
        <v>15</v>
      </c>
      <c r="F4" s="55"/>
      <c r="G4" s="57" t="s">
        <v>17</v>
      </c>
      <c r="H4" s="57" t="s">
        <v>2</v>
      </c>
      <c r="I4" s="57" t="s">
        <v>3</v>
      </c>
      <c r="J4" s="57" t="s">
        <v>15</v>
      </c>
      <c r="K4" s="55"/>
      <c r="L4" s="58" t="s">
        <v>2</v>
      </c>
      <c r="M4" s="123"/>
      <c r="O4" s="59" t="s">
        <v>12</v>
      </c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60"/>
      <c r="AE4" s="59" t="s">
        <v>42</v>
      </c>
      <c r="AF4" s="59"/>
      <c r="AG4" s="59"/>
      <c r="AH4" s="59"/>
      <c r="AI4" s="59"/>
      <c r="AJ4" s="59"/>
      <c r="AK4" s="51"/>
      <c r="AL4" s="51"/>
      <c r="AM4" s="51"/>
      <c r="AN4" s="61"/>
      <c r="AO4" s="61"/>
      <c r="AP4" s="61"/>
      <c r="AQ4" s="61"/>
    </row>
    <row r="5" spans="1:43" ht="18" thickBot="1" x14ac:dyDescent="0.35">
      <c r="B5" s="101"/>
      <c r="C5" s="1"/>
      <c r="D5" s="1"/>
      <c r="E5" s="1"/>
      <c r="G5" s="62"/>
      <c r="H5" s="10"/>
      <c r="I5" s="10"/>
      <c r="J5" s="10"/>
      <c r="L5" s="32" t="s">
        <v>28</v>
      </c>
      <c r="M5" s="63">
        <f>+Q11</f>
        <v>100000</v>
      </c>
      <c r="O5" s="22" t="s">
        <v>16</v>
      </c>
      <c r="Q5" s="22">
        <f>+Q11+Q23+U13+U19+U24+Y8+Y14+AC16+AC10</f>
        <v>0</v>
      </c>
      <c r="S5" s="12"/>
      <c r="T5" s="12"/>
      <c r="U5" s="12"/>
      <c r="W5" s="12"/>
      <c r="X5" s="12"/>
      <c r="Y5" s="12"/>
      <c r="AA5" s="51"/>
      <c r="AB5" s="51"/>
      <c r="AC5" s="51"/>
      <c r="AE5" s="64" t="s">
        <v>43</v>
      </c>
      <c r="AF5" s="65" t="s">
        <v>44</v>
      </c>
      <c r="AG5" s="66" t="s">
        <v>45</v>
      </c>
      <c r="AH5" s="65" t="s">
        <v>46</v>
      </c>
      <c r="AI5" s="65" t="s">
        <v>47</v>
      </c>
      <c r="AJ5" s="65" t="s">
        <v>18</v>
      </c>
      <c r="AK5" s="51"/>
      <c r="AL5" s="51"/>
      <c r="AM5" s="51"/>
      <c r="AO5" s="51"/>
      <c r="AP5" s="51"/>
      <c r="AQ5" s="51"/>
    </row>
    <row r="6" spans="1:43" ht="17.25" thickTop="1" thickBot="1" x14ac:dyDescent="0.3">
      <c r="B6" s="101"/>
      <c r="C6" s="1"/>
      <c r="D6" s="1"/>
      <c r="E6" s="1"/>
      <c r="G6" s="62"/>
      <c r="H6" s="10"/>
      <c r="I6" s="10"/>
      <c r="J6" s="10"/>
      <c r="L6" s="32" t="s">
        <v>0</v>
      </c>
      <c r="M6" s="63">
        <f>+Q23</f>
        <v>1200000</v>
      </c>
      <c r="O6" s="34" t="str">
        <f>+L5</f>
        <v>Cash-Checking</v>
      </c>
      <c r="P6" s="34"/>
      <c r="Q6" s="37"/>
      <c r="S6" s="34" t="str">
        <f>+L7</f>
        <v>Allowance for Doubtful Accunts</v>
      </c>
      <c r="T6" s="34"/>
      <c r="U6" s="37"/>
      <c r="W6" s="67" t="str">
        <f>+L9</f>
        <v>Capital</v>
      </c>
      <c r="X6" s="68"/>
      <c r="Y6" s="69"/>
      <c r="AA6" s="70" t="str">
        <f>+L11</f>
        <v>Bad Debt Expense</v>
      </c>
      <c r="AB6" s="71"/>
      <c r="AC6" s="72"/>
      <c r="AE6" s="73"/>
      <c r="AF6" s="73">
        <f>+AJ6*0.8</f>
        <v>917040</v>
      </c>
      <c r="AG6" s="73">
        <f>+AJ6*0.15</f>
        <v>171945</v>
      </c>
      <c r="AH6" s="73">
        <f>+AJ6*0.03</f>
        <v>34389</v>
      </c>
      <c r="AI6" s="73">
        <f>+AJ6*0.02</f>
        <v>22926</v>
      </c>
      <c r="AJ6" s="73">
        <v>1146300</v>
      </c>
      <c r="AK6" s="51"/>
      <c r="AL6" s="51"/>
      <c r="AM6" s="51"/>
      <c r="AO6" s="74"/>
      <c r="AP6" s="75"/>
      <c r="AQ6" s="76"/>
    </row>
    <row r="7" spans="1:43" ht="15.75" x14ac:dyDescent="0.25">
      <c r="B7" s="101"/>
      <c r="C7" s="1"/>
      <c r="D7" s="1"/>
      <c r="E7" s="1"/>
      <c r="G7" s="62"/>
      <c r="H7" s="10"/>
      <c r="I7" s="10"/>
      <c r="J7" s="10"/>
      <c r="L7" s="32" t="s">
        <v>31</v>
      </c>
      <c r="M7" s="63">
        <f>+U13</f>
        <v>-40000</v>
      </c>
      <c r="O7" s="77" t="s">
        <v>3</v>
      </c>
      <c r="P7" s="77" t="s">
        <v>4</v>
      </c>
      <c r="Q7" s="77" t="s">
        <v>1</v>
      </c>
      <c r="S7" s="77" t="s">
        <v>3</v>
      </c>
      <c r="T7" s="77" t="s">
        <v>4</v>
      </c>
      <c r="U7" s="77" t="s">
        <v>1</v>
      </c>
      <c r="W7" s="78" t="s">
        <v>3</v>
      </c>
      <c r="X7" s="78" t="s">
        <v>4</v>
      </c>
      <c r="Y7" s="79" t="s">
        <v>1</v>
      </c>
      <c r="AA7" s="77" t="s">
        <v>3</v>
      </c>
      <c r="AB7" s="77" t="s">
        <v>4</v>
      </c>
      <c r="AC7" s="80" t="s">
        <v>1</v>
      </c>
      <c r="AE7" s="73" t="s">
        <v>48</v>
      </c>
      <c r="AF7" s="81">
        <v>0.02</v>
      </c>
      <c r="AG7" s="81">
        <v>0.04</v>
      </c>
      <c r="AH7" s="81">
        <v>0.1</v>
      </c>
      <c r="AI7" s="81">
        <v>0.95</v>
      </c>
      <c r="AJ7" s="73"/>
      <c r="AK7" s="51"/>
      <c r="AL7" s="51"/>
      <c r="AM7" s="51"/>
      <c r="AQ7" s="76"/>
    </row>
    <row r="8" spans="1:43" ht="16.5" thickBot="1" x14ac:dyDescent="0.3">
      <c r="B8" s="101"/>
      <c r="C8" s="1"/>
      <c r="D8" s="1"/>
      <c r="E8" s="1"/>
      <c r="G8" s="62"/>
      <c r="H8" s="10"/>
      <c r="I8" s="10"/>
      <c r="J8" s="10"/>
      <c r="L8" s="33" t="s">
        <v>29</v>
      </c>
      <c r="M8" s="14">
        <f>+U24</f>
        <v>-10000</v>
      </c>
      <c r="O8" s="13" t="s">
        <v>13</v>
      </c>
      <c r="P8" s="13"/>
      <c r="Q8" s="13">
        <v>100000</v>
      </c>
      <c r="S8" s="13" t="s">
        <v>13</v>
      </c>
      <c r="T8" s="13"/>
      <c r="U8" s="13">
        <v>-40000</v>
      </c>
      <c r="W8" s="82" t="s">
        <v>13</v>
      </c>
      <c r="X8" s="13"/>
      <c r="Y8" s="83">
        <v>-872000</v>
      </c>
      <c r="AA8" s="84" t="s">
        <v>13</v>
      </c>
      <c r="AB8" s="85"/>
      <c r="AC8" s="19">
        <f>+'[1]Beg Bal'!B21</f>
        <v>0</v>
      </c>
      <c r="AE8" s="73" t="s">
        <v>49</v>
      </c>
      <c r="AF8" s="73">
        <f>+AF6*AF7</f>
        <v>18340.8</v>
      </c>
      <c r="AG8" s="73">
        <f>+AG6*AG7</f>
        <v>6877.8</v>
      </c>
      <c r="AH8" s="73">
        <f>+AH6*AH7</f>
        <v>3438.9</v>
      </c>
      <c r="AI8" s="73">
        <f>+AI6*AI7</f>
        <v>21779.7</v>
      </c>
      <c r="AJ8" s="86">
        <f>SUM(AF8:AI8)</f>
        <v>50437.2</v>
      </c>
      <c r="AK8" s="51"/>
      <c r="AL8" s="51"/>
      <c r="AM8" s="51"/>
      <c r="AQ8" s="76"/>
    </row>
    <row r="9" spans="1:43" ht="17.25" thickTop="1" thickBot="1" x14ac:dyDescent="0.3">
      <c r="B9" s="101"/>
      <c r="C9" s="1"/>
      <c r="D9" s="1"/>
      <c r="E9" s="1"/>
      <c r="G9" s="62"/>
      <c r="H9" s="10"/>
      <c r="I9" s="10"/>
      <c r="J9" s="10"/>
      <c r="L9" s="87" t="s">
        <v>22</v>
      </c>
      <c r="M9" s="15">
        <f>+Y8</f>
        <v>-872000</v>
      </c>
      <c r="O9" s="4"/>
      <c r="P9" s="4"/>
      <c r="Q9" s="13">
        <f>+Q8+SUM(O9:P9)</f>
        <v>100000</v>
      </c>
      <c r="S9" s="4"/>
      <c r="T9" s="4"/>
      <c r="U9" s="13">
        <f>+U8+SUM(S9:T9)</f>
        <v>-40000</v>
      </c>
      <c r="AA9" s="4"/>
      <c r="AB9" s="4"/>
      <c r="AC9" s="19">
        <f>+AC8+SUM(AA9:AB9)</f>
        <v>0</v>
      </c>
      <c r="AK9" s="51"/>
      <c r="AL9" s="51"/>
      <c r="AM9" s="51"/>
      <c r="AO9" s="88"/>
      <c r="AP9" s="88"/>
      <c r="AQ9" s="88"/>
    </row>
    <row r="10" spans="1:43" ht="16.5" thickBot="1" x14ac:dyDescent="0.3">
      <c r="B10" s="101"/>
      <c r="C10" s="1"/>
      <c r="D10" s="1"/>
      <c r="E10" s="1"/>
      <c r="G10" s="62"/>
      <c r="H10" s="10"/>
      <c r="I10" s="10"/>
      <c r="J10" s="10"/>
      <c r="L10" s="89" t="s">
        <v>23</v>
      </c>
      <c r="M10" s="16">
        <f>+Y14</f>
        <v>-378000</v>
      </c>
      <c r="O10" s="4"/>
      <c r="P10" s="4"/>
      <c r="Q10" s="13">
        <f t="shared" ref="Q10:Q11" si="0">+Q9+SUM(O10:P10)</f>
        <v>100000</v>
      </c>
      <c r="S10" s="4"/>
      <c r="T10" s="4"/>
      <c r="U10" s="13">
        <f t="shared" ref="U10:U13" si="1">+U9+SUM(S10:T10)</f>
        <v>-40000</v>
      </c>
      <c r="W10" s="70" t="str">
        <f>+L10</f>
        <v>Revenue</v>
      </c>
      <c r="X10" s="71"/>
      <c r="Y10" s="72"/>
      <c r="AA10" s="4"/>
      <c r="AB10" s="4"/>
      <c r="AC10" s="19">
        <f>+AC9+SUM(AA10:AB10)</f>
        <v>0</v>
      </c>
      <c r="AE10" s="51"/>
      <c r="AF10" s="51"/>
      <c r="AK10" s="51"/>
      <c r="AL10" s="51"/>
      <c r="AM10" s="51"/>
      <c r="AO10" s="90"/>
      <c r="AP10" s="90"/>
      <c r="AQ10" s="90"/>
    </row>
    <row r="11" spans="1:43" ht="16.5" thickBot="1" x14ac:dyDescent="0.3">
      <c r="B11" s="101"/>
      <c r="C11" s="1"/>
      <c r="D11" s="1"/>
      <c r="E11" s="1"/>
      <c r="G11" s="62"/>
      <c r="H11" s="10"/>
      <c r="I11" s="10"/>
      <c r="J11" s="10"/>
      <c r="L11" s="89" t="s">
        <v>32</v>
      </c>
      <c r="M11" s="16">
        <f>+AC10</f>
        <v>0</v>
      </c>
      <c r="O11" s="4"/>
      <c r="P11" s="4"/>
      <c r="Q11" s="13">
        <f t="shared" si="0"/>
        <v>100000</v>
      </c>
      <c r="S11" s="4"/>
      <c r="T11" s="4"/>
      <c r="U11" s="13">
        <f t="shared" si="1"/>
        <v>-40000</v>
      </c>
      <c r="W11" s="78" t="s">
        <v>3</v>
      </c>
      <c r="X11" s="78" t="s">
        <v>4</v>
      </c>
      <c r="Y11" s="79" t="s">
        <v>1</v>
      </c>
      <c r="AE11" s="12"/>
      <c r="AF11" s="12"/>
      <c r="AK11" s="51"/>
      <c r="AL11" s="51"/>
      <c r="AM11" s="51"/>
      <c r="AO11" s="88"/>
      <c r="AP11" s="88"/>
      <c r="AQ11" s="88"/>
    </row>
    <row r="12" spans="1:43" ht="16.5" thickBot="1" x14ac:dyDescent="0.3">
      <c r="B12" s="101"/>
      <c r="C12" s="1"/>
      <c r="D12" s="1"/>
      <c r="E12" s="1"/>
      <c r="G12" s="62"/>
      <c r="H12" s="10"/>
      <c r="I12" s="10"/>
      <c r="J12" s="10"/>
      <c r="L12" s="89" t="s">
        <v>11</v>
      </c>
      <c r="M12" s="16">
        <f>+AC16</f>
        <v>0</v>
      </c>
      <c r="R12" s="22" t="s">
        <v>14</v>
      </c>
      <c r="S12" s="4"/>
      <c r="T12" s="4"/>
      <c r="U12" s="13">
        <f t="shared" si="1"/>
        <v>-40000</v>
      </c>
      <c r="W12" s="82" t="s">
        <v>13</v>
      </c>
      <c r="X12" s="83"/>
      <c r="Y12" s="83">
        <v>-378000</v>
      </c>
      <c r="AA12" s="70" t="str">
        <f>+L12</f>
        <v>Auto Expense</v>
      </c>
      <c r="AB12" s="71"/>
      <c r="AC12" s="72"/>
      <c r="AK12" s="51"/>
      <c r="AL12" s="51"/>
      <c r="AM12" s="51"/>
      <c r="AO12" s="74"/>
      <c r="AP12" s="75"/>
      <c r="AQ12" s="76"/>
    </row>
    <row r="13" spans="1:43" ht="16.5" thickBot="1" x14ac:dyDescent="0.3">
      <c r="B13" s="101"/>
      <c r="C13" s="1"/>
      <c r="D13" s="1"/>
      <c r="E13" s="1"/>
      <c r="G13" s="62"/>
      <c r="H13" s="10"/>
      <c r="I13" s="10"/>
      <c r="J13" s="10"/>
      <c r="L13" s="17" t="s">
        <v>19</v>
      </c>
      <c r="M13" s="91">
        <f>+SUM(M5:M12)</f>
        <v>0</v>
      </c>
      <c r="O13" s="34" t="str">
        <f>+L6</f>
        <v>Accounts Receivable</v>
      </c>
      <c r="P13" s="34"/>
      <c r="Q13" s="37"/>
      <c r="S13" s="4"/>
      <c r="T13" s="4"/>
      <c r="U13" s="13">
        <f t="shared" si="1"/>
        <v>-40000</v>
      </c>
      <c r="W13" s="4"/>
      <c r="X13" s="4"/>
      <c r="Y13" s="83">
        <f>+Y12+SUM(W13:X13)</f>
        <v>-378000</v>
      </c>
      <c r="AA13" s="77" t="s">
        <v>3</v>
      </c>
      <c r="AB13" s="77" t="s">
        <v>4</v>
      </c>
      <c r="AC13" s="80" t="s">
        <v>1</v>
      </c>
      <c r="AK13" s="51"/>
      <c r="AL13" s="51"/>
      <c r="AM13" s="51"/>
      <c r="AQ13" s="76"/>
    </row>
    <row r="14" spans="1:43" ht="17.25" thickTop="1" thickBot="1" x14ac:dyDescent="0.3">
      <c r="B14" s="101"/>
      <c r="C14" s="1"/>
      <c r="D14" s="1"/>
      <c r="E14" s="1"/>
      <c r="G14" s="62"/>
      <c r="H14" s="10"/>
      <c r="I14" s="10"/>
      <c r="J14" s="10"/>
      <c r="L14" s="18" t="s">
        <v>5</v>
      </c>
      <c r="M14" s="19">
        <f>SUM(M10:M12)</f>
        <v>-378000</v>
      </c>
      <c r="O14" s="77" t="s">
        <v>3</v>
      </c>
      <c r="P14" s="77" t="s">
        <v>4</v>
      </c>
      <c r="Q14" s="77" t="s">
        <v>1</v>
      </c>
      <c r="W14" s="4"/>
      <c r="X14" s="4"/>
      <c r="Y14" s="83">
        <f>+Y13+SUM(W14:X14)</f>
        <v>-378000</v>
      </c>
      <c r="AA14" s="84" t="s">
        <v>13</v>
      </c>
      <c r="AB14" s="13"/>
      <c r="AC14" s="19">
        <v>0</v>
      </c>
      <c r="AH14" s="22"/>
      <c r="AI14" s="22"/>
      <c r="AK14" s="51"/>
      <c r="AL14" s="51"/>
      <c r="AM14" s="51"/>
      <c r="AQ14" s="76"/>
    </row>
    <row r="15" spans="1:43" ht="16.5" thickBot="1" x14ac:dyDescent="0.3">
      <c r="B15" s="101"/>
      <c r="C15" s="1"/>
      <c r="D15" s="1"/>
      <c r="E15" s="1"/>
      <c r="G15" s="62"/>
      <c r="H15" s="10"/>
      <c r="I15" s="10"/>
      <c r="J15" s="10"/>
      <c r="O15" s="13" t="s">
        <v>13</v>
      </c>
      <c r="P15" s="13"/>
      <c r="Q15" s="13">
        <v>1200000</v>
      </c>
      <c r="S15" s="34" t="s">
        <v>30</v>
      </c>
      <c r="T15" s="34"/>
      <c r="U15" s="37"/>
      <c r="AA15" s="4"/>
      <c r="AB15" s="4"/>
      <c r="AC15" s="19">
        <f>+AC14+SUM(AA15:AB15)</f>
        <v>0</v>
      </c>
      <c r="AK15" s="51"/>
      <c r="AL15" s="51"/>
      <c r="AM15" s="51"/>
      <c r="AQ15" s="76"/>
    </row>
    <row r="16" spans="1:43" ht="15.75" x14ac:dyDescent="0.25">
      <c r="B16" s="101"/>
      <c r="C16" s="1"/>
      <c r="D16" s="1"/>
      <c r="E16" s="1"/>
      <c r="G16" s="62"/>
      <c r="H16" s="10"/>
      <c r="I16" s="10"/>
      <c r="J16" s="10"/>
      <c r="O16" s="4"/>
      <c r="P16" s="4"/>
      <c r="Q16" s="13">
        <f>Q15+SUM(O16:P16)</f>
        <v>1200000</v>
      </c>
      <c r="S16" s="77" t="s">
        <v>3</v>
      </c>
      <c r="T16" s="77" t="s">
        <v>4</v>
      </c>
      <c r="U16" s="80" t="s">
        <v>1</v>
      </c>
      <c r="AA16" s="4"/>
      <c r="AB16" s="4"/>
      <c r="AC16" s="19">
        <f>+AC15+SUM(AA16:AB16)</f>
        <v>0</v>
      </c>
      <c r="AK16" s="51"/>
      <c r="AL16" s="51"/>
      <c r="AM16" s="51"/>
      <c r="AO16" s="90"/>
      <c r="AP16" s="90"/>
      <c r="AQ16" s="90"/>
    </row>
    <row r="17" spans="1:88" ht="15.75" x14ac:dyDescent="0.25">
      <c r="B17" s="101"/>
      <c r="C17" s="1"/>
      <c r="D17" s="1"/>
      <c r="E17" s="1"/>
      <c r="G17" s="62"/>
      <c r="H17" s="10"/>
      <c r="I17" s="10"/>
      <c r="J17" s="10"/>
      <c r="O17" s="4"/>
      <c r="P17" s="4"/>
      <c r="Q17" s="13">
        <f>Q16+SUM(O17:P17)</f>
        <v>1200000</v>
      </c>
      <c r="S17" s="13" t="s">
        <v>13</v>
      </c>
      <c r="T17" s="13"/>
      <c r="U17" s="92">
        <f>+'[1]Beg Bal'!B11</f>
        <v>0</v>
      </c>
      <c r="AK17" s="51"/>
      <c r="AL17" s="51"/>
      <c r="AM17" s="51"/>
      <c r="AO17" s="88"/>
      <c r="AP17" s="88"/>
      <c r="AQ17" s="88"/>
    </row>
    <row r="18" spans="1:88" ht="15.75" x14ac:dyDescent="0.25">
      <c r="B18" s="101"/>
      <c r="C18" s="1"/>
      <c r="D18" s="1"/>
      <c r="E18" s="1"/>
      <c r="G18" s="62"/>
      <c r="H18" s="10"/>
      <c r="I18" s="10"/>
      <c r="J18" s="10"/>
      <c r="O18" s="4"/>
      <c r="P18" s="4"/>
      <c r="Q18" s="13">
        <f>Q17+SUM(O18:P18)</f>
        <v>1200000</v>
      </c>
      <c r="S18" s="4"/>
      <c r="T18" s="4"/>
      <c r="U18" s="92">
        <f>+U17+SUM(S18:T18)</f>
        <v>0</v>
      </c>
      <c r="AK18" s="51"/>
      <c r="AL18" s="51"/>
      <c r="AM18" s="51"/>
      <c r="AO18" s="74"/>
      <c r="AP18" s="75"/>
      <c r="AQ18" s="76"/>
    </row>
    <row r="19" spans="1:88" ht="16.149999999999999" customHeight="1" x14ac:dyDescent="0.25">
      <c r="B19" s="101"/>
      <c r="C19" s="1"/>
      <c r="D19" s="1"/>
      <c r="E19" s="1"/>
      <c r="G19" s="62"/>
      <c r="H19" s="10"/>
      <c r="I19" s="10"/>
      <c r="J19" s="10"/>
      <c r="O19" s="4"/>
      <c r="P19" s="4"/>
      <c r="Q19" s="13">
        <f t="shared" ref="Q19:Q23" si="2">Q18+SUM(O19:P19)</f>
        <v>1200000</v>
      </c>
      <c r="S19" s="4"/>
      <c r="T19" s="4"/>
      <c r="U19" s="92">
        <f>+U18+SUM(S19:T19)</f>
        <v>0</v>
      </c>
      <c r="AK19" s="51"/>
      <c r="AL19" s="51"/>
      <c r="AM19" s="51"/>
      <c r="AQ19" s="76"/>
    </row>
    <row r="20" spans="1:88" ht="16.5" thickBot="1" x14ac:dyDescent="0.3">
      <c r="B20" s="101"/>
      <c r="C20" s="1"/>
      <c r="D20" s="1"/>
      <c r="E20" s="1"/>
      <c r="G20" s="62"/>
      <c r="H20" s="10"/>
      <c r="I20" s="10"/>
      <c r="J20" s="10"/>
      <c r="O20" s="4"/>
      <c r="P20" s="4"/>
      <c r="Q20" s="13">
        <f t="shared" si="2"/>
        <v>1200000</v>
      </c>
      <c r="AH20" s="88"/>
      <c r="AI20" s="88"/>
      <c r="AK20" s="51"/>
      <c r="AL20" s="51"/>
      <c r="AM20" s="51"/>
      <c r="AQ20" s="76"/>
    </row>
    <row r="21" spans="1:88" ht="16.5" thickBot="1" x14ac:dyDescent="0.3">
      <c r="B21" s="101"/>
      <c r="C21" s="1"/>
      <c r="D21" s="1"/>
      <c r="E21" s="1"/>
      <c r="G21" s="62"/>
      <c r="H21" s="10"/>
      <c r="I21" s="10"/>
      <c r="J21" s="10"/>
      <c r="O21" s="4"/>
      <c r="P21" s="4"/>
      <c r="Q21" s="13">
        <f t="shared" si="2"/>
        <v>1200000</v>
      </c>
      <c r="S21" s="35" t="str">
        <f>+L8</f>
        <v xml:space="preserve">Accounts Payable </v>
      </c>
      <c r="T21" s="35"/>
      <c r="U21" s="36"/>
      <c r="AK21" s="51"/>
      <c r="AL21" s="51"/>
      <c r="AM21" s="51"/>
      <c r="AQ21" s="76"/>
    </row>
    <row r="22" spans="1:88" ht="15.75" x14ac:dyDescent="0.25">
      <c r="B22" s="101"/>
      <c r="C22" s="1"/>
      <c r="D22" s="1"/>
      <c r="E22" s="1"/>
      <c r="G22" s="62"/>
      <c r="H22" s="10"/>
      <c r="I22" s="10"/>
      <c r="J22" s="10"/>
      <c r="O22" s="4"/>
      <c r="P22" s="4"/>
      <c r="Q22" s="13">
        <f t="shared" si="2"/>
        <v>1200000</v>
      </c>
      <c r="S22" s="77" t="s">
        <v>3</v>
      </c>
      <c r="T22" s="77" t="s">
        <v>4</v>
      </c>
      <c r="U22" s="80" t="s">
        <v>1</v>
      </c>
      <c r="AK22" s="51"/>
      <c r="AL22" s="51"/>
      <c r="AM22" s="51"/>
      <c r="AO22" s="90"/>
      <c r="AP22" s="90"/>
      <c r="AQ22" s="90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 ht="15.75" x14ac:dyDescent="0.25">
      <c r="B23" s="101"/>
      <c r="C23" s="1"/>
      <c r="D23" s="1"/>
      <c r="E23" s="1"/>
      <c r="G23" s="62"/>
      <c r="H23" s="10"/>
      <c r="I23" s="10"/>
      <c r="J23" s="10"/>
      <c r="O23" s="4"/>
      <c r="P23" s="4"/>
      <c r="Q23" s="13">
        <f t="shared" si="2"/>
        <v>1200000</v>
      </c>
      <c r="S23" s="31" t="s">
        <v>13</v>
      </c>
      <c r="T23" s="13"/>
      <c r="U23" s="93">
        <v>-10000</v>
      </c>
      <c r="AK23" s="51"/>
      <c r="AL23" s="51"/>
      <c r="AM23" s="51"/>
      <c r="AO23" s="88"/>
      <c r="AP23" s="88"/>
      <c r="AQ23" s="88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 ht="15.75" x14ac:dyDescent="0.25">
      <c r="B24" s="101"/>
      <c r="C24" s="1"/>
      <c r="D24" s="1"/>
      <c r="E24" s="1"/>
      <c r="G24" s="62"/>
      <c r="H24" s="10"/>
      <c r="I24" s="10"/>
      <c r="J24" s="10"/>
      <c r="O24" s="8"/>
      <c r="P24" s="8"/>
      <c r="Q24" s="8"/>
      <c r="S24" s="4"/>
      <c r="T24" s="4"/>
      <c r="U24" s="93">
        <f>+U23+SUM(S24:T24)</f>
        <v>-10000</v>
      </c>
      <c r="AK24" s="51"/>
      <c r="AL24" s="51"/>
      <c r="AM24" s="51"/>
      <c r="AO24" s="74"/>
      <c r="AP24" s="75"/>
      <c r="AQ24" s="76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 s="96" customFormat="1" ht="15.75" x14ac:dyDescent="0.25">
      <c r="A25" s="52"/>
      <c r="B25" s="49"/>
      <c r="C25" s="8"/>
      <c r="D25" s="8"/>
      <c r="E25" s="8"/>
      <c r="F25" s="9"/>
      <c r="G25" s="49"/>
      <c r="H25" s="8"/>
      <c r="I25" s="8"/>
      <c r="J25" s="8"/>
      <c r="K25" s="9"/>
      <c r="L25" s="8"/>
      <c r="M25" s="8"/>
      <c r="N25" s="8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5"/>
      <c r="AA25" s="95"/>
      <c r="AB25" s="95"/>
      <c r="AC25" s="95"/>
      <c r="AD25" s="50"/>
      <c r="AE25" s="50"/>
      <c r="AF25" s="50"/>
      <c r="AG25" s="50"/>
      <c r="AH25" s="50"/>
      <c r="AI25" s="50"/>
      <c r="AJ25" s="50"/>
      <c r="AK25" s="50"/>
      <c r="AL25" s="50"/>
      <c r="AM25" s="76"/>
      <c r="AN25" s="50"/>
      <c r="AO25" s="50"/>
      <c r="AP25" s="50"/>
      <c r="AQ25" s="76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 s="99" customFormat="1" ht="16.5" thickBot="1" x14ac:dyDescent="0.3">
      <c r="A26" s="52"/>
      <c r="B26" s="49"/>
      <c r="C26" s="8"/>
      <c r="D26" s="8"/>
      <c r="E26" s="8"/>
      <c r="F26" s="9"/>
      <c r="G26" s="49"/>
      <c r="H26" s="8"/>
      <c r="I26" s="8"/>
      <c r="J26" s="8"/>
      <c r="K26" s="9"/>
      <c r="L26" s="8"/>
      <c r="M26" s="8"/>
      <c r="N26" s="8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8"/>
      <c r="AA26" s="98"/>
      <c r="AB26" s="98"/>
      <c r="AC26" s="98"/>
      <c r="AD26" s="50"/>
      <c r="AE26" s="50"/>
      <c r="AF26" s="50"/>
      <c r="AG26" s="50"/>
      <c r="AH26" s="50"/>
      <c r="AI26" s="50"/>
      <c r="AJ26" s="50"/>
      <c r="AK26" s="50"/>
      <c r="AL26" s="50"/>
      <c r="AM26" s="76"/>
      <c r="AN26" s="50"/>
      <c r="AO26" s="50"/>
      <c r="AP26" s="50"/>
      <c r="AQ26" s="76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 ht="18.600000000000001" customHeight="1" thickBot="1" x14ac:dyDescent="0.3">
      <c r="L27" s="20"/>
      <c r="M27" s="20"/>
      <c r="O27" s="34" t="s">
        <v>24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7"/>
      <c r="AM27" s="76"/>
      <c r="AQ27" s="76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 ht="15.75" x14ac:dyDescent="0.25">
      <c r="O28" s="114" t="s">
        <v>33</v>
      </c>
      <c r="P28" s="115"/>
      <c r="Q28" s="116"/>
      <c r="R28" s="9"/>
      <c r="S28" s="114" t="s">
        <v>35</v>
      </c>
      <c r="T28" s="115"/>
      <c r="U28" s="116"/>
      <c r="W28" s="114" t="s">
        <v>37</v>
      </c>
      <c r="X28" s="115"/>
      <c r="Y28" s="116"/>
      <c r="Z28" s="9"/>
      <c r="AA28" s="114" t="s">
        <v>39</v>
      </c>
      <c r="AB28" s="115"/>
      <c r="AC28" s="116"/>
      <c r="AE28" s="21"/>
      <c r="AF28" s="21"/>
      <c r="AH28" s="21"/>
      <c r="AI28" s="21"/>
      <c r="AQ28" s="76"/>
    </row>
    <row r="29" spans="1:88" x14ac:dyDescent="0.25">
      <c r="O29" s="11" t="s">
        <v>3</v>
      </c>
      <c r="P29" s="11" t="s">
        <v>4</v>
      </c>
      <c r="Q29" s="11" t="s">
        <v>1</v>
      </c>
      <c r="R29" s="9"/>
      <c r="S29" s="11" t="s">
        <v>3</v>
      </c>
      <c r="T29" s="11" t="s">
        <v>4</v>
      </c>
      <c r="U29" s="11" t="s">
        <v>1</v>
      </c>
      <c r="W29" s="11" t="s">
        <v>3</v>
      </c>
      <c r="X29" s="11" t="s">
        <v>4</v>
      </c>
      <c r="Y29" s="11" t="s">
        <v>1</v>
      </c>
      <c r="Z29" s="9"/>
      <c r="AA29" s="11" t="s">
        <v>3</v>
      </c>
      <c r="AB29" s="11" t="s">
        <v>4</v>
      </c>
      <c r="AC29" s="11" t="s">
        <v>1</v>
      </c>
      <c r="AO29" s="90"/>
      <c r="AP29" s="90"/>
      <c r="AQ29" s="90"/>
    </row>
    <row r="30" spans="1:88" s="21" customFormat="1" x14ac:dyDescent="0.25">
      <c r="A30" s="52"/>
      <c r="F30" s="9"/>
      <c r="K30" s="9"/>
      <c r="L30" s="8"/>
      <c r="M30" s="8"/>
      <c r="N30" s="20"/>
      <c r="O30" s="102" t="s">
        <v>13</v>
      </c>
      <c r="P30" s="102"/>
      <c r="Q30" s="103">
        <v>30000</v>
      </c>
      <c r="R30" s="3"/>
      <c r="S30" s="102" t="s">
        <v>13</v>
      </c>
      <c r="T30" s="102"/>
      <c r="U30" s="103">
        <v>9000</v>
      </c>
      <c r="V30" s="104"/>
      <c r="W30" s="102" t="s">
        <v>13</v>
      </c>
      <c r="X30" s="102"/>
      <c r="Y30" s="103">
        <v>3000</v>
      </c>
      <c r="Z30" s="3"/>
      <c r="AA30" s="102" t="s">
        <v>13</v>
      </c>
      <c r="AB30" s="102"/>
      <c r="AC30" s="103">
        <v>8000</v>
      </c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88"/>
      <c r="AP30" s="88"/>
      <c r="AQ30" s="88"/>
    </row>
    <row r="31" spans="1:88" ht="15.75" x14ac:dyDescent="0.25">
      <c r="O31" s="2"/>
      <c r="P31" s="2"/>
      <c r="Q31" s="103">
        <f>+Q30+SUM(O31:P31)</f>
        <v>30000</v>
      </c>
      <c r="R31" s="3"/>
      <c r="S31" s="2"/>
      <c r="T31" s="2"/>
      <c r="U31" s="103">
        <f>+U30+SUM(S31:T31)</f>
        <v>9000</v>
      </c>
      <c r="V31" s="104"/>
      <c r="W31" s="2"/>
      <c r="X31" s="2"/>
      <c r="Y31" s="103">
        <f>+Y30+SUM(W31:X31)</f>
        <v>3000</v>
      </c>
      <c r="Z31" s="3"/>
      <c r="AA31" s="2"/>
      <c r="AB31" s="2"/>
      <c r="AC31" s="103">
        <f>+AC30+SUM(AA31:AB31)</f>
        <v>8000</v>
      </c>
      <c r="AO31" s="74"/>
      <c r="AP31" s="75"/>
      <c r="AQ31" s="76"/>
    </row>
    <row r="32" spans="1:88" ht="15.75" x14ac:dyDescent="0.25">
      <c r="O32" s="2"/>
      <c r="P32" s="2"/>
      <c r="Q32" s="103">
        <f>+Q31+SUM(O32:P32)</f>
        <v>30000</v>
      </c>
      <c r="R32" s="3"/>
      <c r="S32" s="2"/>
      <c r="T32" s="2"/>
      <c r="U32" s="103">
        <f t="shared" ref="U32:U33" si="3">+U31+SUM(S32:T32)</f>
        <v>9000</v>
      </c>
      <c r="V32" s="104"/>
      <c r="W32" s="2"/>
      <c r="X32" s="2"/>
      <c r="Y32" s="103">
        <f>+Y31+SUM(W32:X32)</f>
        <v>3000</v>
      </c>
      <c r="Z32" s="3"/>
      <c r="AA32" s="2"/>
      <c r="AB32" s="2"/>
      <c r="AC32" s="103">
        <f>+AC31+SUM(AA32:AB32)</f>
        <v>8000</v>
      </c>
      <c r="AQ32" s="76"/>
    </row>
    <row r="33" spans="15:43" ht="15.75" x14ac:dyDescent="0.25">
      <c r="O33" s="105"/>
      <c r="P33" s="105"/>
      <c r="Q33" s="105"/>
      <c r="R33" s="3"/>
      <c r="S33" s="2"/>
      <c r="T33" s="2"/>
      <c r="U33" s="103">
        <f t="shared" si="3"/>
        <v>9000</v>
      </c>
      <c r="V33" s="104"/>
      <c r="W33" s="3"/>
      <c r="X33" s="3"/>
      <c r="Y33" s="3"/>
      <c r="Z33" s="3"/>
      <c r="AA33" s="3"/>
      <c r="AB33" s="3"/>
      <c r="AC33" s="3"/>
      <c r="AQ33" s="76"/>
    </row>
    <row r="34" spans="15:43" x14ac:dyDescent="0.25">
      <c r="O34" s="117" t="s">
        <v>34</v>
      </c>
      <c r="P34" s="118"/>
      <c r="Q34" s="119"/>
      <c r="R34" s="3"/>
      <c r="S34" s="105"/>
      <c r="T34" s="105"/>
      <c r="U34" s="105"/>
      <c r="V34" s="104"/>
      <c r="W34" s="117" t="s">
        <v>40</v>
      </c>
      <c r="X34" s="118"/>
      <c r="Y34" s="119"/>
      <c r="Z34" s="3"/>
      <c r="AA34" s="117" t="s">
        <v>38</v>
      </c>
      <c r="AB34" s="118"/>
      <c r="AC34" s="119"/>
    </row>
    <row r="35" spans="15:43" x14ac:dyDescent="0.25">
      <c r="O35" s="106" t="s">
        <v>3</v>
      </c>
      <c r="P35" s="106" t="s">
        <v>4</v>
      </c>
      <c r="Q35" s="106" t="s">
        <v>1</v>
      </c>
      <c r="R35" s="107"/>
      <c r="S35" s="117" t="s">
        <v>36</v>
      </c>
      <c r="T35" s="118"/>
      <c r="U35" s="119"/>
      <c r="V35" s="104"/>
      <c r="W35" s="106" t="s">
        <v>3</v>
      </c>
      <c r="X35" s="106" t="s">
        <v>4</v>
      </c>
      <c r="Y35" s="106" t="s">
        <v>1</v>
      </c>
      <c r="Z35" s="108"/>
      <c r="AA35" s="106" t="s">
        <v>3</v>
      </c>
      <c r="AB35" s="106" t="s">
        <v>4</v>
      </c>
      <c r="AC35" s="106" t="s">
        <v>1</v>
      </c>
      <c r="AO35" s="90"/>
      <c r="AP35" s="90"/>
      <c r="AQ35" s="90"/>
    </row>
    <row r="36" spans="15:43" x14ac:dyDescent="0.25">
      <c r="O36" s="102" t="s">
        <v>13</v>
      </c>
      <c r="P36" s="102"/>
      <c r="Q36" s="103">
        <v>0</v>
      </c>
      <c r="R36" s="3"/>
      <c r="S36" s="106" t="s">
        <v>3</v>
      </c>
      <c r="T36" s="106" t="s">
        <v>4</v>
      </c>
      <c r="U36" s="106" t="s">
        <v>1</v>
      </c>
      <c r="V36" s="109"/>
      <c r="W36" s="102" t="s">
        <v>13</v>
      </c>
      <c r="X36" s="102"/>
      <c r="Y36" s="103">
        <v>6700</v>
      </c>
      <c r="Z36" s="108"/>
      <c r="AA36" s="102" t="s">
        <v>13</v>
      </c>
      <c r="AB36" s="102"/>
      <c r="AC36" s="103">
        <v>4000</v>
      </c>
      <c r="AO36" s="88"/>
      <c r="AP36" s="88"/>
      <c r="AQ36" s="88"/>
    </row>
    <row r="37" spans="15:43" ht="16.149999999999999" customHeight="1" x14ac:dyDescent="0.45">
      <c r="O37" s="2"/>
      <c r="P37" s="2"/>
      <c r="Q37" s="103">
        <f>+Q36+SUM(O37:P37)</f>
        <v>0</v>
      </c>
      <c r="R37" s="107"/>
      <c r="S37" s="102" t="s">
        <v>13</v>
      </c>
      <c r="T37" s="102"/>
      <c r="U37" s="103">
        <v>0</v>
      </c>
      <c r="V37" s="104"/>
      <c r="W37" s="2"/>
      <c r="X37" s="2"/>
      <c r="Y37" s="103">
        <f>+Y36+SUM(W37:X37)</f>
        <v>6700</v>
      </c>
      <c r="Z37" s="110"/>
      <c r="AA37" s="2"/>
      <c r="AB37" s="2"/>
      <c r="AC37" s="103">
        <f>+AC36+SUM(AA37:AB37)</f>
        <v>4000</v>
      </c>
      <c r="AK37" s="90"/>
      <c r="AL37" s="90"/>
      <c r="AM37" s="90"/>
      <c r="AO37" s="74"/>
      <c r="AP37" s="75"/>
      <c r="AQ37" s="76"/>
    </row>
    <row r="38" spans="15:43" ht="15.75" x14ac:dyDescent="0.25">
      <c r="O38" s="2"/>
      <c r="P38" s="2"/>
      <c r="Q38" s="103">
        <f>+Q37+SUM(O38:P38)</f>
        <v>0</v>
      </c>
      <c r="R38" s="3"/>
      <c r="S38" s="2"/>
      <c r="T38" s="2"/>
      <c r="U38" s="103">
        <f>+U37+SUM(S38:T38)</f>
        <v>0</v>
      </c>
      <c r="V38" s="104"/>
      <c r="W38" s="2"/>
      <c r="X38" s="2"/>
      <c r="Y38" s="103">
        <f>+Y37+SUM(W38:X38)</f>
        <v>6700</v>
      </c>
      <c r="Z38" s="108"/>
      <c r="AA38" s="2"/>
      <c r="AB38" s="2"/>
      <c r="AC38" s="103">
        <f>+AC37+SUM(AA38:AB38)</f>
        <v>4000</v>
      </c>
      <c r="AK38" s="88"/>
      <c r="AL38" s="88"/>
      <c r="AM38" s="88"/>
      <c r="AQ38" s="76"/>
    </row>
    <row r="39" spans="15:43" ht="15.75" x14ac:dyDescent="0.25">
      <c r="O39" s="3"/>
      <c r="P39" s="3"/>
      <c r="Q39" s="3"/>
      <c r="R39" s="3"/>
      <c r="S39" s="2"/>
      <c r="T39" s="2"/>
      <c r="U39" s="103">
        <f>+U38+SUM(S39:T39)</f>
        <v>0</v>
      </c>
      <c r="V39" s="104"/>
      <c r="W39" s="104"/>
      <c r="X39" s="104"/>
      <c r="Y39" s="104"/>
      <c r="Z39" s="108"/>
      <c r="AA39" s="7"/>
      <c r="AB39" s="7"/>
      <c r="AC39" s="7"/>
      <c r="AK39" s="74"/>
      <c r="AL39" s="75"/>
      <c r="AM39" s="76"/>
      <c r="AQ39" s="76"/>
    </row>
    <row r="40" spans="15:43" ht="15.75" x14ac:dyDescent="0.25">
      <c r="O40" s="104"/>
      <c r="P40" s="104"/>
      <c r="Q40" s="104"/>
      <c r="R40" s="104"/>
      <c r="S40" s="3"/>
      <c r="T40" s="3"/>
      <c r="U40" s="3"/>
      <c r="V40" s="104"/>
      <c r="W40" s="104"/>
      <c r="X40" s="104"/>
      <c r="Y40" s="104"/>
      <c r="Z40" s="108"/>
      <c r="AA40" s="117" t="s">
        <v>41</v>
      </c>
      <c r="AB40" s="118"/>
      <c r="AC40" s="119"/>
      <c r="AM40" s="76"/>
      <c r="AO40" s="51"/>
      <c r="AP40" s="51"/>
      <c r="AQ40" s="51"/>
    </row>
    <row r="41" spans="15:43" ht="15.75" x14ac:dyDescent="0.25">
      <c r="O41" s="105" t="s">
        <v>25</v>
      </c>
      <c r="P41" s="7"/>
      <c r="Q41" s="7"/>
      <c r="R41" s="3"/>
      <c r="S41" s="104"/>
      <c r="T41" s="104"/>
      <c r="U41" s="104"/>
      <c r="V41" s="104"/>
      <c r="W41" s="105"/>
      <c r="X41" s="3"/>
      <c r="Y41" s="3"/>
      <c r="Z41" s="108"/>
      <c r="AA41" s="106" t="s">
        <v>3</v>
      </c>
      <c r="AB41" s="106" t="s">
        <v>4</v>
      </c>
      <c r="AC41" s="106" t="s">
        <v>1</v>
      </c>
      <c r="AM41" s="76"/>
      <c r="AO41" s="90"/>
      <c r="AP41" s="90"/>
      <c r="AQ41" s="90"/>
    </row>
    <row r="42" spans="15:43" ht="15.75" thickBot="1" x14ac:dyDescent="0.3">
      <c r="O42" s="104"/>
      <c r="P42" s="104"/>
      <c r="Q42" s="104"/>
      <c r="R42" s="3"/>
      <c r="S42" s="7"/>
      <c r="T42" s="7"/>
      <c r="U42" s="111">
        <f>+Q32+U33+Q38+U39+Y38+U46+Y32+AC32+AC42+AC38</f>
        <v>1200000</v>
      </c>
      <c r="V42" s="104"/>
      <c r="W42" s="104"/>
      <c r="X42" s="104"/>
      <c r="Y42" s="104"/>
      <c r="Z42" s="108"/>
      <c r="AA42" s="102" t="s">
        <v>13</v>
      </c>
      <c r="AB42" s="112"/>
      <c r="AC42" s="103">
        <v>1139300</v>
      </c>
      <c r="AK42" s="51"/>
      <c r="AL42" s="51"/>
      <c r="AM42" s="51"/>
      <c r="AO42" s="88"/>
      <c r="AP42" s="88"/>
      <c r="AQ42" s="88"/>
    </row>
    <row r="43" spans="15:43" ht="16.5" thickTop="1" x14ac:dyDescent="0.25">
      <c r="S43" s="9"/>
      <c r="T43" s="9"/>
      <c r="U43" s="9"/>
      <c r="Z43" s="40"/>
      <c r="AA43" s="38"/>
      <c r="AB43" s="38"/>
      <c r="AC43" s="39"/>
      <c r="AK43" s="90"/>
      <c r="AL43" s="90"/>
      <c r="AM43" s="90"/>
      <c r="AO43" s="74"/>
      <c r="AP43" s="75"/>
      <c r="AQ43" s="76"/>
    </row>
    <row r="44" spans="15:43" ht="15.75" x14ac:dyDescent="0.25">
      <c r="R44" s="9"/>
      <c r="Z44" s="40"/>
      <c r="AK44" s="88"/>
      <c r="AL44" s="88"/>
      <c r="AM44" s="88"/>
      <c r="AQ44" s="76"/>
    </row>
    <row r="45" spans="15:43" ht="15.75" x14ac:dyDescent="0.25">
      <c r="O45" s="9"/>
      <c r="P45" s="9"/>
      <c r="Q45" s="9"/>
      <c r="R45" s="9"/>
      <c r="S45" s="9"/>
      <c r="T45" s="9"/>
      <c r="U45" s="9"/>
      <c r="Z45" s="40"/>
      <c r="AK45" s="74"/>
      <c r="AL45" s="75"/>
      <c r="AM45" s="76"/>
      <c r="AQ45" s="76"/>
    </row>
    <row r="46" spans="15:43" ht="15.75" x14ac:dyDescent="0.25">
      <c r="P46" s="9"/>
      <c r="Q46" s="9"/>
      <c r="R46" s="9"/>
      <c r="S46" s="9"/>
      <c r="T46" s="9"/>
      <c r="U46" s="9"/>
      <c r="AM46" s="76"/>
      <c r="AQ46" s="76"/>
    </row>
    <row r="47" spans="15:43" ht="15.75" x14ac:dyDescent="0.25">
      <c r="R47" s="9"/>
      <c r="S47" s="9"/>
      <c r="T47" s="9"/>
      <c r="U47" s="9"/>
      <c r="AM47" s="76"/>
    </row>
    <row r="48" spans="15:43" x14ac:dyDescent="0.25">
      <c r="R48" s="9"/>
      <c r="S48" s="9"/>
      <c r="T48" s="9"/>
    </row>
    <row r="49" spans="15:43" x14ac:dyDescent="0.25">
      <c r="O49" s="50"/>
      <c r="P49" s="50"/>
      <c r="Q49" s="50"/>
      <c r="R49" s="9"/>
      <c r="W49" s="50"/>
      <c r="X49" s="9"/>
      <c r="Y49" s="9"/>
    </row>
    <row r="50" spans="15:43" x14ac:dyDescent="0.25">
      <c r="W50" s="50"/>
      <c r="X50" s="9"/>
      <c r="Y50" s="9"/>
    </row>
    <row r="51" spans="15:43" x14ac:dyDescent="0.25">
      <c r="O51" s="50"/>
      <c r="P51" s="50"/>
      <c r="Q51" s="50"/>
      <c r="W51" s="50"/>
      <c r="X51" s="9"/>
      <c r="Y51" s="9"/>
      <c r="AE51" s="9"/>
      <c r="AF51" s="9"/>
      <c r="AG51" s="9"/>
      <c r="AH51" s="9"/>
      <c r="AI51" s="9"/>
      <c r="AJ51" s="9"/>
    </row>
    <row r="52" spans="15:43" x14ac:dyDescent="0.25">
      <c r="S52" s="50"/>
      <c r="T52" s="50"/>
      <c r="U52" s="50"/>
      <c r="AE52" s="9"/>
      <c r="AF52" s="9"/>
      <c r="AG52" s="9"/>
      <c r="AH52" s="9"/>
      <c r="AI52" s="9"/>
      <c r="AJ52" s="9"/>
    </row>
    <row r="53" spans="15:43" x14ac:dyDescent="0.25">
      <c r="R53" s="50"/>
      <c r="S53" s="50"/>
      <c r="T53" s="50"/>
      <c r="U53" s="50"/>
      <c r="V53" s="50"/>
      <c r="Z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5:43" x14ac:dyDescent="0.25">
      <c r="R54" s="50"/>
      <c r="V54" s="50"/>
      <c r="Z54" s="9"/>
      <c r="AD54" s="9"/>
      <c r="AK54" s="9"/>
      <c r="AL54" s="9"/>
      <c r="AM54" s="9"/>
      <c r="AN54" s="9"/>
      <c r="AO54" s="9"/>
      <c r="AP54" s="9"/>
      <c r="AQ54" s="9"/>
    </row>
    <row r="55" spans="15:43" x14ac:dyDescent="0.25">
      <c r="R55" s="50"/>
      <c r="V55" s="50"/>
      <c r="Z55" s="9"/>
      <c r="AD55" s="9"/>
      <c r="AK55" s="9"/>
      <c r="AL55" s="9"/>
      <c r="AM55" s="9"/>
      <c r="AN55" s="9"/>
      <c r="AO55" s="9"/>
      <c r="AP55" s="9"/>
      <c r="AQ55" s="9"/>
    </row>
    <row r="56" spans="15:43" x14ac:dyDescent="0.25">
      <c r="AO56" s="90"/>
      <c r="AP56" s="90"/>
      <c r="AQ56" s="90"/>
    </row>
    <row r="57" spans="15:43" x14ac:dyDescent="0.25">
      <c r="AO57" s="88"/>
      <c r="AP57" s="88"/>
      <c r="AQ57" s="88"/>
    </row>
    <row r="58" spans="15:43" ht="15.75" x14ac:dyDescent="0.25">
      <c r="AO58" s="74"/>
      <c r="AP58" s="75"/>
      <c r="AQ58" s="76"/>
    </row>
    <row r="59" spans="15:43" ht="15.75" x14ac:dyDescent="0.25">
      <c r="AQ59" s="76"/>
    </row>
    <row r="60" spans="15:43" ht="15.75" x14ac:dyDescent="0.25">
      <c r="AQ60" s="76"/>
    </row>
    <row r="61" spans="15:43" x14ac:dyDescent="0.25">
      <c r="AA61" s="90"/>
      <c r="AB61" s="90"/>
      <c r="AC61" s="90"/>
      <c r="AO61" s="51"/>
      <c r="AP61" s="51"/>
      <c r="AQ61" s="51"/>
    </row>
    <row r="62" spans="15:43" x14ac:dyDescent="0.25">
      <c r="AA62" s="88"/>
      <c r="AB62" s="88"/>
      <c r="AC62" s="88"/>
      <c r="AO62" s="90"/>
      <c r="AP62" s="90"/>
      <c r="AQ62" s="90"/>
    </row>
    <row r="63" spans="15:43" ht="15.75" x14ac:dyDescent="0.25">
      <c r="AA63" s="74"/>
      <c r="AB63" s="75"/>
      <c r="AC63" s="76"/>
      <c r="AO63" s="88"/>
      <c r="AP63" s="88"/>
      <c r="AQ63" s="88"/>
    </row>
    <row r="64" spans="15:43" ht="15.75" x14ac:dyDescent="0.25">
      <c r="AC64" s="76"/>
      <c r="AO64" s="74"/>
      <c r="AP64" s="75"/>
      <c r="AQ64" s="76"/>
    </row>
    <row r="65" spans="27:43" ht="15.75" x14ac:dyDescent="0.25">
      <c r="AC65" s="76"/>
      <c r="AQ65" s="76"/>
    </row>
    <row r="66" spans="27:43" ht="15.75" x14ac:dyDescent="0.25">
      <c r="AA66" s="51"/>
      <c r="AB66" s="51"/>
      <c r="AC66" s="51"/>
      <c r="AH66" s="90"/>
      <c r="AI66" s="90"/>
      <c r="AQ66" s="76"/>
    </row>
    <row r="67" spans="27:43" ht="15.75" x14ac:dyDescent="0.25">
      <c r="AA67" s="90"/>
      <c r="AB67" s="90"/>
      <c r="AC67" s="90"/>
      <c r="AH67" s="88"/>
      <c r="AI67" s="88"/>
      <c r="AQ67" s="76"/>
    </row>
    <row r="68" spans="27:43" x14ac:dyDescent="0.25">
      <c r="AA68" s="88"/>
      <c r="AB68" s="88"/>
      <c r="AC68" s="88"/>
      <c r="AH68" s="74"/>
      <c r="AI68" s="75"/>
    </row>
    <row r="69" spans="27:43" ht="15.75" x14ac:dyDescent="0.25">
      <c r="AA69" s="74"/>
      <c r="AB69" s="75"/>
      <c r="AC69" s="76"/>
    </row>
    <row r="70" spans="27:43" ht="15.75" x14ac:dyDescent="0.25">
      <c r="AC70" s="76"/>
    </row>
    <row r="71" spans="27:43" ht="15.75" x14ac:dyDescent="0.25">
      <c r="AC71" s="76"/>
      <c r="AH71" s="51"/>
      <c r="AI71" s="51"/>
    </row>
    <row r="72" spans="27:43" ht="15.75" x14ac:dyDescent="0.25">
      <c r="AC72" s="76"/>
      <c r="AH72" s="90"/>
      <c r="AI72" s="90"/>
    </row>
    <row r="73" spans="27:43" x14ac:dyDescent="0.25">
      <c r="AE73" s="90"/>
      <c r="AF73" s="90"/>
      <c r="AH73" s="88"/>
      <c r="AI73" s="88"/>
    </row>
    <row r="74" spans="27:43" x14ac:dyDescent="0.25">
      <c r="AE74" s="88"/>
      <c r="AF74" s="88"/>
      <c r="AH74" s="74"/>
      <c r="AI74" s="75"/>
    </row>
    <row r="75" spans="27:43" ht="15.75" x14ac:dyDescent="0.25">
      <c r="AE75" s="75"/>
      <c r="AF75" s="76"/>
    </row>
    <row r="76" spans="27:43" ht="15.75" x14ac:dyDescent="0.25">
      <c r="AF76" s="76"/>
    </row>
    <row r="77" spans="27:43" ht="15.75" x14ac:dyDescent="0.25">
      <c r="AF77" s="76"/>
    </row>
    <row r="78" spans="27:43" x14ac:dyDescent="0.25">
      <c r="AE78" s="51"/>
      <c r="AF78" s="51"/>
    </row>
    <row r="79" spans="27:43" x14ac:dyDescent="0.25">
      <c r="AE79" s="90"/>
      <c r="AF79" s="90"/>
    </row>
    <row r="80" spans="27:43" x14ac:dyDescent="0.25">
      <c r="AE80" s="88"/>
      <c r="AF80" s="88"/>
    </row>
    <row r="81" spans="19:32" ht="15.75" x14ac:dyDescent="0.25">
      <c r="AE81" s="75"/>
      <c r="AF81" s="76"/>
    </row>
    <row r="82" spans="19:32" ht="15.75" x14ac:dyDescent="0.25">
      <c r="AF82" s="76"/>
    </row>
    <row r="83" spans="19:32" ht="15.75" x14ac:dyDescent="0.25">
      <c r="AF83" s="76"/>
    </row>
    <row r="84" spans="19:32" ht="15.75" x14ac:dyDescent="0.25">
      <c r="AF84" s="76"/>
    </row>
    <row r="94" spans="19:32" x14ac:dyDescent="0.25">
      <c r="S94" s="100"/>
      <c r="T94" s="100"/>
      <c r="U94" s="100"/>
    </row>
  </sheetData>
  <sheetProtection algorithmName="SHA-512" hashValue="nswBGw9kB1sxNoUzYUnG7CYADYum1AsZAPAu+acy/gpsNXcCwhSL2mS1AdN04mZw5l0KKD5jCRuZEk8RVlN4mg==" saltValue="XBjAIjLXos7MDgdEgqkn1A==" spinCount="100000" sheet="1" formatCells="0" formatColumns="0" formatRows="0" insertColumns="0" insertRows="0" insertHyperlinks="0" deleteColumns="0" deleteRows="0" selectLockedCells="1" sort="0" autoFilter="0" pivotTables="0"/>
  <mergeCells count="13">
    <mergeCell ref="N1:O1"/>
    <mergeCell ref="N2:O2"/>
    <mergeCell ref="M3:M4"/>
    <mergeCell ref="N3:Q3"/>
    <mergeCell ref="O28:Q28"/>
    <mergeCell ref="AA40:AC40"/>
    <mergeCell ref="W28:Y28"/>
    <mergeCell ref="AA28:AC28"/>
    <mergeCell ref="O34:Q34"/>
    <mergeCell ref="W34:Y34"/>
    <mergeCell ref="AA34:AC34"/>
    <mergeCell ref="S35:U35"/>
    <mergeCell ref="S28:U28"/>
  </mergeCells>
  <conditionalFormatting sqref="M13">
    <cfRule type="cellIs" dxfId="23" priority="7" operator="lessThan">
      <formula>-1</formula>
    </cfRule>
    <cfRule type="cellIs" dxfId="22" priority="8" operator="greaterThan">
      <formula>1</formula>
    </cfRule>
    <cfRule type="cellIs" dxfId="21" priority="9" operator="between">
      <formula>-1</formula>
      <formula>1</formula>
    </cfRule>
  </conditionalFormatting>
  <conditionalFormatting sqref="Q5">
    <cfRule type="cellIs" dxfId="20" priority="4" operator="lessThan">
      <formula>-1</formula>
    </cfRule>
    <cfRule type="cellIs" dxfId="19" priority="5" operator="greaterThan">
      <formula>1</formula>
    </cfRule>
    <cfRule type="cellIs" dxfId="18" priority="6" operator="equal">
      <formula>0</formula>
    </cfRule>
  </conditionalFormatting>
  <conditionalFormatting sqref="N3">
    <cfRule type="cellIs" dxfId="17" priority="10" operator="greaterThan">
      <formula>$L$2</formula>
    </cfRule>
    <cfRule type="cellIs" dxfId="16" priority="11" operator="lessThan">
      <formula>$L$2</formula>
    </cfRule>
    <cfRule type="cellIs" dxfId="15" priority="12" operator="lessThan">
      <formula>$L$2</formula>
    </cfRule>
  </conditionalFormatting>
  <conditionalFormatting sqref="N3">
    <cfRule type="cellIs" dxfId="14" priority="13" operator="lessThan">
      <formula>$L$2</formula>
    </cfRule>
    <cfRule type="cellIs" dxfId="13" priority="14" operator="greaterThan">
      <formula>$L$2</formula>
    </cfRule>
    <cfRule type="cellIs" dxfId="12" priority="15" operator="equal">
      <formula>$L$2</formula>
    </cfRule>
  </conditionalFormatting>
  <conditionalFormatting sqref="U42">
    <cfRule type="cellIs" dxfId="11" priority="1" operator="lessThan">
      <formula>$M$6</formula>
    </cfRule>
    <cfRule type="cellIs" dxfId="10" priority="2" operator="greaterThan">
      <formula>$M$6</formula>
    </cfRule>
    <cfRule type="cellIs" dxfId="9" priority="3" operator="equal">
      <formula>$M$6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Allowance Method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2019-02-24T12:52:03Z</dcterms:modified>
</cp:coreProperties>
</file>