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minimized="1" xWindow="120" yWindow="45" windowWidth="7350" windowHeight="5220" tabRatio="817" firstSheet="1" activeTab="1"/>
  </bookViews>
  <sheets>
    <sheet name="Notes recievable Problem" sheetId="86" state="hidden" r:id="rId1"/>
    <sheet name="Example" sheetId="149" r:id="rId2"/>
    <sheet name="Sheet1" sheetId="151" r:id="rId3"/>
    <sheet name="Practice" sheetId="150" r:id="rId4"/>
  </sheets>
  <calcPr calcId="152511"/>
</workbook>
</file>

<file path=xl/calcChain.xml><?xml version="1.0" encoding="utf-8"?>
<calcChain xmlns="http://schemas.openxmlformats.org/spreadsheetml/2006/main">
  <c r="E22" i="151" l="1"/>
  <c r="Z27" i="150" l="1"/>
  <c r="Z21" i="150"/>
  <c r="AD20" i="150"/>
  <c r="V17" i="150"/>
  <c r="T16" i="150"/>
  <c r="V16" i="150" s="1"/>
  <c r="T15" i="150"/>
  <c r="V15" i="150" s="1"/>
  <c r="AD14" i="150"/>
  <c r="AD15" i="150" s="1"/>
  <c r="AD16" i="150" s="1"/>
  <c r="V14" i="150"/>
  <c r="Z13" i="150"/>
  <c r="Z14" i="150" s="1"/>
  <c r="Z15" i="150" s="1"/>
  <c r="Z16" i="150" s="1"/>
  <c r="V13" i="150"/>
  <c r="T12" i="150"/>
  <c r="V11" i="150"/>
  <c r="V10" i="150"/>
  <c r="V9" i="150"/>
  <c r="V8" i="150"/>
  <c r="AD7" i="150"/>
  <c r="AD8" i="150" s="1"/>
  <c r="AD9" i="150" s="1"/>
  <c r="Z7" i="150"/>
  <c r="V7" i="150"/>
  <c r="V12" i="150" l="1"/>
  <c r="Z8" i="150"/>
  <c r="Z9" i="150" s="1"/>
  <c r="V5" i="150"/>
  <c r="AD21" i="150"/>
  <c r="AD22" i="150" s="1"/>
  <c r="AD23" i="150" s="1"/>
  <c r="T6" i="150"/>
  <c r="Z22" i="150"/>
  <c r="Z23" i="150" s="1"/>
  <c r="Y14" i="149"/>
  <c r="U6" i="149"/>
  <c r="U7" i="149"/>
  <c r="U18" i="149"/>
  <c r="U10" i="149"/>
  <c r="U5" i="149"/>
  <c r="U8" i="149"/>
  <c r="V8" i="149" s="1"/>
  <c r="G24" i="149"/>
  <c r="G22" i="149"/>
  <c r="G20" i="149"/>
  <c r="G25" i="149"/>
  <c r="G21" i="149"/>
  <c r="AC7" i="149"/>
  <c r="E25" i="149"/>
  <c r="E24" i="149"/>
  <c r="E22" i="149"/>
  <c r="E21" i="149"/>
  <c r="E20" i="149"/>
  <c r="AC14" i="149"/>
  <c r="AD14" i="149" s="1"/>
  <c r="AD15" i="149" s="1"/>
  <c r="AD16" i="149" s="1"/>
  <c r="Y9" i="149"/>
  <c r="L26" i="149"/>
  <c r="K24" i="149"/>
  <c r="F25" i="149"/>
  <c r="F24" i="149"/>
  <c r="F22" i="149"/>
  <c r="F21" i="149"/>
  <c r="F20" i="149"/>
  <c r="X8" i="149"/>
  <c r="U9" i="149"/>
  <c r="L22" i="149"/>
  <c r="K20" i="149"/>
  <c r="X22" i="149"/>
  <c r="U11" i="149"/>
  <c r="K16" i="149"/>
  <c r="D25" i="149"/>
  <c r="D24" i="149"/>
  <c r="D22" i="149"/>
  <c r="D21" i="149"/>
  <c r="D20" i="149"/>
  <c r="Y21" i="149"/>
  <c r="K13" i="149"/>
  <c r="C25" i="149"/>
  <c r="C24" i="149"/>
  <c r="C22" i="149"/>
  <c r="C21" i="149"/>
  <c r="C20" i="149"/>
  <c r="Y7" i="149"/>
  <c r="Z7" i="149" s="1"/>
  <c r="V9" i="149"/>
  <c r="K10" i="149"/>
  <c r="U13" i="149"/>
  <c r="V13" i="149" s="1"/>
  <c r="U12" i="149"/>
  <c r="L8" i="149"/>
  <c r="K5" i="149"/>
  <c r="D14" i="149"/>
  <c r="D13" i="149"/>
  <c r="D12" i="149"/>
  <c r="D11" i="149"/>
  <c r="D10" i="149"/>
  <c r="D9" i="149"/>
  <c r="C14" i="149"/>
  <c r="C13" i="149"/>
  <c r="C11" i="149"/>
  <c r="C10" i="149"/>
  <c r="C9" i="149"/>
  <c r="U21" i="149"/>
  <c r="Z27" i="149"/>
  <c r="AD20" i="149"/>
  <c r="V17" i="149"/>
  <c r="V16" i="149"/>
  <c r="T16" i="149"/>
  <c r="V15" i="149"/>
  <c r="T15" i="149"/>
  <c r="V14" i="149"/>
  <c r="Z13" i="149"/>
  <c r="Z14" i="149" s="1"/>
  <c r="Z15" i="149" s="1"/>
  <c r="Z16" i="149" s="1"/>
  <c r="T12" i="149"/>
  <c r="V11" i="149"/>
  <c r="V10" i="149"/>
  <c r="AD7" i="149"/>
  <c r="AD8" i="149" s="1"/>
  <c r="AD9" i="149" s="1"/>
  <c r="V7" i="149"/>
  <c r="AD26" i="150" l="1"/>
  <c r="V6" i="150"/>
  <c r="S2" i="150" s="1"/>
  <c r="T19" i="150"/>
  <c r="AD26" i="149"/>
  <c r="Z8" i="149"/>
  <c r="Z9" i="149" s="1"/>
  <c r="V12" i="149"/>
  <c r="AD21" i="149"/>
  <c r="AD22" i="149" s="1"/>
  <c r="AD23" i="149" s="1"/>
  <c r="T6" i="149"/>
  <c r="U20" i="149"/>
  <c r="V5" i="149"/>
  <c r="V18" i="149"/>
  <c r="Z21" i="149"/>
  <c r="Z22" i="149" s="1"/>
  <c r="Z23" i="149" s="1"/>
  <c r="T21" i="150" l="1"/>
  <c r="V19" i="150"/>
  <c r="V18" i="150"/>
  <c r="U21" i="150"/>
  <c r="T20" i="150"/>
  <c r="U20" i="150"/>
  <c r="T19" i="149"/>
  <c r="V6" i="149"/>
  <c r="S2" i="149" s="1"/>
  <c r="V21" i="150" l="1"/>
  <c r="W2" i="150"/>
  <c r="U3" i="150" s="1"/>
  <c r="V20" i="150"/>
  <c r="T20" i="149"/>
  <c r="T21" i="149"/>
  <c r="V19" i="149"/>
  <c r="V21" i="149" s="1"/>
  <c r="W2" i="149" l="1"/>
  <c r="U3" i="149" s="1"/>
  <c r="V20" i="149"/>
</calcChain>
</file>

<file path=xl/sharedStrings.xml><?xml version="1.0" encoding="utf-8"?>
<sst xmlns="http://schemas.openxmlformats.org/spreadsheetml/2006/main" count="257" uniqueCount="88">
  <si>
    <t>Cash</t>
  </si>
  <si>
    <t>Balance</t>
  </si>
  <si>
    <t>Accounts</t>
  </si>
  <si>
    <t>Debit</t>
  </si>
  <si>
    <t>Credit</t>
  </si>
  <si>
    <t>Entries</t>
  </si>
  <si>
    <t>Net Income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</si>
  <si>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</si>
  <si>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</si>
  <si>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</si>
  <si>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</si>
  <si>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</si>
  <si>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</si>
  <si>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</si>
  <si>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Beginning Balance</t>
  </si>
  <si>
    <t>(Credit)</t>
  </si>
  <si>
    <t>Date</t>
  </si>
  <si>
    <t>Total Debits - Total (credits)</t>
  </si>
  <si>
    <t>Amount</t>
  </si>
  <si>
    <t>Revenue</t>
  </si>
  <si>
    <t>Accounts Receivable Subsidiary Ledger By Customer</t>
  </si>
  <si>
    <t>Merchandise inventory</t>
  </si>
  <si>
    <t>Description</t>
  </si>
  <si>
    <t>Other</t>
  </si>
  <si>
    <t>Total Through Maturity</t>
  </si>
  <si>
    <t>Interest Recognized December 31</t>
  </si>
  <si>
    <t>Accounts receivable</t>
  </si>
  <si>
    <t>Principlal</t>
  </si>
  <si>
    <t>Interest receivable</t>
  </si>
  <si>
    <t>Allowance for doubtful accounts</t>
  </si>
  <si>
    <t xml:space="preserve">Rate </t>
  </si>
  <si>
    <t>Interest revenue</t>
  </si>
  <si>
    <t>Interest on year</t>
  </si>
  <si>
    <t>(/) days in year</t>
  </si>
  <si>
    <t>Interest per day</t>
  </si>
  <si>
    <t>Number of days</t>
  </si>
  <si>
    <t>Total interest</t>
  </si>
  <si>
    <t>Rounded</t>
  </si>
  <si>
    <t>Common stock</t>
  </si>
  <si>
    <t>Retained earnings</t>
  </si>
  <si>
    <t>(Gain) loss on sales</t>
  </si>
  <si>
    <t>Total AR subsidiary ledger</t>
  </si>
  <si>
    <t>.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</si>
  <si>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</si>
  <si>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</si>
  <si>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</si>
  <si>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</si>
  <si>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</si>
  <si>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</si>
  <si>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</si>
  <si>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</si>
  <si>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</si>
  <si>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</si>
  <si>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</si>
  <si>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</si>
  <si>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 Co. Note</t>
  </si>
  <si>
    <t>Mu Co. Note</t>
  </si>
  <si>
    <t>Mi Co.</t>
  </si>
  <si>
    <t>Mi Co</t>
  </si>
  <si>
    <t>D Co Dec. 16</t>
  </si>
  <si>
    <t>30 day 7% note giving A Co. an extension on past due accounts receivable</t>
  </si>
  <si>
    <t>90 day 10% note giving Mu Co. an extension on past due accounts receivable</t>
  </si>
  <si>
    <t xml:space="preserve">Write off the P Co. account against Allowance for Doubtful Accounts. </t>
  </si>
  <si>
    <t>60 day 7% note giving D Co. a time extension on pays due accounts receivable</t>
  </si>
  <si>
    <t>MI Co. does not pay the note due. Interest is recorded on the note at this time and the balance due is adjusted back into accounts receivable.</t>
  </si>
  <si>
    <t>Received payment from MI Co. Co for the maturity value of the dishonored not plus interest for 46 days beyond maturity at 7%</t>
  </si>
  <si>
    <t>60 day 9% note giving C Co. a time extension on pays due accounts receivable</t>
  </si>
  <si>
    <t xml:space="preserve">Received payment of principle and interest from C Co. </t>
  </si>
  <si>
    <t>Received payment of principle and interest from Mu co</t>
  </si>
  <si>
    <t>C Co</t>
  </si>
  <si>
    <t xml:space="preserve">Mi Co. </t>
  </si>
  <si>
    <t xml:space="preserve">Mu Co. </t>
  </si>
  <si>
    <t>P Co.</t>
  </si>
  <si>
    <t>Prior year transactions. Do not record journal entries for these 2 transactions</t>
  </si>
  <si>
    <t>Record journal entries for transactions below in the blue area of the worksheet</t>
  </si>
  <si>
    <t>C Co. Note</t>
  </si>
  <si>
    <t>Notes receivable-Mi Co</t>
  </si>
  <si>
    <t>Notes receivable-Mu Co</t>
  </si>
  <si>
    <t>Notes receivable-C Co</t>
  </si>
  <si>
    <t>Notes receivable-A</t>
  </si>
  <si>
    <t xml:space="preserve">Notes receivable-D Co. </t>
  </si>
  <si>
    <t xml:space="preserve">Calculate the adjusting entry that has been recorded to accrued interest on note to D Co. </t>
  </si>
  <si>
    <t>Calculate the interest that has been accrued as of the end of the prior year using the information below</t>
  </si>
  <si>
    <t xml:space="preserve">A Co. </t>
  </si>
  <si>
    <t>Received payment from D Co of both principal and interest. Make sure to take into account the interest receivable on the trail balance</t>
  </si>
  <si>
    <t>120 day 7% note giving MI Co. an extension on past due accounts receivable</t>
  </si>
  <si>
    <t>A Co dishonored her note and did not pay. Interest is recorded on the note at this time and the balance due is adjusted back into accounts receivable.</t>
  </si>
  <si>
    <t xml:space="preserve">adj at the end of the period. from 12/17 to the end of the year int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</si>
</sst>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;@"/>
  </numFmts>
  <fonts count="2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3" fillId="7" borderId="0" applyNumberFormat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</cellStyleXfs>
  <cellXfs count="110">
    <xf numFmtId="0" fontId="0" fillId="0" borderId="0" xfId="0"/>
    <xf numFmtId="37" fontId="4" fillId="6" borderId="0" xfId="0" applyNumberFormat="1" applyFont="1" applyFill="1"/>
    <xf numFmtId="37" fontId="4" fillId="0" borderId="0" xfId="0" applyNumberFormat="1" applyFont="1"/>
    <xf numFmtId="37" fontId="12" fillId="3" borderId="5" xfId="2" applyNumberFormat="1" applyFont="1" applyFill="1" applyBorder="1" applyProtection="1"/>
    <xf numFmtId="37" fontId="5" fillId="3" borderId="5" xfId="0" applyNumberFormat="1" applyFont="1" applyFill="1" applyBorder="1" applyProtection="1"/>
    <xf numFmtId="37" fontId="9" fillId="3" borderId="5" xfId="2" applyNumberFormat="1" applyFont="1" applyFill="1" applyBorder="1" applyProtection="1"/>
    <xf numFmtId="37" fontId="13" fillId="3" borderId="5" xfId="2" applyNumberFormat="1" applyFont="1" applyFill="1" applyBorder="1" applyProtection="1"/>
    <xf numFmtId="0" fontId="15" fillId="0" borderId="0" xfId="2" applyFont="1" applyFill="1" applyProtection="1"/>
    <xf numFmtId="37" fontId="11" fillId="0" borderId="7" xfId="2" applyNumberFormat="1" applyFont="1" applyFill="1" applyBorder="1" applyProtection="1"/>
    <xf numFmtId="37" fontId="13" fillId="3" borderId="0" xfId="2" applyNumberFormat="1" applyFont="1" applyFill="1" applyProtection="1"/>
    <xf numFmtId="37" fontId="4" fillId="0" borderId="0" xfId="0" applyNumberFormat="1" applyFont="1" applyProtection="1"/>
    <xf numFmtId="164" fontId="4" fillId="0" borderId="0" xfId="0" applyNumberFormat="1" applyFont="1" applyAlignment="1">
      <alignment vertical="top"/>
    </xf>
    <xf numFmtId="164" fontId="4" fillId="0" borderId="5" xfId="0" applyNumberFormat="1" applyFont="1" applyBorder="1" applyAlignment="1">
      <alignment vertical="top"/>
    </xf>
    <xf numFmtId="37" fontId="4" fillId="7" borderId="5" xfId="6" applyNumberFormat="1" applyFont="1" applyBorder="1" applyAlignment="1">
      <alignment horizontal="center" vertical="top" wrapText="1"/>
    </xf>
    <xf numFmtId="44" fontId="4" fillId="7" borderId="5" xfId="6" applyNumberFormat="1" applyFont="1" applyBorder="1" applyAlignment="1">
      <alignment horizontal="center" vertical="top"/>
    </xf>
    <xf numFmtId="37" fontId="4" fillId="0" borderId="5" xfId="0" applyNumberFormat="1" applyFont="1" applyBorder="1" applyAlignment="1">
      <alignment vertical="top" wrapText="1"/>
    </xf>
    <xf numFmtId="44" fontId="4" fillId="0" borderId="5" xfId="7" applyNumberFormat="1" applyFont="1" applyBorder="1" applyAlignment="1">
      <alignment vertical="top"/>
    </xf>
    <xf numFmtId="37" fontId="4" fillId="0" borderId="0" xfId="0" applyNumberFormat="1" applyFont="1" applyAlignment="1">
      <alignment vertical="top" wrapText="1"/>
    </xf>
    <xf numFmtId="44" fontId="4" fillId="0" borderId="0" xfId="7" applyNumberFormat="1" applyFont="1" applyAlignment="1">
      <alignment vertical="top"/>
    </xf>
    <xf numFmtId="39" fontId="4" fillId="0" borderId="0" xfId="0" applyNumberFormat="1" applyFont="1" applyProtection="1"/>
    <xf numFmtId="37" fontId="4" fillId="0" borderId="5" xfId="0" applyNumberFormat="1" applyFont="1" applyBorder="1" applyAlignment="1">
      <alignment horizontal="left" vertical="top" wrapText="1"/>
    </xf>
    <xf numFmtId="164" fontId="4" fillId="0" borderId="20" xfId="0" applyNumberFormat="1" applyFont="1" applyBorder="1" applyAlignment="1">
      <alignment vertical="top"/>
    </xf>
    <xf numFmtId="37" fontId="4" fillId="0" borderId="20" xfId="0" applyNumberFormat="1" applyFont="1" applyBorder="1" applyAlignment="1">
      <alignment vertical="top" wrapText="1"/>
    </xf>
    <xf numFmtId="44" fontId="4" fillId="0" borderId="20" xfId="7" applyNumberFormat="1" applyFont="1" applyBorder="1" applyAlignment="1">
      <alignment vertical="top"/>
    </xf>
    <xf numFmtId="164" fontId="4" fillId="0" borderId="11" xfId="0" applyNumberFormat="1" applyFont="1" applyBorder="1" applyAlignment="1">
      <alignment vertical="top"/>
    </xf>
    <xf numFmtId="44" fontId="4" fillId="0" borderId="11" xfId="7" applyNumberFormat="1" applyFont="1" applyBorder="1" applyAlignment="1">
      <alignment vertical="top"/>
    </xf>
    <xf numFmtId="37" fontId="4" fillId="0" borderId="11" xfId="0" applyNumberFormat="1" applyFont="1" applyBorder="1" applyAlignment="1">
      <alignment horizontal="left" vertical="top" wrapText="1"/>
    </xf>
    <xf numFmtId="164" fontId="4" fillId="7" borderId="5" xfId="6" applyNumberFormat="1" applyFont="1" applyBorder="1" applyAlignment="1">
      <alignment vertical="top" wrapText="1"/>
    </xf>
    <xf numFmtId="37" fontId="20" fillId="10" borderId="5" xfId="11" applyNumberFormat="1" applyFont="1" applyBorder="1" applyAlignment="1" applyProtection="1">
      <alignment horizontal="left"/>
    </xf>
    <xf numFmtId="37" fontId="20" fillId="10" borderId="2" xfId="11" applyNumberFormat="1" applyFont="1" applyBorder="1" applyAlignment="1" applyProtection="1">
      <alignment horizontal="centerContinuous"/>
    </xf>
    <xf numFmtId="37" fontId="21" fillId="12" borderId="1" xfId="1" applyNumberFormat="1" applyFont="1" applyFill="1" applyAlignment="1" applyProtection="1">
      <alignment horizontal="center"/>
    </xf>
    <xf numFmtId="164" fontId="21" fillId="12" borderId="1" xfId="1" applyNumberFormat="1" applyFont="1" applyFill="1" applyAlignment="1" applyProtection="1">
      <alignment horizontal="left"/>
    </xf>
    <xf numFmtId="39" fontId="4" fillId="0" borderId="5" xfId="0" applyNumberFormat="1" applyFont="1" applyFill="1" applyBorder="1" applyProtection="1"/>
    <xf numFmtId="164" fontId="21" fillId="12" borderId="2" xfId="1" applyNumberFormat="1" applyFont="1" applyFill="1" applyBorder="1" applyAlignment="1" applyProtection="1">
      <alignment horizontal="left"/>
    </xf>
    <xf numFmtId="37" fontId="21" fillId="12" borderId="3" xfId="1" applyNumberFormat="1" applyFont="1" applyFill="1" applyBorder="1" applyAlignment="1" applyProtection="1">
      <alignment horizontal="center"/>
    </xf>
    <xf numFmtId="37" fontId="21" fillId="12" borderId="4" xfId="1" applyNumberFormat="1" applyFont="1" applyFill="1" applyBorder="1" applyAlignment="1" applyProtection="1">
      <alignment horizontal="center"/>
    </xf>
    <xf numFmtId="39" fontId="4" fillId="0" borderId="11" xfId="0" applyNumberFormat="1" applyFont="1" applyFill="1" applyBorder="1" applyProtection="1"/>
    <xf numFmtId="39" fontId="21" fillId="12" borderId="12" xfId="6" applyNumberFormat="1" applyFont="1" applyFill="1" applyBorder="1" applyProtection="1"/>
    <xf numFmtId="39" fontId="21" fillId="12" borderId="13" xfId="6" applyNumberFormat="1" applyFont="1" applyFill="1" applyBorder="1" applyProtection="1"/>
    <xf numFmtId="39" fontId="21" fillId="12" borderId="14" xfId="6" applyNumberFormat="1" applyFont="1" applyFill="1" applyBorder="1" applyProtection="1"/>
    <xf numFmtId="39" fontId="21" fillId="12" borderId="18" xfId="9" applyNumberFormat="1" applyFont="1" applyFill="1" applyBorder="1" applyAlignment="1" applyProtection="1">
      <alignment horizontal="center"/>
    </xf>
    <xf numFmtId="39" fontId="21" fillId="12" borderId="19" xfId="9" applyNumberFormat="1" applyFont="1" applyFill="1" applyBorder="1" applyAlignment="1" applyProtection="1">
      <alignment horizontal="center"/>
    </xf>
    <xf numFmtId="37" fontId="20" fillId="10" borderId="11" xfId="11" applyNumberFormat="1" applyFont="1" applyBorder="1" applyAlignment="1" applyProtection="1">
      <alignment horizontal="left"/>
    </xf>
    <xf numFmtId="37" fontId="12" fillId="3" borderId="11" xfId="2" applyNumberFormat="1" applyFont="1" applyFill="1" applyBorder="1" applyProtection="1"/>
    <xf numFmtId="0" fontId="21" fillId="12" borderId="2" xfId="1" applyFont="1" applyFill="1" applyBorder="1" applyAlignment="1" applyProtection="1">
      <alignment horizontal="center"/>
    </xf>
    <xf numFmtId="37" fontId="22" fillId="12" borderId="3" xfId="1" applyNumberFormat="1" applyFont="1" applyFill="1" applyBorder="1" applyAlignment="1" applyProtection="1">
      <alignment horizontal="center" wrapText="1"/>
    </xf>
    <xf numFmtId="37" fontId="21" fillId="12" borderId="4" xfId="1" applyNumberFormat="1" applyFont="1" applyFill="1" applyBorder="1" applyAlignment="1" applyProtection="1">
      <alignment horizontal="center" wrapText="1"/>
    </xf>
    <xf numFmtId="0" fontId="4" fillId="6" borderId="0" xfId="0" applyFont="1" applyFill="1" applyProtection="1"/>
    <xf numFmtId="39" fontId="18" fillId="0" borderId="0" xfId="5" applyNumberFormat="1" applyFont="1" applyProtection="1"/>
    <xf numFmtId="164" fontId="18" fillId="0" borderId="0" xfId="5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0" fontId="4" fillId="0" borderId="0" xfId="0" applyFont="1" applyProtection="1"/>
    <xf numFmtId="37" fontId="1" fillId="0" borderId="0" xfId="0" applyNumberFormat="1" applyFont="1" applyProtection="1"/>
    <xf numFmtId="37" fontId="4" fillId="2" borderId="5" xfId="3" applyNumberFormat="1" applyFont="1" applyBorder="1" applyAlignment="1" applyProtection="1">
      <alignment horizontal="center"/>
    </xf>
    <xf numFmtId="9" fontId="4" fillId="0" borderId="0" xfId="8" applyFont="1" applyProtection="1"/>
    <xf numFmtId="39" fontId="21" fillId="12" borderId="17" xfId="9" applyNumberFormat="1" applyFont="1" applyFill="1" applyBorder="1" applyProtection="1"/>
    <xf numFmtId="37" fontId="4" fillId="0" borderId="0" xfId="4" applyNumberFormat="1" applyFont="1" applyFill="1" applyBorder="1" applyAlignment="1" applyProtection="1">
      <alignment horizontal="left"/>
    </xf>
    <xf numFmtId="0" fontId="4" fillId="0" borderId="0" xfId="0" applyFont="1" applyAlignment="1" applyProtection="1">
      <alignment horizontal="center"/>
    </xf>
    <xf numFmtId="37" fontId="4" fillId="0" borderId="8" xfId="4" applyNumberFormat="1" applyFont="1" applyProtection="1"/>
    <xf numFmtId="37" fontId="9" fillId="3" borderId="0" xfId="0" applyNumberFormat="1" applyFont="1" applyFill="1" applyProtection="1"/>
    <xf numFmtId="37" fontId="4" fillId="0" borderId="0" xfId="0" applyNumberFormat="1" applyFont="1" applyFill="1" applyProtection="1"/>
    <xf numFmtId="0" fontId="4" fillId="0" borderId="0" xfId="0" applyFont="1" applyFill="1" applyProtection="1"/>
    <xf numFmtId="39" fontId="4" fillId="0" borderId="0" xfId="0" applyNumberFormat="1" applyFont="1" applyFill="1" applyProtection="1"/>
    <xf numFmtId="37" fontId="7" fillId="3" borderId="0" xfId="2" applyNumberFormat="1" applyFont="1" applyFill="1" applyAlignment="1" applyProtection="1">
      <alignment horizontal="center"/>
    </xf>
    <xf numFmtId="37" fontId="8" fillId="3" borderId="0" xfId="0" applyNumberFormat="1" applyFont="1" applyFill="1" applyAlignment="1" applyProtection="1">
      <alignment horizontal="center"/>
    </xf>
    <xf numFmtId="37" fontId="5" fillId="3" borderId="0" xfId="2" applyNumberFormat="1" applyFont="1" applyFill="1" applyAlignment="1" applyProtection="1">
      <alignment horizontal="center"/>
    </xf>
    <xf numFmtId="164" fontId="4" fillId="0" borderId="5" xfId="0" applyNumberFormat="1" applyFont="1" applyFill="1" applyBorder="1" applyAlignment="1">
      <alignment vertical="top"/>
    </xf>
    <xf numFmtId="37" fontId="4" fillId="0" borderId="5" xfId="0" applyNumberFormat="1" applyFont="1" applyFill="1" applyBorder="1" applyAlignment="1">
      <alignment horizontal="left" vertical="top" wrapText="1"/>
    </xf>
    <xf numFmtId="13" fontId="4" fillId="0" borderId="5" xfId="7" applyNumberFormat="1" applyFont="1" applyFill="1" applyBorder="1" applyAlignment="1">
      <alignment vertical="top"/>
    </xf>
    <xf numFmtId="0" fontId="20" fillId="5" borderId="5" xfId="2" applyFont="1" applyFill="1" applyBorder="1" applyProtection="1"/>
    <xf numFmtId="0" fontId="20" fillId="11" borderId="5" xfId="2" applyFont="1" applyFill="1" applyBorder="1" applyProtection="1"/>
    <xf numFmtId="39" fontId="4" fillId="4" borderId="11" xfId="0" applyNumberFormat="1" applyFont="1" applyFill="1" applyBorder="1" applyProtection="1">
      <protection locked="0"/>
    </xf>
    <xf numFmtId="9" fontId="19" fillId="4" borderId="5" xfId="8" applyFont="1" applyFill="1" applyBorder="1" applyProtection="1">
      <protection locked="0"/>
    </xf>
    <xf numFmtId="39" fontId="4" fillId="4" borderId="5" xfId="0" applyNumberFormat="1" applyFont="1" applyFill="1" applyBorder="1" applyProtection="1">
      <protection locked="0"/>
    </xf>
    <xf numFmtId="39" fontId="19" fillId="4" borderId="5" xfId="0" applyNumberFormat="1" applyFont="1" applyFill="1" applyBorder="1" applyProtection="1">
      <protection locked="0"/>
    </xf>
    <xf numFmtId="37" fontId="4" fillId="4" borderId="5" xfId="0" applyNumberFormat="1" applyFont="1" applyFill="1" applyBorder="1" applyProtection="1">
      <protection locked="0"/>
    </xf>
    <xf numFmtId="164" fontId="10" fillId="4" borderId="11" xfId="0" applyNumberFormat="1" applyFont="1" applyFill="1" applyBorder="1" applyAlignment="1" applyProtection="1">
      <alignment horizontal="left"/>
      <protection locked="0"/>
    </xf>
    <xf numFmtId="37" fontId="10" fillId="4" borderId="11" xfId="0" applyNumberFormat="1" applyFont="1" applyFill="1" applyBorder="1" applyProtection="1">
      <protection locked="0"/>
    </xf>
    <xf numFmtId="37" fontId="4" fillId="0" borderId="0" xfId="0" applyNumberFormat="1" applyFont="1" applyProtection="1">
      <protection locked="0"/>
    </xf>
    <xf numFmtId="164" fontId="10" fillId="4" borderId="5" xfId="0" applyNumberFormat="1" applyFont="1" applyFill="1" applyBorder="1" applyAlignment="1" applyProtection="1">
      <alignment horizontal="left"/>
      <protection locked="0"/>
    </xf>
    <xf numFmtId="37" fontId="10" fillId="4" borderId="5" xfId="0" applyNumberFormat="1" applyFont="1" applyFill="1" applyBorder="1" applyProtection="1">
      <protection locked="0"/>
    </xf>
    <xf numFmtId="37" fontId="10" fillId="4" borderId="5" xfId="0" applyNumberFormat="1" applyFont="1" applyFill="1" applyBorder="1" applyAlignment="1" applyProtection="1">
      <alignment horizontal="left" indent="1"/>
      <protection locked="0"/>
    </xf>
    <xf numFmtId="164" fontId="4" fillId="0" borderId="0" xfId="0" applyNumberFormat="1" applyFont="1" applyAlignment="1" applyProtection="1">
      <alignment horizontal="left"/>
      <protection locked="0"/>
    </xf>
    <xf numFmtId="37" fontId="11" fillId="4" borderId="11" xfId="2" applyNumberFormat="1" applyFont="1" applyFill="1" applyBorder="1" applyProtection="1">
      <protection locked="0"/>
    </xf>
    <xf numFmtId="37" fontId="11" fillId="4" borderId="5" xfId="2" applyNumberFormat="1" applyFont="1" applyFill="1" applyBorder="1" applyProtection="1">
      <protection locked="0"/>
    </xf>
    <xf numFmtId="37" fontId="16" fillId="9" borderId="12" xfId="10" applyNumberFormat="1" applyFont="1" applyBorder="1" applyAlignment="1">
      <alignment horizontal="left" vertical="top" wrapText="1"/>
    </xf>
    <xf numFmtId="37" fontId="16" fillId="9" borderId="13" xfId="10" applyNumberFormat="1" applyFont="1" applyBorder="1" applyAlignment="1">
      <alignment horizontal="left" vertical="top" wrapText="1"/>
    </xf>
    <xf numFmtId="37" fontId="16" fillId="9" borderId="14" xfId="10" applyNumberFormat="1" applyFont="1" applyBorder="1" applyAlignment="1">
      <alignment horizontal="left" vertical="top" wrapText="1"/>
    </xf>
    <xf numFmtId="37" fontId="16" fillId="9" borderId="17" xfId="10" applyNumberFormat="1" applyFont="1" applyBorder="1" applyAlignment="1">
      <alignment horizontal="left" vertical="top" wrapText="1"/>
    </xf>
    <xf numFmtId="37" fontId="16" fillId="9" borderId="18" xfId="10" applyNumberFormat="1" applyFont="1" applyBorder="1" applyAlignment="1">
      <alignment horizontal="left" vertical="top" wrapText="1"/>
    </xf>
    <xf numFmtId="37" fontId="16" fillId="9" borderId="19" xfId="10" applyNumberFormat="1" applyFont="1" applyBorder="1" applyAlignment="1">
      <alignment horizontal="left" vertical="top" wrapText="1"/>
    </xf>
    <xf numFmtId="164" fontId="4" fillId="7" borderId="2" xfId="6" applyNumberFormat="1" applyFont="1" applyBorder="1" applyAlignment="1">
      <alignment horizontal="center" vertical="top" wrapText="1"/>
    </xf>
    <xf numFmtId="164" fontId="4" fillId="7" borderId="3" xfId="6" applyNumberFormat="1" applyFont="1" applyBorder="1" applyAlignment="1">
      <alignment horizontal="center" vertical="top" wrapText="1"/>
    </xf>
    <xf numFmtId="164" fontId="4" fillId="7" borderId="4" xfId="6" applyNumberFormat="1" applyFont="1" applyBorder="1" applyAlignment="1">
      <alignment horizontal="center" vertical="top" wrapText="1"/>
    </xf>
    <xf numFmtId="37" fontId="16" fillId="9" borderId="15" xfId="10" applyNumberFormat="1" applyFont="1" applyBorder="1" applyAlignment="1">
      <alignment horizontal="left" vertical="top" wrapText="1"/>
    </xf>
    <xf numFmtId="37" fontId="16" fillId="9" borderId="0" xfId="10" applyNumberFormat="1" applyFont="1" applyBorder="1" applyAlignment="1">
      <alignment horizontal="left" vertical="top" wrapText="1"/>
    </xf>
    <xf numFmtId="37" fontId="16" fillId="9" borderId="16" xfId="10" applyNumberFormat="1" applyFont="1" applyBorder="1" applyAlignment="1">
      <alignment horizontal="left" vertical="top" wrapText="1"/>
    </xf>
    <xf numFmtId="39" fontId="21" fillId="12" borderId="12" xfId="9" applyNumberFormat="1" applyFont="1" applyFill="1" applyBorder="1" applyAlignment="1" applyProtection="1">
      <alignment horizontal="center" wrapText="1"/>
    </xf>
    <xf numFmtId="39" fontId="21" fillId="12" borderId="17" xfId="9" applyNumberFormat="1" applyFont="1" applyFill="1" applyBorder="1" applyAlignment="1" applyProtection="1">
      <alignment horizontal="center" wrapText="1"/>
    </xf>
    <xf numFmtId="39" fontId="21" fillId="12" borderId="14" xfId="9" applyNumberFormat="1" applyFont="1" applyFill="1" applyBorder="1" applyAlignment="1" applyProtection="1">
      <alignment horizontal="center" wrapText="1"/>
    </xf>
    <xf numFmtId="39" fontId="21" fillId="12" borderId="19" xfId="9" applyNumberFormat="1" applyFont="1" applyFill="1" applyBorder="1" applyAlignment="1" applyProtection="1">
      <alignment horizontal="center" wrapText="1"/>
    </xf>
    <xf numFmtId="37" fontId="6" fillId="3" borderId="0" xfId="2" applyNumberFormat="1" applyFont="1" applyFill="1" applyAlignment="1" applyProtection="1">
      <alignment horizontal="center" wrapText="1"/>
    </xf>
    <xf numFmtId="37" fontId="6" fillId="3" borderId="18" xfId="2" applyNumberFormat="1" applyFont="1" applyFill="1" applyBorder="1" applyAlignment="1" applyProtection="1">
      <alignment horizontal="center"/>
    </xf>
    <xf numFmtId="37" fontId="4" fillId="6" borderId="12" xfId="0" applyNumberFormat="1" applyFont="1" applyFill="1" applyBorder="1" applyAlignment="1" applyProtection="1">
      <alignment horizontal="center"/>
    </xf>
    <xf numFmtId="37" fontId="4" fillId="6" borderId="13" xfId="0" applyNumberFormat="1" applyFont="1" applyFill="1" applyBorder="1" applyAlignment="1" applyProtection="1">
      <alignment horizontal="center"/>
    </xf>
    <xf numFmtId="37" fontId="4" fillId="6" borderId="4" xfId="0" applyNumberFormat="1" applyFont="1" applyFill="1" applyBorder="1" applyAlignment="1" applyProtection="1">
      <alignment horizontal="center"/>
    </xf>
    <xf numFmtId="37" fontId="4" fillId="4" borderId="6" xfId="3" applyNumberFormat="1" applyFont="1" applyFill="1" applyBorder="1" applyAlignment="1" applyProtection="1">
      <alignment horizontal="center"/>
    </xf>
    <xf numFmtId="37" fontId="4" fillId="4" borderId="9" xfId="3" applyNumberFormat="1" applyFont="1" applyFill="1" applyBorder="1" applyAlignment="1" applyProtection="1">
      <alignment horizontal="center"/>
    </xf>
    <xf numFmtId="37" fontId="4" fillId="4" borderId="10" xfId="3" applyNumberFormat="1" applyFont="1" applyFill="1" applyBorder="1" applyAlignment="1" applyProtection="1">
      <alignment horizontal="center"/>
    </xf>
    <xf numFmtId="164" fontId="23" fillId="4" borderId="5" xfId="0" applyNumberFormat="1" applyFont="1" applyFill="1" applyBorder="1" applyAlignment="1" applyProtection="1">
      <alignment horizontal="left"/>
      <protection locked="0"/>
    </xf>
  </cellXfs>
  <cellStyles count="12">
    <cellStyle name="20% - Accent1" xfId="3" builtinId="30"/>
    <cellStyle name="20% - Accent4" xfId="9" builtinId="42"/>
    <cellStyle name="40% - Accent4" xfId="6" builtinId="43"/>
    <cellStyle name="60% - Accent4" xfId="10" builtinId="44"/>
    <cellStyle name="Accent6" xfId="11" builtinId="49"/>
    <cellStyle name="Currency" xfId="7" builtinId="4"/>
    <cellStyle name="Heading 3" xfId="1" builtinId="18"/>
    <cellStyle name="Heading 4" xfId="2" builtinId="19"/>
    <cellStyle name="Normal" xfId="0" builtinId="0"/>
    <cellStyle name="Percent" xfId="8" builtinId="5"/>
    <cellStyle name="Title" xfId="5" builtinId="15"/>
    <cellStyle name="Total" xfId="4" builtinId="2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</xdr:colOff>
      <xdr:row>2</xdr:row>
      <xdr:rowOff>232172</xdr:rowOff>
    </xdr:from>
    <xdr:to>
      <xdr:col>0</xdr:col>
      <xdr:colOff>2787165</xdr:colOff>
      <xdr:row>25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8323E92-80A8-4677-806E-6B4535E13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" y="785813"/>
          <a:ext cx="2775259" cy="519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2775259</xdr:colOff>
      <xdr:row>26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D3B61B6-F08F-4C3A-B13C-D7E2D36FD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2775259" cy="517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2"/>
  <sheetViews>
    <sheetView zoomScale="80" zoomScaleNormal="80" workbookViewId="0">
      <selection sqref="A1:C19"/>
    </sheetView>
  </sheetViews>
  <sheetFormatPr defaultColWidth="8.7109375" defaultRowHeight="15" x14ac:dyDescent="0.25"/>
  <cols>
    <col min="1" max="1" width="6.85546875" style="11" bestFit="1" customWidth="1"/>
    <col min="2" max="2" width="40.42578125" style="17" customWidth="1"/>
    <col min="3" max="3" width="12.28515625" style="18" bestFit="1" customWidth="1"/>
    <col min="4" max="13" width="8.7109375" style="2"/>
    <col min="14" max="14" width="8.7109375" style="2" customWidth="1"/>
    <col min="15" max="16384" width="8.7109375" style="2"/>
  </cols>
  <sheetData>
    <row r="1" spans="1:3" s="1" customFormat="1" ht="14.45" customHeight="1" x14ac:dyDescent="0.25">
      <c r="A1" s="85" t="s">
        <v>82</v>
      </c>
      <c r="B1" s="86"/>
      <c r="C1" s="87"/>
    </row>
    <row r="2" spans="1:3" s="1" customFormat="1" ht="15.75" thickBot="1" x14ac:dyDescent="0.3">
      <c r="A2" s="88"/>
      <c r="B2" s="89"/>
      <c r="C2" s="90"/>
    </row>
    <row r="3" spans="1:3" s="1" customFormat="1" ht="28.15" customHeight="1" thickBot="1" x14ac:dyDescent="0.3">
      <c r="A3" s="91" t="s">
        <v>73</v>
      </c>
      <c r="B3" s="92"/>
      <c r="C3" s="93"/>
    </row>
    <row r="4" spans="1:3" x14ac:dyDescent="0.25">
      <c r="A4" s="27" t="s">
        <v>16</v>
      </c>
      <c r="B4" s="13" t="s">
        <v>22</v>
      </c>
      <c r="C4" s="14" t="s">
        <v>18</v>
      </c>
    </row>
    <row r="5" spans="1:3" ht="30" x14ac:dyDescent="0.25">
      <c r="A5" s="12">
        <v>42355</v>
      </c>
      <c r="B5" s="15" t="s">
        <v>63</v>
      </c>
      <c r="C5" s="16">
        <v>14100</v>
      </c>
    </row>
    <row r="6" spans="1:3" ht="30.75" thickBot="1" x14ac:dyDescent="0.3">
      <c r="A6" s="21">
        <v>42369</v>
      </c>
      <c r="B6" s="22" t="s">
        <v>81</v>
      </c>
      <c r="C6" s="23"/>
    </row>
    <row r="7" spans="1:3" x14ac:dyDescent="0.25">
      <c r="A7" s="85" t="s">
        <v>74</v>
      </c>
      <c r="B7" s="86"/>
      <c r="C7" s="87"/>
    </row>
    <row r="8" spans="1:3" x14ac:dyDescent="0.25">
      <c r="A8" s="94"/>
      <c r="B8" s="95"/>
      <c r="C8" s="96"/>
    </row>
    <row r="9" spans="1:3" ht="60" x14ac:dyDescent="0.25">
      <c r="A9" s="24">
        <v>42049</v>
      </c>
      <c r="B9" s="26" t="s">
        <v>84</v>
      </c>
      <c r="C9" s="25"/>
    </row>
    <row r="10" spans="1:3" ht="30" x14ac:dyDescent="0.25">
      <c r="A10" s="12">
        <v>42065</v>
      </c>
      <c r="B10" s="20" t="s">
        <v>85</v>
      </c>
      <c r="C10" s="16">
        <v>6200</v>
      </c>
    </row>
    <row r="11" spans="1:3" ht="30" x14ac:dyDescent="0.25">
      <c r="A11" s="12">
        <v>42080</v>
      </c>
      <c r="B11" s="20" t="s">
        <v>60</v>
      </c>
      <c r="C11" s="16">
        <v>3800</v>
      </c>
    </row>
    <row r="12" spans="1:3" ht="60" x14ac:dyDescent="0.25">
      <c r="A12" s="66">
        <v>42096</v>
      </c>
      <c r="B12" s="67" t="s">
        <v>86</v>
      </c>
      <c r="C12" s="68"/>
    </row>
    <row r="13" spans="1:3" ht="45" x14ac:dyDescent="0.25">
      <c r="A13" s="12">
        <v>42157</v>
      </c>
      <c r="B13" s="20" t="s">
        <v>64</v>
      </c>
      <c r="C13" s="16"/>
    </row>
    <row r="14" spans="1:3" ht="45" x14ac:dyDescent="0.25">
      <c r="A14" s="12">
        <v>42202</v>
      </c>
      <c r="B14" s="20" t="s">
        <v>65</v>
      </c>
      <c r="C14" s="16"/>
    </row>
    <row r="15" spans="1:3" ht="30" x14ac:dyDescent="0.25">
      <c r="A15" s="12">
        <v>42223</v>
      </c>
      <c r="B15" s="20" t="s">
        <v>61</v>
      </c>
      <c r="C15" s="16">
        <v>8850</v>
      </c>
    </row>
    <row r="16" spans="1:3" ht="30" x14ac:dyDescent="0.25">
      <c r="A16" s="12">
        <v>42250</v>
      </c>
      <c r="B16" s="20" t="s">
        <v>66</v>
      </c>
      <c r="C16" s="16">
        <v>2150</v>
      </c>
    </row>
    <row r="17" spans="1:3" ht="30" x14ac:dyDescent="0.25">
      <c r="A17" s="12">
        <v>42310</v>
      </c>
      <c r="B17" s="20" t="s">
        <v>67</v>
      </c>
      <c r="C17" s="16"/>
    </row>
    <row r="18" spans="1:3" ht="30" x14ac:dyDescent="0.25">
      <c r="A18" s="12">
        <v>42313</v>
      </c>
      <c r="B18" s="20" t="s">
        <v>68</v>
      </c>
      <c r="C18" s="16"/>
    </row>
    <row r="19" spans="1:3" ht="30" x14ac:dyDescent="0.25">
      <c r="A19" s="12">
        <v>42339</v>
      </c>
      <c r="B19" s="20" t="s">
        <v>62</v>
      </c>
      <c r="C19" s="16"/>
    </row>
    <row r="20" spans="1:3" x14ac:dyDescent="0.25">
      <c r="A20" s="12"/>
      <c r="B20" s="20"/>
      <c r="C20" s="16"/>
    </row>
    <row r="21" spans="1:3" x14ac:dyDescent="0.25">
      <c r="A21" s="12"/>
      <c r="B21" s="20"/>
      <c r="C21" s="16"/>
    </row>
    <row r="22" spans="1:3" x14ac:dyDescent="0.25">
      <c r="A22" s="12"/>
      <c r="B22" s="20"/>
      <c r="C22" s="16"/>
    </row>
  </sheetData>
  <mergeCells count="3">
    <mergeCell ref="A1:C2"/>
    <mergeCell ref="A3:C3"/>
    <mergeCell ref="A7:C8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38"/>
  <sheetViews>
    <sheetView tabSelected="1" topLeftCell="B4" zoomScale="115" zoomScaleNormal="115" workbookViewId="0">
      <selection activeCell="O11" sqref="O11"/>
    </sheetView>
  </sheetViews>
  <sheetFormatPr defaultColWidth="8.85546875" defaultRowHeight="15" x14ac:dyDescent="0.25"/>
  <cols>
    <col min="1" max="1" width="42.140625" style="47" customWidth="1"/>
    <col min="2" max="2" width="14.28515625" style="19" customWidth="1"/>
    <col min="3" max="3" width="15.28515625" style="19" customWidth="1"/>
    <col min="4" max="4" width="18.140625" style="19" customWidth="1"/>
    <col min="5" max="7" width="14.42578125" style="19" customWidth="1"/>
    <col min="8" max="8" width="1.42578125" style="19" customWidth="1"/>
    <col min="9" max="9" width="6.42578125" style="50" customWidth="1"/>
    <col min="10" max="10" width="20.42578125" style="10" customWidth="1"/>
    <col min="11" max="12" width="9.28515625" style="10" customWidth="1"/>
    <col min="13" max="13" width="1.7109375" style="10" customWidth="1"/>
    <col min="14" max="14" width="5.5703125" style="50" customWidth="1"/>
    <col min="15" max="15" width="22.42578125" style="10" customWidth="1"/>
    <col min="16" max="17" width="9.28515625" style="10" customWidth="1"/>
    <col min="18" max="18" width="1.42578125" style="10" customWidth="1"/>
    <col min="19" max="19" width="23.140625" style="10" customWidth="1"/>
    <col min="20" max="20" width="9.85546875" style="10" customWidth="1"/>
    <col min="21" max="21" width="9" style="10" customWidth="1"/>
    <col min="22" max="22" width="9.85546875" style="10" bestFit="1" customWidth="1"/>
    <col min="23" max="23" width="1.42578125" style="10" customWidth="1"/>
    <col min="24" max="26" width="8.28515625" style="51" customWidth="1"/>
    <col min="27" max="27" width="3.28515625" style="51" customWidth="1"/>
    <col min="28" max="30" width="8.28515625" style="51" customWidth="1"/>
    <col min="31" max="16384" width="8.85546875" style="51"/>
  </cols>
  <sheetData>
    <row r="1" spans="2:30" ht="28.15" customHeight="1" x14ac:dyDescent="0.35">
      <c r="B1" s="48"/>
      <c r="I1" s="49"/>
      <c r="S1" s="65" t="s">
        <v>7</v>
      </c>
      <c r="T1" s="64" t="s">
        <v>8</v>
      </c>
      <c r="U1" s="63" t="s">
        <v>9</v>
      </c>
      <c r="V1" s="64" t="s">
        <v>10</v>
      </c>
      <c r="W1" s="101" t="s">
        <v>11</v>
      </c>
      <c r="X1" s="101"/>
    </row>
    <row r="2" spans="2:30" ht="15.75" thickBot="1" x14ac:dyDescent="0.3">
      <c r="S2" s="65">
        <f>SUM(V5:V14)</f>
        <v>82673.916666666657</v>
      </c>
      <c r="T2" s="64" t="s">
        <v>8</v>
      </c>
      <c r="U2" s="63">
        <v>0</v>
      </c>
      <c r="V2" s="64" t="s">
        <v>10</v>
      </c>
      <c r="W2" s="102">
        <f>-SUM(V15:V19)</f>
        <v>82673.916666666657</v>
      </c>
      <c r="X2" s="102"/>
    </row>
    <row r="3" spans="2:30" ht="19.5" thickBot="1" x14ac:dyDescent="0.35">
      <c r="S3" s="52"/>
      <c r="T3" s="52"/>
      <c r="U3" s="103">
        <f>U2+W2</f>
        <v>82673.916666666657</v>
      </c>
      <c r="V3" s="104"/>
      <c r="W3" s="105"/>
      <c r="X3" s="29" t="s">
        <v>20</v>
      </c>
      <c r="Y3" s="29"/>
      <c r="Z3" s="29"/>
      <c r="AA3" s="29"/>
      <c r="AB3" s="29"/>
      <c r="AC3" s="29"/>
      <c r="AD3" s="29"/>
    </row>
    <row r="4" spans="2:30" ht="45.75" customHeight="1" thickBot="1" x14ac:dyDescent="0.3">
      <c r="B4" s="19" t="s">
        <v>59</v>
      </c>
      <c r="I4" s="33" t="s">
        <v>16</v>
      </c>
      <c r="J4" s="34" t="s">
        <v>2</v>
      </c>
      <c r="K4" s="34" t="s">
        <v>3</v>
      </c>
      <c r="L4" s="35" t="s">
        <v>15</v>
      </c>
      <c r="N4" s="31" t="s">
        <v>16</v>
      </c>
      <c r="O4" s="30" t="s">
        <v>2</v>
      </c>
      <c r="P4" s="30" t="s">
        <v>3</v>
      </c>
      <c r="Q4" s="30" t="s">
        <v>15</v>
      </c>
      <c r="S4" s="44" t="s">
        <v>2</v>
      </c>
      <c r="T4" s="45" t="s">
        <v>12</v>
      </c>
      <c r="U4" s="45" t="s">
        <v>5</v>
      </c>
      <c r="V4" s="46" t="s">
        <v>13</v>
      </c>
      <c r="X4" s="106" t="s">
        <v>70</v>
      </c>
      <c r="Y4" s="107"/>
      <c r="Z4" s="108"/>
      <c r="AB4" s="106" t="s">
        <v>69</v>
      </c>
      <c r="AC4" s="107"/>
      <c r="AD4" s="108"/>
    </row>
    <row r="5" spans="2:30" ht="24" customHeight="1" x14ac:dyDescent="0.25">
      <c r="C5" s="97" t="s">
        <v>24</v>
      </c>
      <c r="D5" s="99" t="s">
        <v>25</v>
      </c>
      <c r="I5" s="76">
        <v>43145</v>
      </c>
      <c r="J5" s="77" t="s">
        <v>0</v>
      </c>
      <c r="K5" s="77">
        <f>14100+165</f>
        <v>14265</v>
      </c>
      <c r="L5" s="77"/>
      <c r="M5" s="78"/>
      <c r="N5" s="79"/>
      <c r="O5" s="80"/>
      <c r="P5" s="80"/>
      <c r="Q5" s="80"/>
      <c r="S5" s="42" t="s">
        <v>0</v>
      </c>
      <c r="T5" s="43">
        <v>25164</v>
      </c>
      <c r="U5" s="83">
        <f>K5+K24+P11+P15</f>
        <v>20667</v>
      </c>
      <c r="V5" s="43">
        <f>SUM(T5:U5)</f>
        <v>45831</v>
      </c>
      <c r="X5" s="53" t="s">
        <v>3</v>
      </c>
      <c r="Y5" s="53" t="s">
        <v>4</v>
      </c>
      <c r="Z5" s="53" t="s">
        <v>1</v>
      </c>
      <c r="AB5" s="53" t="s">
        <v>3</v>
      </c>
      <c r="AC5" s="53" t="s">
        <v>4</v>
      </c>
      <c r="AD5" s="53" t="s">
        <v>1</v>
      </c>
    </row>
    <row r="6" spans="2:30" ht="16.5" thickBot="1" x14ac:dyDescent="0.3">
      <c r="C6" s="98"/>
      <c r="D6" s="100"/>
      <c r="I6" s="79"/>
      <c r="J6" s="81" t="s">
        <v>80</v>
      </c>
      <c r="K6" s="80"/>
      <c r="L6" s="80">
        <v>-14100</v>
      </c>
      <c r="M6" s="78"/>
      <c r="N6" s="79"/>
      <c r="O6" s="81"/>
      <c r="P6" s="80"/>
      <c r="Q6" s="80"/>
      <c r="S6" s="28" t="s">
        <v>26</v>
      </c>
      <c r="T6" s="3">
        <f>+Z27++AD6+Z6+AD13+Z13+Z20+AD20</f>
        <v>41521.25</v>
      </c>
      <c r="U6" s="84">
        <f>L11+L14+K16+K20+L25+Q6+Q9+Q20</f>
        <v>-6178.333333333333</v>
      </c>
      <c r="V6" s="3">
        <f t="shared" ref="V6:V14" si="0">SUM(T6:U6)</f>
        <v>35342.916666666664</v>
      </c>
      <c r="X6" s="4" t="s">
        <v>14</v>
      </c>
      <c r="Y6" s="4"/>
      <c r="Z6" s="4">
        <v>6200</v>
      </c>
      <c r="AB6" s="4" t="s">
        <v>14</v>
      </c>
      <c r="AC6" s="4"/>
      <c r="AD6" s="4">
        <v>2150</v>
      </c>
    </row>
    <row r="7" spans="2:30" ht="17.25" customHeight="1" x14ac:dyDescent="0.25">
      <c r="B7" s="19" t="s">
        <v>27</v>
      </c>
      <c r="C7" s="71">
        <v>14100</v>
      </c>
      <c r="D7" s="71">
        <v>14100</v>
      </c>
      <c r="F7" s="54"/>
      <c r="I7" s="109" t="s">
        <v>87</v>
      </c>
      <c r="J7" s="81" t="s">
        <v>28</v>
      </c>
      <c r="K7" s="80"/>
      <c r="L7" s="80">
        <v>-41</v>
      </c>
      <c r="M7" s="78"/>
      <c r="N7" s="79"/>
      <c r="O7" s="80"/>
      <c r="P7" s="80"/>
      <c r="Q7" s="80"/>
      <c r="S7" s="28" t="s">
        <v>29</v>
      </c>
      <c r="T7" s="3">
        <v>-3500</v>
      </c>
      <c r="U7" s="84">
        <f>P19</f>
        <v>0</v>
      </c>
      <c r="V7" s="3">
        <f t="shared" si="0"/>
        <v>-3500</v>
      </c>
      <c r="X7" s="75"/>
      <c r="Y7" s="75">
        <f>L11</f>
        <v>-6200</v>
      </c>
      <c r="Z7" s="4">
        <f>+Z6+SUM(X7:Y7)</f>
        <v>0</v>
      </c>
      <c r="AB7" s="75"/>
      <c r="AC7" s="75">
        <f>Q9</f>
        <v>0</v>
      </c>
      <c r="AD7" s="4">
        <f>+AD6+SUM(AB7:AC7)</f>
        <v>2150</v>
      </c>
    </row>
    <row r="8" spans="2:30" ht="15.75" x14ac:dyDescent="0.25">
      <c r="B8" s="19" t="s">
        <v>30</v>
      </c>
      <c r="C8" s="72">
        <v>7.0000000000000007E-2</v>
      </c>
      <c r="D8" s="72">
        <v>7.0000000000000007E-2</v>
      </c>
      <c r="F8" s="54"/>
      <c r="I8" s="79"/>
      <c r="J8" s="81" t="s">
        <v>31</v>
      </c>
      <c r="K8" s="80"/>
      <c r="L8" s="80">
        <f>-SUM(K5:L7)</f>
        <v>-124</v>
      </c>
      <c r="M8" s="78"/>
      <c r="N8" s="79"/>
      <c r="O8" s="80"/>
      <c r="P8" s="80"/>
      <c r="Q8" s="80"/>
      <c r="S8" s="28" t="s">
        <v>78</v>
      </c>
      <c r="T8" s="3">
        <v>0</v>
      </c>
      <c r="U8" s="84">
        <f>P8+Q12</f>
        <v>0</v>
      </c>
      <c r="V8" s="3">
        <f t="shared" si="0"/>
        <v>0</v>
      </c>
      <c r="X8" s="75">
        <f>K20</f>
        <v>6344.666666666667</v>
      </c>
      <c r="Y8" s="75"/>
      <c r="Z8" s="4">
        <f>+Z7+SUM(X8:Y8)</f>
        <v>6344.666666666667</v>
      </c>
      <c r="AB8" s="75"/>
      <c r="AC8" s="75"/>
      <c r="AD8" s="4">
        <f>+AD7+SUM(AB8:AC8)</f>
        <v>2150</v>
      </c>
    </row>
    <row r="9" spans="2:30" ht="15.75" x14ac:dyDescent="0.25">
      <c r="B9" s="19" t="s">
        <v>32</v>
      </c>
      <c r="C9" s="73">
        <f>C7*C8</f>
        <v>987.00000000000011</v>
      </c>
      <c r="D9" s="73">
        <f>D7*D8</f>
        <v>987.00000000000011</v>
      </c>
      <c r="I9" s="79"/>
      <c r="J9" s="80"/>
      <c r="K9" s="80"/>
      <c r="L9" s="80"/>
      <c r="M9" s="78"/>
      <c r="N9" s="79"/>
      <c r="O9" s="81"/>
      <c r="P9" s="80"/>
      <c r="Q9" s="80"/>
      <c r="S9" s="28" t="s">
        <v>76</v>
      </c>
      <c r="T9" s="3">
        <v>0</v>
      </c>
      <c r="U9" s="84">
        <f>K10+L21</f>
        <v>0</v>
      </c>
      <c r="V9" s="3">
        <f t="shared" si="0"/>
        <v>0</v>
      </c>
      <c r="X9" s="75"/>
      <c r="Y9" s="75">
        <f>L25</f>
        <v>-6345</v>
      </c>
      <c r="Z9" s="4">
        <f>+Z8+SUM(X9:Y9)</f>
        <v>-0.33333333333303017</v>
      </c>
      <c r="AB9" s="75"/>
      <c r="AC9" s="75"/>
      <c r="AD9" s="4">
        <f>+AD8+SUM(AB9:AC9)</f>
        <v>2150</v>
      </c>
    </row>
    <row r="10" spans="2:30" ht="15.75" x14ac:dyDescent="0.25">
      <c r="B10" s="19" t="s">
        <v>33</v>
      </c>
      <c r="C10" s="74">
        <f>12*30</f>
        <v>360</v>
      </c>
      <c r="D10" s="74">
        <f>12*30</f>
        <v>360</v>
      </c>
      <c r="I10" s="79">
        <v>43161</v>
      </c>
      <c r="J10" s="80" t="s">
        <v>76</v>
      </c>
      <c r="K10" s="80">
        <f>-L11</f>
        <v>6200</v>
      </c>
      <c r="L10" s="80"/>
      <c r="M10" s="78"/>
      <c r="N10" s="79"/>
      <c r="O10" s="80"/>
      <c r="P10" s="80"/>
      <c r="Q10" s="80"/>
      <c r="S10" s="28" t="s">
        <v>77</v>
      </c>
      <c r="T10" s="3">
        <v>0</v>
      </c>
      <c r="U10" s="84">
        <f>P5+Q16</f>
        <v>0</v>
      </c>
      <c r="V10" s="3">
        <f t="shared" si="0"/>
        <v>0</v>
      </c>
    </row>
    <row r="11" spans="2:30" ht="15.75" x14ac:dyDescent="0.25">
      <c r="B11" s="19" t="s">
        <v>34</v>
      </c>
      <c r="C11" s="73">
        <f>C9/C10</f>
        <v>2.7416666666666671</v>
      </c>
      <c r="D11" s="73">
        <f>D9/D10</f>
        <v>2.7416666666666671</v>
      </c>
      <c r="I11" s="79"/>
      <c r="J11" s="81" t="s">
        <v>26</v>
      </c>
      <c r="K11" s="80"/>
      <c r="L11" s="80">
        <v>-6200</v>
      </c>
      <c r="M11" s="78"/>
      <c r="N11" s="79"/>
      <c r="O11" s="80"/>
      <c r="P11" s="80"/>
      <c r="Q11" s="80"/>
      <c r="S11" s="28" t="s">
        <v>79</v>
      </c>
      <c r="T11" s="3">
        <v>0</v>
      </c>
      <c r="U11" s="84">
        <f>K13+L17</f>
        <v>0</v>
      </c>
      <c r="V11" s="3">
        <f t="shared" si="0"/>
        <v>0</v>
      </c>
      <c r="X11" s="106" t="s">
        <v>72</v>
      </c>
      <c r="Y11" s="107"/>
      <c r="Z11" s="108"/>
      <c r="AB11" s="106" t="s">
        <v>71</v>
      </c>
      <c r="AC11" s="107"/>
      <c r="AD11" s="108"/>
    </row>
    <row r="12" spans="2:30" ht="15.75" x14ac:dyDescent="0.25">
      <c r="B12" s="19" t="s">
        <v>35</v>
      </c>
      <c r="C12" s="74">
        <v>60</v>
      </c>
      <c r="D12" s="74">
        <f>31-17+1</f>
        <v>15</v>
      </c>
      <c r="I12" s="79"/>
      <c r="J12" s="80"/>
      <c r="K12" s="80"/>
      <c r="L12" s="80"/>
      <c r="M12" s="78"/>
      <c r="N12" s="79"/>
      <c r="O12" s="81"/>
      <c r="P12" s="80"/>
      <c r="Q12" s="80"/>
      <c r="S12" s="28" t="s">
        <v>80</v>
      </c>
      <c r="T12" s="3">
        <f>+C7</f>
        <v>14100</v>
      </c>
      <c r="U12" s="84">
        <f>L6</f>
        <v>-14100</v>
      </c>
      <c r="V12" s="3">
        <f t="shared" si="0"/>
        <v>0</v>
      </c>
      <c r="X12" s="53" t="s">
        <v>3</v>
      </c>
      <c r="Y12" s="53" t="s">
        <v>4</v>
      </c>
      <c r="Z12" s="53" t="s">
        <v>1</v>
      </c>
      <c r="AB12" s="53" t="s">
        <v>3</v>
      </c>
      <c r="AC12" s="53" t="s">
        <v>4</v>
      </c>
      <c r="AD12" s="53" t="s">
        <v>1</v>
      </c>
    </row>
    <row r="13" spans="2:30" ht="15.75" x14ac:dyDescent="0.25">
      <c r="B13" s="19" t="s">
        <v>36</v>
      </c>
      <c r="C13" s="73">
        <f>C11*C12</f>
        <v>164.50000000000003</v>
      </c>
      <c r="D13" s="73">
        <f>D11*D12</f>
        <v>41.125000000000007</v>
      </c>
      <c r="I13" s="79">
        <v>43176</v>
      </c>
      <c r="J13" s="80" t="s">
        <v>79</v>
      </c>
      <c r="K13" s="80">
        <f>-L14</f>
        <v>3800</v>
      </c>
      <c r="L13" s="80"/>
      <c r="M13" s="78"/>
      <c r="N13" s="79"/>
      <c r="O13" s="81"/>
      <c r="P13" s="80"/>
      <c r="Q13" s="80"/>
      <c r="S13" s="28" t="s">
        <v>28</v>
      </c>
      <c r="T13" s="3">
        <v>41</v>
      </c>
      <c r="U13" s="84">
        <f>L7</f>
        <v>-41</v>
      </c>
      <c r="V13" s="3">
        <f t="shared" si="0"/>
        <v>0</v>
      </c>
      <c r="X13" s="4" t="s">
        <v>14</v>
      </c>
      <c r="Y13" s="4"/>
      <c r="Z13" s="4">
        <f>+D18</f>
        <v>3800</v>
      </c>
      <c r="AB13" s="4" t="s">
        <v>14</v>
      </c>
      <c r="AC13" s="4"/>
      <c r="AD13" s="4">
        <v>8850</v>
      </c>
    </row>
    <row r="14" spans="2:30" ht="16.899999999999999" customHeight="1" x14ac:dyDescent="0.25">
      <c r="B14" s="19" t="s">
        <v>37</v>
      </c>
      <c r="C14" s="75">
        <f>C13</f>
        <v>164.50000000000003</v>
      </c>
      <c r="D14" s="75">
        <f>D13</f>
        <v>41.125000000000007</v>
      </c>
      <c r="I14" s="79"/>
      <c r="J14" s="81" t="s">
        <v>26</v>
      </c>
      <c r="K14" s="80"/>
      <c r="L14" s="80">
        <v>-3800</v>
      </c>
      <c r="M14" s="78"/>
      <c r="N14" s="79"/>
      <c r="O14" s="80"/>
      <c r="P14" s="80"/>
      <c r="Q14" s="80"/>
      <c r="S14" s="28" t="s">
        <v>21</v>
      </c>
      <c r="T14" s="3">
        <v>5000</v>
      </c>
      <c r="U14" s="84"/>
      <c r="V14" s="3">
        <f t="shared" si="0"/>
        <v>5000</v>
      </c>
      <c r="X14" s="75"/>
      <c r="Y14" s="75">
        <f>Q20</f>
        <v>0</v>
      </c>
      <c r="Z14" s="4">
        <f>+Z13+SUM(X14:Y14)</f>
        <v>3800</v>
      </c>
      <c r="AB14" s="75"/>
      <c r="AC14" s="75">
        <f>Q6</f>
        <v>0</v>
      </c>
      <c r="AD14" s="4">
        <f>+AD13+SUM(AB14:AC14)</f>
        <v>8850</v>
      </c>
    </row>
    <row r="15" spans="2:30" ht="16.5" thickBot="1" x14ac:dyDescent="0.3">
      <c r="I15" s="79"/>
      <c r="J15" s="80"/>
      <c r="K15" s="80"/>
      <c r="L15" s="80"/>
      <c r="M15" s="78"/>
      <c r="N15" s="79"/>
      <c r="O15" s="80"/>
      <c r="P15" s="80"/>
      <c r="Q15" s="80"/>
      <c r="S15" s="69" t="s">
        <v>38</v>
      </c>
      <c r="T15" s="5">
        <f>-30000+20000</f>
        <v>-10000</v>
      </c>
      <c r="U15" s="84"/>
      <c r="V15" s="5">
        <f>SUM(T15:U15)</f>
        <v>-10000</v>
      </c>
      <c r="X15" s="75"/>
      <c r="Y15" s="75"/>
      <c r="Z15" s="4">
        <f>+Z14+SUM(X15:Y15)</f>
        <v>3800</v>
      </c>
      <c r="AB15" s="75"/>
      <c r="AC15" s="75"/>
      <c r="AD15" s="4">
        <f>+AD14+SUM(AB15:AC15)</f>
        <v>8850</v>
      </c>
    </row>
    <row r="16" spans="2:30" ht="15.75" x14ac:dyDescent="0.25">
      <c r="B16" s="37" t="s">
        <v>24</v>
      </c>
      <c r="C16" s="38"/>
      <c r="D16" s="38"/>
      <c r="E16" s="38"/>
      <c r="F16" s="38"/>
      <c r="G16" s="39"/>
      <c r="I16" s="79">
        <v>43192</v>
      </c>
      <c r="J16" s="80" t="s">
        <v>26</v>
      </c>
      <c r="K16" s="80">
        <f>-SUM(K17:L18)</f>
        <v>3822</v>
      </c>
      <c r="L16" s="80"/>
      <c r="M16" s="78"/>
      <c r="N16" s="79"/>
      <c r="O16" s="81"/>
      <c r="P16" s="80"/>
      <c r="Q16" s="80"/>
      <c r="S16" s="69" t="s">
        <v>39</v>
      </c>
      <c r="T16" s="5">
        <f>-63050+28845</f>
        <v>-34205</v>
      </c>
      <c r="U16" s="84"/>
      <c r="V16" s="5">
        <f>SUM(T16:U16)</f>
        <v>-34205</v>
      </c>
      <c r="X16" s="75"/>
      <c r="Y16" s="75"/>
      <c r="Z16" s="4">
        <f>+Z15+SUM(X16:Y16)</f>
        <v>3800</v>
      </c>
      <c r="AB16" s="75"/>
      <c r="AC16" s="75"/>
      <c r="AD16" s="4">
        <f>+AD15+SUM(AB16:AC16)</f>
        <v>8850</v>
      </c>
    </row>
    <row r="17" spans="1:30" ht="16.5" thickBot="1" x14ac:dyDescent="0.3">
      <c r="B17" s="55"/>
      <c r="C17" s="40" t="s">
        <v>57</v>
      </c>
      <c r="D17" s="40" t="s">
        <v>55</v>
      </c>
      <c r="E17" s="40" t="s">
        <v>56</v>
      </c>
      <c r="F17" s="40" t="s">
        <v>58</v>
      </c>
      <c r="G17" s="41" t="s">
        <v>75</v>
      </c>
      <c r="I17" s="79"/>
      <c r="J17" s="81" t="s">
        <v>79</v>
      </c>
      <c r="K17" s="80"/>
      <c r="L17" s="80">
        <v>-3800</v>
      </c>
      <c r="M17" s="78"/>
      <c r="N17" s="79"/>
      <c r="O17" s="81"/>
      <c r="P17" s="80"/>
      <c r="Q17" s="80"/>
      <c r="S17" s="70" t="s">
        <v>19</v>
      </c>
      <c r="T17" s="6">
        <v>-20000</v>
      </c>
      <c r="U17" s="84"/>
      <c r="V17" s="6">
        <f t="shared" ref="V17:V19" si="1">SUM(T17:U17)</f>
        <v>-20000</v>
      </c>
    </row>
    <row r="18" spans="1:30" ht="15.75" x14ac:dyDescent="0.25">
      <c r="B18" s="36" t="s">
        <v>27</v>
      </c>
      <c r="C18" s="71">
        <v>6200</v>
      </c>
      <c r="D18" s="71">
        <v>3800</v>
      </c>
      <c r="E18" s="71">
        <v>8850</v>
      </c>
      <c r="F18" s="71">
        <v>6345</v>
      </c>
      <c r="G18" s="71">
        <v>2150</v>
      </c>
      <c r="I18" s="79"/>
      <c r="J18" s="81" t="s">
        <v>31</v>
      </c>
      <c r="K18" s="80"/>
      <c r="L18" s="80">
        <v>-22</v>
      </c>
      <c r="M18" s="78"/>
      <c r="N18" s="79"/>
      <c r="O18" s="80"/>
      <c r="P18" s="80"/>
      <c r="Q18" s="80"/>
      <c r="S18" s="70" t="s">
        <v>31</v>
      </c>
      <c r="T18" s="6">
        <v>0</v>
      </c>
      <c r="U18" s="84">
        <f>L8+L18+L22+L26+Q13+Q17</f>
        <v>-347.66666666666697</v>
      </c>
      <c r="V18" s="6">
        <f t="shared" si="1"/>
        <v>-347.66666666666697</v>
      </c>
      <c r="X18" s="106" t="s">
        <v>83</v>
      </c>
      <c r="Y18" s="107"/>
      <c r="Z18" s="108"/>
      <c r="AB18" s="106"/>
      <c r="AC18" s="107"/>
      <c r="AD18" s="108"/>
    </row>
    <row r="19" spans="1:30" ht="15.75" x14ac:dyDescent="0.25">
      <c r="B19" s="32" t="s">
        <v>30</v>
      </c>
      <c r="C19" s="72">
        <v>7.0000000000000007E-2</v>
      </c>
      <c r="D19" s="72">
        <v>7.0000000000000007E-2</v>
      </c>
      <c r="E19" s="72">
        <v>0.1</v>
      </c>
      <c r="F19" s="72">
        <v>7.0000000000000007E-2</v>
      </c>
      <c r="G19" s="72">
        <v>0.09</v>
      </c>
      <c r="I19" s="79"/>
      <c r="J19" s="80"/>
      <c r="K19" s="80"/>
      <c r="L19" s="80"/>
      <c r="M19" s="78"/>
      <c r="N19" s="79"/>
      <c r="O19" s="80"/>
      <c r="P19" s="80"/>
      <c r="Q19" s="80"/>
      <c r="S19" s="70" t="s">
        <v>40</v>
      </c>
      <c r="T19" s="6">
        <f>-SUM(T5:T18)</f>
        <v>-18121.25</v>
      </c>
      <c r="U19" s="84"/>
      <c r="V19" s="6">
        <f t="shared" si="1"/>
        <v>-18121.25</v>
      </c>
      <c r="X19" s="53" t="s">
        <v>3</v>
      </c>
      <c r="Y19" s="53" t="s">
        <v>4</v>
      </c>
      <c r="Z19" s="53" t="s">
        <v>1</v>
      </c>
      <c r="AB19" s="53" t="s">
        <v>3</v>
      </c>
      <c r="AC19" s="53" t="s">
        <v>4</v>
      </c>
      <c r="AD19" s="53" t="s">
        <v>1</v>
      </c>
    </row>
    <row r="20" spans="1:30" ht="16.5" thickBot="1" x14ac:dyDescent="0.3">
      <c r="B20" s="32" t="s">
        <v>32</v>
      </c>
      <c r="C20" s="73">
        <f>C18*C19</f>
        <v>434.00000000000006</v>
      </c>
      <c r="D20" s="73">
        <f>D18*D19</f>
        <v>266</v>
      </c>
      <c r="E20" s="73">
        <f>E18*E19</f>
        <v>885</v>
      </c>
      <c r="F20" s="73">
        <f>F18*F19</f>
        <v>444.15000000000003</v>
      </c>
      <c r="G20" s="73">
        <f>G18*G19</f>
        <v>193.5</v>
      </c>
      <c r="I20" s="79">
        <v>43253</v>
      </c>
      <c r="J20" s="80" t="s">
        <v>26</v>
      </c>
      <c r="K20" s="80">
        <f>C18+C25</f>
        <v>6344.666666666667</v>
      </c>
      <c r="L20" s="80"/>
      <c r="M20" s="78"/>
      <c r="N20" s="79"/>
      <c r="O20" s="81"/>
      <c r="P20" s="80"/>
      <c r="Q20" s="80"/>
      <c r="S20" s="7" t="s">
        <v>17</v>
      </c>
      <c r="T20" s="8">
        <f>SUM(T5:T19)</f>
        <v>0</v>
      </c>
      <c r="U20" s="8">
        <f t="shared" ref="U20" si="2">SUM(U5:U19)</f>
        <v>9.0949470177292824E-13</v>
      </c>
      <c r="V20" s="8">
        <f>SUM(V5:V19)</f>
        <v>0</v>
      </c>
      <c r="X20" s="4" t="s">
        <v>14</v>
      </c>
      <c r="Y20" s="4"/>
      <c r="Z20" s="4">
        <v>3800</v>
      </c>
      <c r="AB20" s="4" t="s">
        <v>14</v>
      </c>
      <c r="AC20" s="4"/>
      <c r="AD20" s="4">
        <f>+E25</f>
        <v>221.25</v>
      </c>
    </row>
    <row r="21" spans="1:30" ht="16.5" thickTop="1" x14ac:dyDescent="0.25">
      <c r="B21" s="32" t="s">
        <v>33</v>
      </c>
      <c r="C21" s="74">
        <f>12*30</f>
        <v>360</v>
      </c>
      <c r="D21" s="74">
        <f>12*30</f>
        <v>360</v>
      </c>
      <c r="E21" s="74">
        <f>12*30</f>
        <v>360</v>
      </c>
      <c r="F21" s="74">
        <f>12*30</f>
        <v>360</v>
      </c>
      <c r="G21" s="74">
        <f>12*30</f>
        <v>360</v>
      </c>
      <c r="I21" s="79"/>
      <c r="J21" s="81" t="s">
        <v>76</v>
      </c>
      <c r="K21" s="80"/>
      <c r="L21" s="80">
        <v>-6200</v>
      </c>
      <c r="M21" s="78"/>
      <c r="N21" s="79"/>
      <c r="O21" s="80"/>
      <c r="P21" s="80"/>
      <c r="Q21" s="80"/>
      <c r="S21" s="59" t="s">
        <v>6</v>
      </c>
      <c r="T21" s="9">
        <f>SUM(T17:T19)</f>
        <v>-38121.25</v>
      </c>
      <c r="U21" s="9">
        <f>SUM(U17:U19)</f>
        <v>-347.66666666666697</v>
      </c>
      <c r="V21" s="9">
        <f>SUM(V17:V19)</f>
        <v>-38468.916666666672</v>
      </c>
      <c r="X21" s="75"/>
      <c r="Y21" s="75">
        <f>L14</f>
        <v>-3800</v>
      </c>
      <c r="Z21" s="4">
        <f>+Z20+SUM(X21:Y21)</f>
        <v>0</v>
      </c>
      <c r="AB21" s="75"/>
      <c r="AC21" s="75"/>
      <c r="AD21" s="4">
        <f>+AD20+SUM(AB21:AC21)</f>
        <v>221.25</v>
      </c>
    </row>
    <row r="22" spans="1:30" ht="15.75" x14ac:dyDescent="0.25">
      <c r="B22" s="32" t="s">
        <v>34</v>
      </c>
      <c r="C22" s="73">
        <f>C20/C21</f>
        <v>1.2055555555555557</v>
      </c>
      <c r="D22" s="73">
        <f>D20/D21</f>
        <v>0.73888888888888893</v>
      </c>
      <c r="E22" s="73">
        <f>E20/E21</f>
        <v>2.4583333333333335</v>
      </c>
      <c r="F22" s="73">
        <f>F20/F21</f>
        <v>1.2337500000000001</v>
      </c>
      <c r="G22" s="73">
        <f>G20/G21</f>
        <v>0.53749999999999998</v>
      </c>
      <c r="I22" s="79"/>
      <c r="J22" s="81" t="s">
        <v>31</v>
      </c>
      <c r="K22" s="80"/>
      <c r="L22" s="80">
        <f>-SUM(K20:L21)</f>
        <v>-144.66666666666697</v>
      </c>
      <c r="M22" s="78"/>
      <c r="N22" s="79"/>
      <c r="O22" s="80"/>
      <c r="P22" s="80"/>
      <c r="Q22" s="80"/>
      <c r="T22" s="10" t="s">
        <v>42</v>
      </c>
      <c r="X22" s="75">
        <f>K16</f>
        <v>3822</v>
      </c>
      <c r="Y22" s="75"/>
      <c r="Z22" s="4">
        <f>+Z21+SUM(X22:Y22)</f>
        <v>3822</v>
      </c>
      <c r="AB22" s="75"/>
      <c r="AC22" s="75"/>
      <c r="AD22" s="4">
        <f>+AD21+SUM(AB22:AC22)</f>
        <v>221.25</v>
      </c>
    </row>
    <row r="23" spans="1:30" ht="15.75" x14ac:dyDescent="0.25">
      <c r="B23" s="32" t="s">
        <v>35</v>
      </c>
      <c r="C23" s="74">
        <v>120</v>
      </c>
      <c r="D23" s="74">
        <v>30</v>
      </c>
      <c r="E23" s="74">
        <v>90</v>
      </c>
      <c r="F23" s="74">
        <v>46</v>
      </c>
      <c r="G23" s="74">
        <v>60</v>
      </c>
      <c r="I23" s="79"/>
      <c r="J23" s="80"/>
      <c r="K23" s="80"/>
      <c r="L23" s="80"/>
      <c r="M23" s="78"/>
      <c r="N23" s="82"/>
      <c r="O23" s="78"/>
      <c r="P23" s="78"/>
      <c r="Q23" s="78"/>
      <c r="X23" s="75"/>
      <c r="Y23" s="75"/>
      <c r="Z23" s="4">
        <f>+Z22+SUM(X23:Y23)</f>
        <v>3822</v>
      </c>
      <c r="AB23" s="75"/>
      <c r="AC23" s="75"/>
      <c r="AD23" s="4">
        <f>+AD22+SUM(AB23:AC23)</f>
        <v>221.25</v>
      </c>
    </row>
    <row r="24" spans="1:30" ht="15.75" x14ac:dyDescent="0.25">
      <c r="B24" s="32" t="s">
        <v>36</v>
      </c>
      <c r="C24" s="73">
        <f>C22*C23</f>
        <v>144.66666666666669</v>
      </c>
      <c r="D24" s="73">
        <f>D22*D23</f>
        <v>22.166666666666668</v>
      </c>
      <c r="E24" s="73">
        <f>E22*E23</f>
        <v>221.25</v>
      </c>
      <c r="F24" s="73">
        <f>F22*F23</f>
        <v>56.752500000000005</v>
      </c>
      <c r="G24" s="73">
        <f>G22*G23</f>
        <v>32.25</v>
      </c>
      <c r="I24" s="79">
        <v>43298</v>
      </c>
      <c r="J24" s="80" t="s">
        <v>0</v>
      </c>
      <c r="K24" s="80">
        <f>6345+57</f>
        <v>6402</v>
      </c>
      <c r="L24" s="80"/>
      <c r="M24" s="78"/>
      <c r="N24" s="82"/>
      <c r="O24" s="78"/>
      <c r="P24" s="78"/>
      <c r="Q24" s="78"/>
    </row>
    <row r="25" spans="1:30" ht="15.75" x14ac:dyDescent="0.25">
      <c r="B25" s="32" t="s">
        <v>37</v>
      </c>
      <c r="C25" s="75">
        <f>C24</f>
        <v>144.66666666666669</v>
      </c>
      <c r="D25" s="75">
        <f>D24</f>
        <v>22.166666666666668</v>
      </c>
      <c r="E25" s="75">
        <f>E24</f>
        <v>221.25</v>
      </c>
      <c r="F25" s="75">
        <f>F24</f>
        <v>56.752500000000005</v>
      </c>
      <c r="G25" s="75">
        <f>G24</f>
        <v>32.25</v>
      </c>
      <c r="I25" s="79"/>
      <c r="J25" s="81" t="s">
        <v>26</v>
      </c>
      <c r="K25" s="80"/>
      <c r="L25" s="80">
        <v>-6345</v>
      </c>
      <c r="M25" s="78"/>
      <c r="N25" s="82"/>
      <c r="O25" s="78"/>
      <c r="P25" s="78"/>
      <c r="Q25" s="78"/>
      <c r="X25" s="106" t="s">
        <v>23</v>
      </c>
      <c r="Y25" s="107"/>
      <c r="Z25" s="108"/>
      <c r="AB25" s="56" t="s">
        <v>41</v>
      </c>
      <c r="AC25" s="57"/>
      <c r="AD25" s="57"/>
    </row>
    <row r="26" spans="1:30" ht="16.5" thickBot="1" x14ac:dyDescent="0.3">
      <c r="I26" s="79"/>
      <c r="J26" s="81" t="s">
        <v>31</v>
      </c>
      <c r="K26" s="80"/>
      <c r="L26" s="80">
        <f>-SUM(K24:L25)</f>
        <v>-57</v>
      </c>
      <c r="M26" s="78"/>
      <c r="N26" s="82"/>
      <c r="O26" s="78"/>
      <c r="P26" s="78"/>
      <c r="Q26" s="78"/>
      <c r="S26" s="60"/>
      <c r="T26" s="60"/>
      <c r="U26" s="60"/>
      <c r="V26" s="60"/>
      <c r="X26" s="53" t="s">
        <v>3</v>
      </c>
      <c r="Y26" s="53" t="s">
        <v>4</v>
      </c>
      <c r="Z26" s="53" t="s">
        <v>1</v>
      </c>
      <c r="AD26" s="58">
        <f>+Z9+AD9+Z16+AD16+Z27+Z23+AD23</f>
        <v>35342.916666666672</v>
      </c>
    </row>
    <row r="27" spans="1:30" ht="16.5" thickTop="1" x14ac:dyDescent="0.25">
      <c r="B27" s="19" t="s">
        <v>43</v>
      </c>
      <c r="C27" s="19">
        <v>31</v>
      </c>
      <c r="I27" s="79"/>
      <c r="J27" s="80"/>
      <c r="K27" s="80"/>
      <c r="L27" s="80"/>
      <c r="M27" s="78"/>
      <c r="N27" s="82"/>
      <c r="O27" s="78"/>
      <c r="P27" s="78"/>
      <c r="Q27" s="78"/>
      <c r="X27" s="4" t="s">
        <v>14</v>
      </c>
      <c r="Y27" s="4"/>
      <c r="Z27" s="4">
        <f>37500-Z6-Z20-AD13-AD6</f>
        <v>16500</v>
      </c>
    </row>
    <row r="28" spans="1:30" s="61" customFormat="1" x14ac:dyDescent="0.25">
      <c r="A28" s="47"/>
      <c r="B28" s="19" t="s">
        <v>44</v>
      </c>
      <c r="C28" s="62">
        <v>28</v>
      </c>
      <c r="D28" s="62"/>
      <c r="E28" s="62"/>
      <c r="F28" s="62"/>
      <c r="G28" s="62"/>
      <c r="H28" s="62"/>
      <c r="M28" s="10"/>
      <c r="N28" s="50"/>
      <c r="O28" s="10"/>
      <c r="P28" s="10"/>
      <c r="Q28" s="10"/>
      <c r="R28" s="10"/>
      <c r="S28" s="10"/>
      <c r="T28" s="10"/>
      <c r="U28" s="10"/>
      <c r="V28" s="10"/>
      <c r="W28" s="60"/>
      <c r="X28" s="51"/>
      <c r="Y28" s="51"/>
      <c r="Z28" s="51"/>
      <c r="AA28" s="51"/>
      <c r="AB28" s="51"/>
      <c r="AC28" s="51"/>
      <c r="AD28" s="51"/>
    </row>
    <row r="29" spans="1:30" x14ac:dyDescent="0.25">
      <c r="B29" s="19" t="s">
        <v>45</v>
      </c>
      <c r="C29" s="19">
        <v>31</v>
      </c>
    </row>
    <row r="30" spans="1:30" x14ac:dyDescent="0.25">
      <c r="B30" s="19" t="s">
        <v>46</v>
      </c>
      <c r="C30" s="19">
        <v>30</v>
      </c>
    </row>
    <row r="31" spans="1:30" x14ac:dyDescent="0.25">
      <c r="B31" s="19" t="s">
        <v>47</v>
      </c>
      <c r="C31" s="19">
        <v>31</v>
      </c>
    </row>
    <row r="32" spans="1:30" x14ac:dyDescent="0.25">
      <c r="B32" s="19" t="s">
        <v>48</v>
      </c>
      <c r="C32" s="19">
        <v>30</v>
      </c>
    </row>
    <row r="33" spans="2:3" x14ac:dyDescent="0.25">
      <c r="B33" s="19" t="s">
        <v>49</v>
      </c>
      <c r="C33" s="19">
        <v>31</v>
      </c>
    </row>
    <row r="34" spans="2:3" x14ac:dyDescent="0.25">
      <c r="B34" s="19" t="s">
        <v>50</v>
      </c>
      <c r="C34" s="19">
        <v>31</v>
      </c>
    </row>
    <row r="35" spans="2:3" x14ac:dyDescent="0.25">
      <c r="B35" s="19" t="s">
        <v>51</v>
      </c>
      <c r="C35" s="19">
        <v>30</v>
      </c>
    </row>
    <row r="36" spans="2:3" x14ac:dyDescent="0.25">
      <c r="B36" s="19" t="s">
        <v>52</v>
      </c>
      <c r="C36" s="19">
        <v>31</v>
      </c>
    </row>
    <row r="37" spans="2:3" x14ac:dyDescent="0.25">
      <c r="B37" s="19" t="s">
        <v>53</v>
      </c>
      <c r="C37" s="19">
        <v>30</v>
      </c>
    </row>
    <row r="38" spans="2:3" x14ac:dyDescent="0.25">
      <c r="B38" s="19" t="s">
        <v>54</v>
      </c>
      <c r="C38" s="19">
        <v>31</v>
      </c>
    </row>
  </sheetData>
  <sheetProtection algorithmName="SHA-512" hashValue="m/NqnSWDpxOeKqtwjgfL62SMl7TW9W10B4JyMGJ52lBFvFX2tJ0zCTEXYzXByz4fPSDy1wYwrcrmtUaEQa+RGw==" saltValue="1ZqyJvR9zZku7xfR3dt0EQ==" spinCount="100000" sheet="1" formatCells="0" formatColumns="0" formatRows="0" insertColumns="0" insertRows="0" insertHyperlinks="0" deleteColumns="0" deleteRows="0" selectLockedCells="1" sort="0" autoFilter="0" pivotTables="0"/>
  <mergeCells count="12">
    <mergeCell ref="X25:Z25"/>
    <mergeCell ref="AB4:AD4"/>
    <mergeCell ref="X11:Z11"/>
    <mergeCell ref="AB11:AD11"/>
    <mergeCell ref="X18:Z18"/>
    <mergeCell ref="AB18:AD18"/>
    <mergeCell ref="C5:C6"/>
    <mergeCell ref="D5:D6"/>
    <mergeCell ref="W1:X1"/>
    <mergeCell ref="W2:X2"/>
    <mergeCell ref="U3:W3"/>
    <mergeCell ref="X4:Z4"/>
  </mergeCells>
  <conditionalFormatting sqref="T20:V20">
    <cfRule type="cellIs" dxfId="23" priority="10" operator="lessThan">
      <formula>-1</formula>
    </cfRule>
    <cfRule type="cellIs" dxfId="22" priority="11" operator="greaterThan">
      <formula>1</formula>
    </cfRule>
    <cfRule type="cellIs" dxfId="21" priority="12" operator="between">
      <formula>-1</formula>
      <formula>1</formula>
    </cfRule>
  </conditionalFormatting>
  <conditionalFormatting sqref="U3">
    <cfRule type="cellIs" dxfId="20" priority="7" operator="greaterThan">
      <formula>$S$2</formula>
    </cfRule>
    <cfRule type="cellIs" dxfId="19" priority="8" operator="lessThan">
      <formula>$S$2</formula>
    </cfRule>
    <cfRule type="cellIs" dxfId="18" priority="9" operator="lessThan">
      <formula>$S$2</formula>
    </cfRule>
  </conditionalFormatting>
  <conditionalFormatting sqref="U3:W3">
    <cfRule type="cellIs" dxfId="17" priority="4" operator="lessThan">
      <formula>$S$2</formula>
    </cfRule>
    <cfRule type="cellIs" dxfId="16" priority="5" operator="greaterThan">
      <formula>$S$2</formula>
    </cfRule>
    <cfRule type="cellIs" dxfId="15" priority="6" operator="equal">
      <formula>$S$2</formula>
    </cfRule>
  </conditionalFormatting>
  <conditionalFormatting sqref="AD26">
    <cfRule type="cellIs" dxfId="14" priority="1" operator="lessThan">
      <formula>$V$6</formula>
    </cfRule>
    <cfRule type="cellIs" dxfId="13" priority="2" operator="greaterThan">
      <formula>$V$6</formula>
    </cfRule>
    <cfRule type="cellIs" dxfId="12" priority="3" operator="equal">
      <formula>$V$6</formula>
    </cfRule>
  </conditionalFormatting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2"/>
  <sheetViews>
    <sheetView workbookViewId="0">
      <selection activeCell="E23" sqref="E23"/>
    </sheetView>
  </sheetViews>
  <sheetFormatPr defaultRowHeight="15" x14ac:dyDescent="0.25"/>
  <sheetData>
    <row r="22" spans="5:5" x14ac:dyDescent="0.25">
      <c r="E22">
        <f>(30/360)*0.07*3800</f>
        <v>22.166666666666668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38"/>
  <sheetViews>
    <sheetView topLeftCell="B4" zoomScale="130" zoomScaleNormal="130" workbookViewId="0">
      <selection activeCell="D10" sqref="D10"/>
    </sheetView>
  </sheetViews>
  <sheetFormatPr defaultColWidth="8.85546875" defaultRowHeight="15" x14ac:dyDescent="0.25"/>
  <cols>
    <col min="1" max="1" width="42.140625" style="47" customWidth="1"/>
    <col min="2" max="2" width="14.28515625" style="19" customWidth="1"/>
    <col min="3" max="3" width="15.28515625" style="19" customWidth="1"/>
    <col min="4" max="4" width="18.140625" style="19" customWidth="1"/>
    <col min="5" max="7" width="14.42578125" style="19" customWidth="1"/>
    <col min="8" max="8" width="1.42578125" style="19" customWidth="1"/>
    <col min="9" max="9" width="6.42578125" style="50" customWidth="1"/>
    <col min="10" max="10" width="20.42578125" style="10" customWidth="1"/>
    <col min="11" max="12" width="9.28515625" style="10" customWidth="1"/>
    <col min="13" max="13" width="1.7109375" style="10" customWidth="1"/>
    <col min="14" max="14" width="5.5703125" style="50" customWidth="1"/>
    <col min="15" max="15" width="22.42578125" style="10" customWidth="1"/>
    <col min="16" max="17" width="9.28515625" style="10" customWidth="1"/>
    <col min="18" max="18" width="1.42578125" style="10" customWidth="1"/>
    <col min="19" max="19" width="23.140625" style="10" customWidth="1"/>
    <col min="20" max="20" width="9.85546875" style="10" customWidth="1"/>
    <col min="21" max="21" width="9" style="10" customWidth="1"/>
    <col min="22" max="22" width="9.85546875" style="10" bestFit="1" customWidth="1"/>
    <col min="23" max="23" width="1.42578125" style="10" customWidth="1"/>
    <col min="24" max="26" width="8.28515625" style="51" customWidth="1"/>
    <col min="27" max="27" width="3.28515625" style="51" customWidth="1"/>
    <col min="28" max="30" width="8.28515625" style="51" customWidth="1"/>
    <col min="31" max="16384" width="8.85546875" style="51"/>
  </cols>
  <sheetData>
    <row r="1" spans="2:30" ht="28.15" customHeight="1" x14ac:dyDescent="0.35">
      <c r="B1" s="48"/>
      <c r="I1" s="49"/>
      <c r="S1" s="65" t="s">
        <v>7</v>
      </c>
      <c r="T1" s="64" t="s">
        <v>8</v>
      </c>
      <c r="U1" s="63" t="s">
        <v>9</v>
      </c>
      <c r="V1" s="64" t="s">
        <v>10</v>
      </c>
      <c r="W1" s="101" t="s">
        <v>11</v>
      </c>
      <c r="X1" s="101"/>
    </row>
    <row r="2" spans="2:30" ht="15.75" thickBot="1" x14ac:dyDescent="0.3">
      <c r="S2" s="65">
        <f>SUM(V5:V14)</f>
        <v>64205</v>
      </c>
      <c r="T2" s="64" t="s">
        <v>8</v>
      </c>
      <c r="U2" s="63">
        <v>0</v>
      </c>
      <c r="V2" s="64" t="s">
        <v>10</v>
      </c>
      <c r="W2" s="102">
        <f>-SUM(V15:V19)</f>
        <v>64205</v>
      </c>
      <c r="X2" s="102"/>
    </row>
    <row r="3" spans="2:30" ht="19.5" thickBot="1" x14ac:dyDescent="0.35">
      <c r="S3" s="52"/>
      <c r="T3" s="52"/>
      <c r="U3" s="103">
        <f>U2+W2</f>
        <v>64205</v>
      </c>
      <c r="V3" s="104"/>
      <c r="W3" s="105"/>
      <c r="X3" s="29" t="s">
        <v>20</v>
      </c>
      <c r="Y3" s="29"/>
      <c r="Z3" s="29"/>
      <c r="AA3" s="29"/>
      <c r="AB3" s="29"/>
      <c r="AC3" s="29"/>
      <c r="AD3" s="29"/>
    </row>
    <row r="4" spans="2:30" ht="45.75" customHeight="1" thickBot="1" x14ac:dyDescent="0.3">
      <c r="B4" s="19" t="s">
        <v>59</v>
      </c>
      <c r="I4" s="33" t="s">
        <v>16</v>
      </c>
      <c r="J4" s="34" t="s">
        <v>2</v>
      </c>
      <c r="K4" s="34" t="s">
        <v>3</v>
      </c>
      <c r="L4" s="35" t="s">
        <v>15</v>
      </c>
      <c r="N4" s="31" t="s">
        <v>16</v>
      </c>
      <c r="O4" s="30" t="s">
        <v>2</v>
      </c>
      <c r="P4" s="30" t="s">
        <v>3</v>
      </c>
      <c r="Q4" s="30" t="s">
        <v>15</v>
      </c>
      <c r="S4" s="44" t="s">
        <v>2</v>
      </c>
      <c r="T4" s="45" t="s">
        <v>12</v>
      </c>
      <c r="U4" s="45" t="s">
        <v>5</v>
      </c>
      <c r="V4" s="46" t="s">
        <v>13</v>
      </c>
      <c r="X4" s="106" t="s">
        <v>70</v>
      </c>
      <c r="Y4" s="107"/>
      <c r="Z4" s="108"/>
      <c r="AB4" s="106" t="s">
        <v>69</v>
      </c>
      <c r="AC4" s="107"/>
      <c r="AD4" s="108"/>
    </row>
    <row r="5" spans="2:30" ht="24" customHeight="1" x14ac:dyDescent="0.25">
      <c r="C5" s="97" t="s">
        <v>24</v>
      </c>
      <c r="D5" s="99" t="s">
        <v>25</v>
      </c>
      <c r="I5" s="76"/>
      <c r="J5" s="77"/>
      <c r="K5" s="77"/>
      <c r="L5" s="77"/>
      <c r="M5" s="78"/>
      <c r="N5" s="79"/>
      <c r="O5" s="80"/>
      <c r="P5" s="80"/>
      <c r="Q5" s="80"/>
      <c r="S5" s="42" t="s">
        <v>0</v>
      </c>
      <c r="T5" s="43">
        <v>25164</v>
      </c>
      <c r="U5" s="83"/>
      <c r="V5" s="43">
        <f>SUM(T5:U5)</f>
        <v>25164</v>
      </c>
      <c r="X5" s="53" t="s">
        <v>3</v>
      </c>
      <c r="Y5" s="53" t="s">
        <v>4</v>
      </c>
      <c r="Z5" s="53" t="s">
        <v>1</v>
      </c>
      <c r="AB5" s="53" t="s">
        <v>3</v>
      </c>
      <c r="AC5" s="53" t="s">
        <v>4</v>
      </c>
      <c r="AD5" s="53" t="s">
        <v>1</v>
      </c>
    </row>
    <row r="6" spans="2:30" ht="16.5" thickBot="1" x14ac:dyDescent="0.3">
      <c r="C6" s="98"/>
      <c r="D6" s="100"/>
      <c r="I6" s="79"/>
      <c r="J6" s="81"/>
      <c r="K6" s="80"/>
      <c r="L6" s="80"/>
      <c r="M6" s="78"/>
      <c r="N6" s="79"/>
      <c r="O6" s="81"/>
      <c r="P6" s="80"/>
      <c r="Q6" s="80"/>
      <c r="S6" s="28" t="s">
        <v>26</v>
      </c>
      <c r="T6" s="3">
        <f>+Z27++AD6+Z6+AD13+Z13+Z20+AD20</f>
        <v>37500</v>
      </c>
      <c r="U6" s="84"/>
      <c r="V6" s="3">
        <f t="shared" ref="V6:V14" si="0">SUM(T6:U6)</f>
        <v>37500</v>
      </c>
      <c r="X6" s="4" t="s">
        <v>14</v>
      </c>
      <c r="Y6" s="4"/>
      <c r="Z6" s="4">
        <v>6200</v>
      </c>
      <c r="AB6" s="4" t="s">
        <v>14</v>
      </c>
      <c r="AC6" s="4"/>
      <c r="AD6" s="4">
        <v>2150</v>
      </c>
    </row>
    <row r="7" spans="2:30" ht="17.25" customHeight="1" x14ac:dyDescent="0.25">
      <c r="B7" s="19" t="s">
        <v>27</v>
      </c>
      <c r="C7" s="71"/>
      <c r="D7" s="71"/>
      <c r="F7" s="54"/>
      <c r="I7" s="79"/>
      <c r="J7" s="81"/>
      <c r="K7" s="80"/>
      <c r="L7" s="80"/>
      <c r="M7" s="78"/>
      <c r="N7" s="79"/>
      <c r="O7" s="80"/>
      <c r="P7" s="80"/>
      <c r="Q7" s="80"/>
      <c r="S7" s="28" t="s">
        <v>29</v>
      </c>
      <c r="T7" s="3">
        <v>-3500</v>
      </c>
      <c r="U7" s="84"/>
      <c r="V7" s="3">
        <f t="shared" si="0"/>
        <v>-3500</v>
      </c>
      <c r="X7" s="75"/>
      <c r="Y7" s="75"/>
      <c r="Z7" s="4">
        <f>+Z6+SUM(X7:Y7)</f>
        <v>6200</v>
      </c>
      <c r="AB7" s="75"/>
      <c r="AC7" s="75"/>
      <c r="AD7" s="4">
        <f>+AD6+SUM(AB7:AC7)</f>
        <v>2150</v>
      </c>
    </row>
    <row r="8" spans="2:30" ht="15.75" x14ac:dyDescent="0.25">
      <c r="B8" s="19" t="s">
        <v>30</v>
      </c>
      <c r="C8" s="72"/>
      <c r="D8" s="72"/>
      <c r="F8" s="54"/>
      <c r="I8" s="79"/>
      <c r="J8" s="81"/>
      <c r="K8" s="80"/>
      <c r="L8" s="80"/>
      <c r="M8" s="78"/>
      <c r="N8" s="79"/>
      <c r="O8" s="80"/>
      <c r="P8" s="80"/>
      <c r="Q8" s="80"/>
      <c r="S8" s="28" t="s">
        <v>78</v>
      </c>
      <c r="T8" s="3">
        <v>0</v>
      </c>
      <c r="U8" s="84"/>
      <c r="V8" s="3">
        <f t="shared" si="0"/>
        <v>0</v>
      </c>
      <c r="X8" s="75"/>
      <c r="Y8" s="75"/>
      <c r="Z8" s="4">
        <f>+Z7+SUM(X8:Y8)</f>
        <v>6200</v>
      </c>
      <c r="AB8" s="75"/>
      <c r="AC8" s="75"/>
      <c r="AD8" s="4">
        <f>+AD7+SUM(AB8:AC8)</f>
        <v>2150</v>
      </c>
    </row>
    <row r="9" spans="2:30" ht="15.75" x14ac:dyDescent="0.25">
      <c r="B9" s="19" t="s">
        <v>32</v>
      </c>
      <c r="C9" s="73"/>
      <c r="D9" s="73"/>
      <c r="I9" s="79"/>
      <c r="J9" s="80"/>
      <c r="K9" s="80"/>
      <c r="L9" s="80"/>
      <c r="M9" s="78"/>
      <c r="N9" s="79"/>
      <c r="O9" s="81"/>
      <c r="P9" s="80"/>
      <c r="Q9" s="80"/>
      <c r="S9" s="28" t="s">
        <v>76</v>
      </c>
      <c r="T9" s="3">
        <v>0</v>
      </c>
      <c r="U9" s="84"/>
      <c r="V9" s="3">
        <f t="shared" si="0"/>
        <v>0</v>
      </c>
      <c r="X9" s="75"/>
      <c r="Y9" s="75"/>
      <c r="Z9" s="4">
        <f>+Z8+SUM(X9:Y9)</f>
        <v>6200</v>
      </c>
      <c r="AB9" s="75"/>
      <c r="AC9" s="75"/>
      <c r="AD9" s="4">
        <f>+AD8+SUM(AB9:AC9)</f>
        <v>2150</v>
      </c>
    </row>
    <row r="10" spans="2:30" ht="15.75" x14ac:dyDescent="0.25">
      <c r="B10" s="19" t="s">
        <v>33</v>
      </c>
      <c r="C10" s="74"/>
      <c r="D10" s="74"/>
      <c r="I10" s="79"/>
      <c r="J10" s="80"/>
      <c r="K10" s="80"/>
      <c r="L10" s="80"/>
      <c r="M10" s="78"/>
      <c r="N10" s="79"/>
      <c r="O10" s="80"/>
      <c r="P10" s="80"/>
      <c r="Q10" s="80"/>
      <c r="S10" s="28" t="s">
        <v>77</v>
      </c>
      <c r="T10" s="3">
        <v>0</v>
      </c>
      <c r="U10" s="84"/>
      <c r="V10" s="3">
        <f t="shared" si="0"/>
        <v>0</v>
      </c>
    </row>
    <row r="11" spans="2:30" ht="15.75" x14ac:dyDescent="0.25">
      <c r="B11" s="19" t="s">
        <v>34</v>
      </c>
      <c r="C11" s="73"/>
      <c r="D11" s="73"/>
      <c r="I11" s="79"/>
      <c r="J11" s="81"/>
      <c r="K11" s="80"/>
      <c r="L11" s="80"/>
      <c r="M11" s="78"/>
      <c r="N11" s="79"/>
      <c r="O11" s="80"/>
      <c r="P11" s="80"/>
      <c r="Q11" s="80"/>
      <c r="S11" s="28" t="s">
        <v>79</v>
      </c>
      <c r="T11" s="3">
        <v>0</v>
      </c>
      <c r="U11" s="84"/>
      <c r="V11" s="3">
        <f t="shared" si="0"/>
        <v>0</v>
      </c>
      <c r="X11" s="106" t="s">
        <v>72</v>
      </c>
      <c r="Y11" s="107"/>
      <c r="Z11" s="108"/>
      <c r="AB11" s="106" t="s">
        <v>71</v>
      </c>
      <c r="AC11" s="107"/>
      <c r="AD11" s="108"/>
    </row>
    <row r="12" spans="2:30" ht="15.75" x14ac:dyDescent="0.25">
      <c r="B12" s="19" t="s">
        <v>35</v>
      </c>
      <c r="C12" s="74"/>
      <c r="D12" s="74"/>
      <c r="I12" s="79"/>
      <c r="J12" s="80"/>
      <c r="K12" s="80"/>
      <c r="L12" s="80"/>
      <c r="M12" s="78"/>
      <c r="N12" s="79"/>
      <c r="O12" s="81"/>
      <c r="P12" s="80"/>
      <c r="Q12" s="80"/>
      <c r="S12" s="28" t="s">
        <v>80</v>
      </c>
      <c r="T12" s="3">
        <f>+C7</f>
        <v>0</v>
      </c>
      <c r="U12" s="84"/>
      <c r="V12" s="3">
        <f t="shared" si="0"/>
        <v>0</v>
      </c>
      <c r="X12" s="53" t="s">
        <v>3</v>
      </c>
      <c r="Y12" s="53" t="s">
        <v>4</v>
      </c>
      <c r="Z12" s="53" t="s">
        <v>1</v>
      </c>
      <c r="AB12" s="53" t="s">
        <v>3</v>
      </c>
      <c r="AC12" s="53" t="s">
        <v>4</v>
      </c>
      <c r="AD12" s="53" t="s">
        <v>1</v>
      </c>
    </row>
    <row r="13" spans="2:30" ht="15.75" x14ac:dyDescent="0.25">
      <c r="B13" s="19" t="s">
        <v>36</v>
      </c>
      <c r="C13" s="73"/>
      <c r="D13" s="73"/>
      <c r="I13" s="79"/>
      <c r="J13" s="80"/>
      <c r="K13" s="80"/>
      <c r="L13" s="80"/>
      <c r="M13" s="78"/>
      <c r="N13" s="79"/>
      <c r="O13" s="81"/>
      <c r="P13" s="80"/>
      <c r="Q13" s="80"/>
      <c r="S13" s="28" t="s">
        <v>28</v>
      </c>
      <c r="T13" s="3">
        <v>41</v>
      </c>
      <c r="U13" s="84"/>
      <c r="V13" s="3">
        <f t="shared" si="0"/>
        <v>41</v>
      </c>
      <c r="X13" s="4" t="s">
        <v>14</v>
      </c>
      <c r="Y13" s="4"/>
      <c r="Z13" s="4">
        <f>+D18</f>
        <v>0</v>
      </c>
      <c r="AB13" s="4" t="s">
        <v>14</v>
      </c>
      <c r="AC13" s="4"/>
      <c r="AD13" s="4">
        <v>8850</v>
      </c>
    </row>
    <row r="14" spans="2:30" ht="16.899999999999999" customHeight="1" x14ac:dyDescent="0.25">
      <c r="B14" s="19" t="s">
        <v>37</v>
      </c>
      <c r="C14" s="75"/>
      <c r="D14" s="75"/>
      <c r="I14" s="79"/>
      <c r="J14" s="81"/>
      <c r="K14" s="80"/>
      <c r="L14" s="80"/>
      <c r="M14" s="78"/>
      <c r="N14" s="79"/>
      <c r="O14" s="80"/>
      <c r="P14" s="80"/>
      <c r="Q14" s="80"/>
      <c r="S14" s="28" t="s">
        <v>21</v>
      </c>
      <c r="T14" s="3">
        <v>5000</v>
      </c>
      <c r="U14" s="84"/>
      <c r="V14" s="3">
        <f t="shared" si="0"/>
        <v>5000</v>
      </c>
      <c r="X14" s="75"/>
      <c r="Y14" s="75"/>
      <c r="Z14" s="4">
        <f>+Z13+SUM(X14:Y14)</f>
        <v>0</v>
      </c>
      <c r="AB14" s="75"/>
      <c r="AC14" s="75"/>
      <c r="AD14" s="4">
        <f>+AD13+SUM(AB14:AC14)</f>
        <v>8850</v>
      </c>
    </row>
    <row r="15" spans="2:30" ht="16.5" thickBot="1" x14ac:dyDescent="0.3">
      <c r="I15" s="79"/>
      <c r="J15" s="80"/>
      <c r="K15" s="80"/>
      <c r="L15" s="80"/>
      <c r="M15" s="78"/>
      <c r="N15" s="79"/>
      <c r="O15" s="80"/>
      <c r="P15" s="80"/>
      <c r="Q15" s="80"/>
      <c r="S15" s="69" t="s">
        <v>38</v>
      </c>
      <c r="T15" s="5">
        <f>-30000+20000</f>
        <v>-10000</v>
      </c>
      <c r="U15" s="84"/>
      <c r="V15" s="5">
        <f>SUM(T15:U15)</f>
        <v>-10000</v>
      </c>
      <c r="X15" s="75"/>
      <c r="Y15" s="75"/>
      <c r="Z15" s="4">
        <f>+Z14+SUM(X15:Y15)</f>
        <v>0</v>
      </c>
      <c r="AB15" s="75"/>
      <c r="AC15" s="75"/>
      <c r="AD15" s="4">
        <f>+AD14+SUM(AB15:AC15)</f>
        <v>8850</v>
      </c>
    </row>
    <row r="16" spans="2:30" ht="15.75" x14ac:dyDescent="0.25">
      <c r="B16" s="37" t="s">
        <v>24</v>
      </c>
      <c r="C16" s="38"/>
      <c r="D16" s="38"/>
      <c r="E16" s="38"/>
      <c r="F16" s="38"/>
      <c r="G16" s="39"/>
      <c r="I16" s="79"/>
      <c r="J16" s="80"/>
      <c r="K16" s="80"/>
      <c r="L16" s="80"/>
      <c r="M16" s="78"/>
      <c r="N16" s="79"/>
      <c r="O16" s="81"/>
      <c r="P16" s="80"/>
      <c r="Q16" s="80"/>
      <c r="S16" s="69" t="s">
        <v>39</v>
      </c>
      <c r="T16" s="5">
        <f>-63050+28845</f>
        <v>-34205</v>
      </c>
      <c r="U16" s="84"/>
      <c r="V16" s="5">
        <f>SUM(T16:U16)</f>
        <v>-34205</v>
      </c>
      <c r="X16" s="75"/>
      <c r="Y16" s="75"/>
      <c r="Z16" s="4">
        <f>+Z15+SUM(X16:Y16)</f>
        <v>0</v>
      </c>
      <c r="AB16" s="75"/>
      <c r="AC16" s="75"/>
      <c r="AD16" s="4">
        <f>+AD15+SUM(AB16:AC16)</f>
        <v>8850</v>
      </c>
    </row>
    <row r="17" spans="1:30" ht="16.5" thickBot="1" x14ac:dyDescent="0.3">
      <c r="B17" s="55"/>
      <c r="C17" s="40" t="s">
        <v>57</v>
      </c>
      <c r="D17" s="40" t="s">
        <v>55</v>
      </c>
      <c r="E17" s="40" t="s">
        <v>56</v>
      </c>
      <c r="F17" s="40" t="s">
        <v>58</v>
      </c>
      <c r="G17" s="41" t="s">
        <v>75</v>
      </c>
      <c r="I17" s="79"/>
      <c r="J17" s="81"/>
      <c r="K17" s="80"/>
      <c r="L17" s="80"/>
      <c r="M17" s="78"/>
      <c r="N17" s="79"/>
      <c r="O17" s="81"/>
      <c r="P17" s="80"/>
      <c r="Q17" s="80"/>
      <c r="S17" s="70" t="s">
        <v>19</v>
      </c>
      <c r="T17" s="6">
        <v>-20000</v>
      </c>
      <c r="U17" s="84"/>
      <c r="V17" s="6">
        <f t="shared" ref="V17:V19" si="1">SUM(T17:U17)</f>
        <v>-20000</v>
      </c>
    </row>
    <row r="18" spans="1:30" ht="15.75" x14ac:dyDescent="0.25">
      <c r="B18" s="36" t="s">
        <v>27</v>
      </c>
      <c r="C18" s="71"/>
      <c r="D18" s="71"/>
      <c r="E18" s="71"/>
      <c r="F18" s="71"/>
      <c r="G18" s="71"/>
      <c r="I18" s="79"/>
      <c r="J18" s="81"/>
      <c r="K18" s="80"/>
      <c r="L18" s="80"/>
      <c r="M18" s="78"/>
      <c r="N18" s="79"/>
      <c r="O18" s="80"/>
      <c r="P18" s="80"/>
      <c r="Q18" s="80"/>
      <c r="S18" s="70" t="s">
        <v>31</v>
      </c>
      <c r="T18" s="6">
        <v>0</v>
      </c>
      <c r="U18" s="84"/>
      <c r="V18" s="6">
        <f t="shared" si="1"/>
        <v>0</v>
      </c>
      <c r="X18" s="106" t="s">
        <v>83</v>
      </c>
      <c r="Y18" s="107"/>
      <c r="Z18" s="108"/>
      <c r="AB18" s="106"/>
      <c r="AC18" s="107"/>
      <c r="AD18" s="108"/>
    </row>
    <row r="19" spans="1:30" ht="15.75" x14ac:dyDescent="0.25">
      <c r="B19" s="32" t="s">
        <v>30</v>
      </c>
      <c r="C19" s="72"/>
      <c r="D19" s="72"/>
      <c r="E19" s="72"/>
      <c r="F19" s="72"/>
      <c r="G19" s="72"/>
      <c r="I19" s="79"/>
      <c r="J19" s="80"/>
      <c r="K19" s="80"/>
      <c r="L19" s="80"/>
      <c r="M19" s="78"/>
      <c r="N19" s="79"/>
      <c r="O19" s="80"/>
      <c r="P19" s="80"/>
      <c r="Q19" s="80"/>
      <c r="S19" s="70" t="s">
        <v>40</v>
      </c>
      <c r="T19" s="6">
        <f>-SUM(T5:T18)</f>
        <v>0</v>
      </c>
      <c r="U19" s="84"/>
      <c r="V19" s="6">
        <f t="shared" si="1"/>
        <v>0</v>
      </c>
      <c r="X19" s="53" t="s">
        <v>3</v>
      </c>
      <c r="Y19" s="53" t="s">
        <v>4</v>
      </c>
      <c r="Z19" s="53" t="s">
        <v>1</v>
      </c>
      <c r="AB19" s="53" t="s">
        <v>3</v>
      </c>
      <c r="AC19" s="53" t="s">
        <v>4</v>
      </c>
      <c r="AD19" s="53" t="s">
        <v>1</v>
      </c>
    </row>
    <row r="20" spans="1:30" ht="16.5" thickBot="1" x14ac:dyDescent="0.3">
      <c r="B20" s="32" t="s">
        <v>32</v>
      </c>
      <c r="C20" s="73"/>
      <c r="D20" s="73"/>
      <c r="E20" s="73"/>
      <c r="F20" s="73"/>
      <c r="G20" s="73"/>
      <c r="I20" s="79"/>
      <c r="J20" s="80"/>
      <c r="K20" s="80"/>
      <c r="L20" s="80"/>
      <c r="M20" s="78"/>
      <c r="N20" s="79"/>
      <c r="O20" s="81"/>
      <c r="P20" s="80"/>
      <c r="Q20" s="80"/>
      <c r="S20" s="7" t="s">
        <v>17</v>
      </c>
      <c r="T20" s="8">
        <f>SUM(T5:T19)</f>
        <v>0</v>
      </c>
      <c r="U20" s="8">
        <f t="shared" ref="U20" si="2">SUM(U5:U19)</f>
        <v>0</v>
      </c>
      <c r="V20" s="8">
        <f>SUM(V5:V19)</f>
        <v>0</v>
      </c>
      <c r="X20" s="4" t="s">
        <v>14</v>
      </c>
      <c r="Y20" s="4"/>
      <c r="Z20" s="4">
        <v>3800</v>
      </c>
      <c r="AB20" s="4" t="s">
        <v>14</v>
      </c>
      <c r="AC20" s="4"/>
      <c r="AD20" s="4">
        <f>+E25</f>
        <v>0</v>
      </c>
    </row>
    <row r="21" spans="1:30" ht="16.5" thickTop="1" x14ac:dyDescent="0.25">
      <c r="B21" s="32" t="s">
        <v>33</v>
      </c>
      <c r="C21" s="74"/>
      <c r="D21" s="74"/>
      <c r="E21" s="74"/>
      <c r="F21" s="74"/>
      <c r="G21" s="74"/>
      <c r="I21" s="79"/>
      <c r="J21" s="81"/>
      <c r="K21" s="80"/>
      <c r="L21" s="80"/>
      <c r="M21" s="78"/>
      <c r="N21" s="79"/>
      <c r="O21" s="80"/>
      <c r="P21" s="80"/>
      <c r="Q21" s="80"/>
      <c r="S21" s="59" t="s">
        <v>6</v>
      </c>
      <c r="T21" s="9">
        <f>SUM(T17:T19)</f>
        <v>-20000</v>
      </c>
      <c r="U21" s="9">
        <f>SUM(U17:U19)</f>
        <v>0</v>
      </c>
      <c r="V21" s="9">
        <f>SUM(V17:V19)</f>
        <v>-20000</v>
      </c>
      <c r="X21" s="75"/>
      <c r="Y21" s="75"/>
      <c r="Z21" s="4">
        <f>+Z20+SUM(X21:Y21)</f>
        <v>3800</v>
      </c>
      <c r="AB21" s="75"/>
      <c r="AC21" s="75"/>
      <c r="AD21" s="4">
        <f>+AD20+SUM(AB21:AC21)</f>
        <v>0</v>
      </c>
    </row>
    <row r="22" spans="1:30" ht="15.75" x14ac:dyDescent="0.25">
      <c r="B22" s="32" t="s">
        <v>34</v>
      </c>
      <c r="C22" s="73"/>
      <c r="D22" s="73"/>
      <c r="E22" s="73"/>
      <c r="F22" s="73"/>
      <c r="G22" s="73"/>
      <c r="I22" s="79"/>
      <c r="J22" s="81"/>
      <c r="K22" s="80"/>
      <c r="L22" s="80"/>
      <c r="M22" s="78"/>
      <c r="N22" s="79"/>
      <c r="O22" s="80"/>
      <c r="P22" s="80"/>
      <c r="Q22" s="80"/>
      <c r="T22" s="10" t="s">
        <v>42</v>
      </c>
      <c r="X22" s="75"/>
      <c r="Y22" s="75"/>
      <c r="Z22" s="4">
        <f>+Z21+SUM(X22:Y22)</f>
        <v>3800</v>
      </c>
      <c r="AB22" s="75"/>
      <c r="AC22" s="75"/>
      <c r="AD22" s="4">
        <f>+AD21+SUM(AB22:AC22)</f>
        <v>0</v>
      </c>
    </row>
    <row r="23" spans="1:30" ht="15.75" x14ac:dyDescent="0.25">
      <c r="B23" s="32" t="s">
        <v>35</v>
      </c>
      <c r="C23" s="74"/>
      <c r="D23" s="74"/>
      <c r="E23" s="74"/>
      <c r="F23" s="74"/>
      <c r="G23" s="74"/>
      <c r="I23" s="79"/>
      <c r="J23" s="80"/>
      <c r="K23" s="80"/>
      <c r="L23" s="80"/>
      <c r="M23" s="78"/>
      <c r="N23" s="82"/>
      <c r="O23" s="78"/>
      <c r="P23" s="78"/>
      <c r="Q23" s="78"/>
      <c r="X23" s="75"/>
      <c r="Y23" s="75"/>
      <c r="Z23" s="4">
        <f>+Z22+SUM(X23:Y23)</f>
        <v>3800</v>
      </c>
      <c r="AB23" s="75"/>
      <c r="AC23" s="75"/>
      <c r="AD23" s="4">
        <f>+AD22+SUM(AB23:AC23)</f>
        <v>0</v>
      </c>
    </row>
    <row r="24" spans="1:30" ht="15.75" x14ac:dyDescent="0.25">
      <c r="B24" s="32" t="s">
        <v>36</v>
      </c>
      <c r="C24" s="73"/>
      <c r="D24" s="73"/>
      <c r="E24" s="73"/>
      <c r="F24" s="73"/>
      <c r="G24" s="73"/>
      <c r="I24" s="79"/>
      <c r="J24" s="80"/>
      <c r="K24" s="80"/>
      <c r="L24" s="80"/>
      <c r="M24" s="78"/>
      <c r="N24" s="82"/>
      <c r="O24" s="78"/>
      <c r="P24" s="78"/>
      <c r="Q24" s="78"/>
    </row>
    <row r="25" spans="1:30" ht="15.75" x14ac:dyDescent="0.25">
      <c r="B25" s="32" t="s">
        <v>37</v>
      </c>
      <c r="C25" s="75"/>
      <c r="D25" s="75"/>
      <c r="E25" s="75"/>
      <c r="F25" s="75"/>
      <c r="G25" s="75"/>
      <c r="I25" s="79"/>
      <c r="J25" s="81"/>
      <c r="K25" s="80"/>
      <c r="L25" s="80"/>
      <c r="M25" s="78"/>
      <c r="N25" s="82"/>
      <c r="O25" s="78"/>
      <c r="P25" s="78"/>
      <c r="Q25" s="78"/>
      <c r="X25" s="106" t="s">
        <v>23</v>
      </c>
      <c r="Y25" s="107"/>
      <c r="Z25" s="108"/>
      <c r="AB25" s="56" t="s">
        <v>41</v>
      </c>
      <c r="AC25" s="57"/>
      <c r="AD25" s="57"/>
    </row>
    <row r="26" spans="1:30" ht="16.5" thickBot="1" x14ac:dyDescent="0.3">
      <c r="I26" s="79"/>
      <c r="J26" s="81"/>
      <c r="K26" s="80"/>
      <c r="L26" s="80"/>
      <c r="M26" s="78"/>
      <c r="N26" s="82"/>
      <c r="O26" s="78"/>
      <c r="P26" s="78"/>
      <c r="Q26" s="78"/>
      <c r="S26" s="60"/>
      <c r="T26" s="60"/>
      <c r="U26" s="60"/>
      <c r="V26" s="60"/>
      <c r="X26" s="53" t="s">
        <v>3</v>
      </c>
      <c r="Y26" s="53" t="s">
        <v>4</v>
      </c>
      <c r="Z26" s="53" t="s">
        <v>1</v>
      </c>
      <c r="AD26" s="58">
        <f>+Z9+AD9+Z16+AD16+Z27+Z23+AD23</f>
        <v>37500</v>
      </c>
    </row>
    <row r="27" spans="1:30" ht="16.5" thickTop="1" x14ac:dyDescent="0.25">
      <c r="B27" s="19" t="s">
        <v>43</v>
      </c>
      <c r="C27" s="19">
        <v>31</v>
      </c>
      <c r="I27" s="79"/>
      <c r="J27" s="80"/>
      <c r="K27" s="80"/>
      <c r="L27" s="80"/>
      <c r="M27" s="78"/>
      <c r="N27" s="82"/>
      <c r="O27" s="78"/>
      <c r="P27" s="78"/>
      <c r="Q27" s="78"/>
      <c r="X27" s="4" t="s">
        <v>14</v>
      </c>
      <c r="Y27" s="4"/>
      <c r="Z27" s="4">
        <f>37500-Z6-Z20-AD13-AD6</f>
        <v>16500</v>
      </c>
    </row>
    <row r="28" spans="1:30" s="61" customFormat="1" x14ac:dyDescent="0.25">
      <c r="A28" s="47"/>
      <c r="B28" s="19" t="s">
        <v>44</v>
      </c>
      <c r="C28" s="62">
        <v>28</v>
      </c>
      <c r="D28" s="62"/>
      <c r="E28" s="62"/>
      <c r="F28" s="62"/>
      <c r="G28" s="62"/>
      <c r="H28" s="62"/>
      <c r="M28" s="10"/>
      <c r="N28" s="50"/>
      <c r="O28" s="10"/>
      <c r="P28" s="10"/>
      <c r="Q28" s="10"/>
      <c r="R28" s="10"/>
      <c r="S28" s="10"/>
      <c r="T28" s="10"/>
      <c r="U28" s="10"/>
      <c r="V28" s="10"/>
      <c r="W28" s="60"/>
      <c r="X28" s="51"/>
      <c r="Y28" s="51"/>
      <c r="Z28" s="51"/>
      <c r="AA28" s="51"/>
      <c r="AB28" s="51"/>
      <c r="AC28" s="51"/>
      <c r="AD28" s="51"/>
    </row>
    <row r="29" spans="1:30" x14ac:dyDescent="0.25">
      <c r="B29" s="19" t="s">
        <v>45</v>
      </c>
      <c r="C29" s="19">
        <v>31</v>
      </c>
    </row>
    <row r="30" spans="1:30" x14ac:dyDescent="0.25">
      <c r="B30" s="19" t="s">
        <v>46</v>
      </c>
      <c r="C30" s="19">
        <v>30</v>
      </c>
    </row>
    <row r="31" spans="1:30" x14ac:dyDescent="0.25">
      <c r="B31" s="19" t="s">
        <v>47</v>
      </c>
      <c r="C31" s="19">
        <v>31</v>
      </c>
    </row>
    <row r="32" spans="1:30" x14ac:dyDescent="0.25">
      <c r="B32" s="19" t="s">
        <v>48</v>
      </c>
      <c r="C32" s="19">
        <v>30</v>
      </c>
    </row>
    <row r="33" spans="2:3" x14ac:dyDescent="0.25">
      <c r="B33" s="19" t="s">
        <v>49</v>
      </c>
      <c r="C33" s="19">
        <v>31</v>
      </c>
    </row>
    <row r="34" spans="2:3" x14ac:dyDescent="0.25">
      <c r="B34" s="19" t="s">
        <v>50</v>
      </c>
      <c r="C34" s="19">
        <v>31</v>
      </c>
    </row>
    <row r="35" spans="2:3" x14ac:dyDescent="0.25">
      <c r="B35" s="19" t="s">
        <v>51</v>
      </c>
      <c r="C35" s="19">
        <v>30</v>
      </c>
    </row>
    <row r="36" spans="2:3" x14ac:dyDescent="0.25">
      <c r="B36" s="19" t="s">
        <v>52</v>
      </c>
      <c r="C36" s="19">
        <v>31</v>
      </c>
    </row>
    <row r="37" spans="2:3" x14ac:dyDescent="0.25">
      <c r="B37" s="19" t="s">
        <v>53</v>
      </c>
      <c r="C37" s="19">
        <v>30</v>
      </c>
    </row>
    <row r="38" spans="2:3" x14ac:dyDescent="0.25">
      <c r="B38" s="19" t="s">
        <v>54</v>
      </c>
      <c r="C38" s="19">
        <v>31</v>
      </c>
    </row>
  </sheetData>
  <sheetProtection algorithmName="SHA-512" hashValue="0DUwyAQSKY52TsEANe3Wt9LtRAoBF0kk+Iji+drxyrLdObsXBShhifoKw/7W0atWY3mikWQvBAF1bjBNXDUMMQ==" saltValue="tCHYH8zJky2m8cJJHuDoEA==" spinCount="100000" sheet="1" formatCells="0" formatColumns="0" formatRows="0" insertColumns="0" insertRows="0" insertHyperlinks="0" deleteColumns="0" deleteRows="0" selectLockedCells="1" sort="0" autoFilter="0" pivotTables="0"/>
  <mergeCells count="12">
    <mergeCell ref="C5:C6"/>
    <mergeCell ref="D5:D6"/>
    <mergeCell ref="W1:X1"/>
    <mergeCell ref="W2:X2"/>
    <mergeCell ref="U3:W3"/>
    <mergeCell ref="X4:Z4"/>
    <mergeCell ref="AB4:AD4"/>
    <mergeCell ref="X11:Z11"/>
    <mergeCell ref="AB11:AD11"/>
    <mergeCell ref="X18:Z18"/>
    <mergeCell ref="AB18:AD18"/>
    <mergeCell ref="X25:Z25"/>
  </mergeCells>
  <conditionalFormatting sqref="T20:V20">
    <cfRule type="cellIs" dxfId="11" priority="10" operator="lessThan">
      <formula>-1</formula>
    </cfRule>
    <cfRule type="cellIs" dxfId="10" priority="11" operator="greaterThan">
      <formula>1</formula>
    </cfRule>
    <cfRule type="cellIs" dxfId="9" priority="12" operator="between">
      <formula>-1</formula>
      <formula>1</formula>
    </cfRule>
  </conditionalFormatting>
  <conditionalFormatting sqref="U3">
    <cfRule type="cellIs" dxfId="8" priority="7" operator="greaterThan">
      <formula>$S$2</formula>
    </cfRule>
    <cfRule type="cellIs" dxfId="7" priority="8" operator="lessThan">
      <formula>$S$2</formula>
    </cfRule>
    <cfRule type="cellIs" dxfId="6" priority="9" operator="lessThan">
      <formula>$S$2</formula>
    </cfRule>
  </conditionalFormatting>
  <conditionalFormatting sqref="U3:W3">
    <cfRule type="cellIs" dxfId="5" priority="4" operator="lessThan">
      <formula>$S$2</formula>
    </cfRule>
    <cfRule type="cellIs" dxfId="4" priority="5" operator="greaterThan">
      <formula>$S$2</formula>
    </cfRule>
    <cfRule type="cellIs" dxfId="3" priority="6" operator="equal">
      <formula>$S$2</formula>
    </cfRule>
  </conditionalFormatting>
  <conditionalFormatting sqref="AD26">
    <cfRule type="cellIs" dxfId="2" priority="1" operator="lessThan">
      <formula>$V$6</formula>
    </cfRule>
    <cfRule type="cellIs" dxfId="1" priority="2" operator="greaterThan">
      <formula>$V$6</formula>
    </cfRule>
    <cfRule type="cellIs" dxfId="0" priority="3" operator="equal">
      <formula>$V$6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 recievable Problem</vt:lpstr>
      <vt:lpstr>Example</vt:lpstr>
      <vt:lpstr>Sheet1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2019-02-26T14:45:58Z</dcterms:modified>
</cp:coreProperties>
</file>