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V RN Menor 2026/"/>
    </mc:Choice>
  </mc:AlternateContent>
  <xr:revisionPtr revIDLastSave="3" documentId="13_ncr:1_{64D13B68-6539-4AD7-85B2-E8AA2A3ED5FF}" xr6:coauthVersionLast="47" xr6:coauthVersionMax="47" xr10:uidLastSave="{1FE1E7D8-AF36-43C8-8C56-3A4623E1823B}"/>
  <bookViews>
    <workbookView xWindow="28680" yWindow="-120" windowWidth="29040" windowHeight="15720" firstSheet="1" activeTab="1" xr2:uid="{1644EFCA-6467-48F9-A62B-D02684C93328}"/>
  </bookViews>
  <sheets>
    <sheet name="Tabulación" sheetId="2" state="hidden" r:id="rId1"/>
    <sheet name="Ranking Final" sheetId="25" r:id="rId2"/>
    <sheet name="Inscripciones" sheetId="3" r:id="rId3"/>
    <sheet name="Grupo 1" sheetId="4" r:id="rId4"/>
    <sheet name="Grupo 2" sheetId="5" r:id="rId5"/>
    <sheet name="Grupo 3" sheetId="6" r:id="rId6"/>
    <sheet name="Grupo 4" sheetId="7" r:id="rId7"/>
    <sheet name="Grupo 5" sheetId="8" r:id="rId8"/>
    <sheet name="Grupo 6" sheetId="9" r:id="rId9"/>
    <sheet name="Grupo 7" sheetId="10" r:id="rId10"/>
    <sheet name="Grupo 8" sheetId="11" r:id="rId11"/>
    <sheet name="Grupo 9" sheetId="12" r:id="rId12"/>
    <sheet name="Grupo 10" sheetId="13" r:id="rId13"/>
    <sheet name="Grupo 11" sheetId="14" r:id="rId14"/>
    <sheet name="Grupo 12" sheetId="15" r:id="rId15"/>
    <sheet name="Grupo 13" sheetId="16" r:id="rId16"/>
    <sheet name="Grupo 14" sheetId="17" r:id="rId17"/>
    <sheet name="Grupo 15" sheetId="18" r:id="rId18"/>
    <sheet name="Grupo 16" sheetId="19" r:id="rId19"/>
    <sheet name="Grupo 17" sheetId="20" r:id="rId20"/>
    <sheet name="SORTEO 64" sheetId="21" state="hidden" r:id="rId21"/>
    <sheet name="LLAVE 64" sheetId="22" r:id="rId22"/>
    <sheet name="PLANILLA 64" sheetId="23" state="hidden" r:id="rId23"/>
    <sheet name="PREMIACION" sheetId="24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a">#REF!</definedName>
    <definedName name="acdb" localSheetId="22">#REF!</definedName>
    <definedName name="acdb" localSheetId="20">#REF!</definedName>
    <definedName name="acdb">#REF!</definedName>
    <definedName name="ACDB1">#REF!</definedName>
    <definedName name="acdf" localSheetId="22">#REF!</definedName>
    <definedName name="acdf" localSheetId="20">#REF!</definedName>
    <definedName name="acdf">#REF!</definedName>
    <definedName name="acdh">#REF!</definedName>
    <definedName name="acdo" localSheetId="22">#REF!</definedName>
    <definedName name="acdo" localSheetId="20">#REF!</definedName>
    <definedName name="acdo">#REF!</definedName>
    <definedName name="aceq" localSheetId="20">#REF!</definedName>
    <definedName name="aceq" localSheetId="0">[1]AE!$A:$IV</definedName>
    <definedName name="aceq">#REF!</definedName>
    <definedName name="acif" localSheetId="22">#REF!</definedName>
    <definedName name="acif" localSheetId="20">#REF!</definedName>
    <definedName name="acif">#REF!</definedName>
    <definedName name="acin" localSheetId="22">#REF!</definedName>
    <definedName name="acin" localSheetId="20">#REF!</definedName>
    <definedName name="acin">#REF!</definedName>
    <definedName name="ACIN1">#REF!</definedName>
    <definedName name="acti" localSheetId="22">#REF!</definedName>
    <definedName name="acti" localSheetId="20">#REF!</definedName>
    <definedName name="acti">#REF!</definedName>
    <definedName name="avc" localSheetId="20">#REF!</definedName>
    <definedName name="avc" localSheetId="0">[2]DORSAL!$A$2:$G$120</definedName>
    <definedName name="avc">#REF!</definedName>
    <definedName name="datos" localSheetId="20">#REF!</definedName>
    <definedName name="datos" localSheetId="0">[3]Datos!$A$2:$G$140</definedName>
    <definedName name="datos">#REF!</definedName>
    <definedName name="dorsal" localSheetId="20">#REF!</definedName>
    <definedName name="dorsal" localSheetId="0">[2]DORSAL!$A$2:$G$120</definedName>
    <definedName name="dorsal">#REF!</definedName>
    <definedName name="EQ" localSheetId="20">#REF!</definedName>
    <definedName name="EQ" localSheetId="0">[4]EQU!$A:$IV</definedName>
    <definedName name="EQ">#REF!</definedName>
    <definedName name="IN" localSheetId="20">#REF!</definedName>
    <definedName name="IN" localSheetId="0">[4]IND!$A:$IV</definedName>
    <definedName name="IN">#REF!</definedName>
    <definedName name="IND" localSheetId="20">#REF!</definedName>
    <definedName name="IND" localSheetId="0">[5]IN!$A$3:$IV$102</definedName>
    <definedName name="IND">#REF!</definedName>
    <definedName name="IPC_Member" localSheetId="22">#REF!</definedName>
    <definedName name="IPC_Member" localSheetId="20">#REF!</definedName>
    <definedName name="IPC_Member">#REF!</definedName>
    <definedName name="JBS" localSheetId="21">#REF!</definedName>
    <definedName name="JBS" localSheetId="22">#REF!</definedName>
    <definedName name="JBS" localSheetId="20">#REF!</definedName>
    <definedName name="JBS" localSheetId="0">[6]JB!$A$1:$E$100</definedName>
    <definedName name="JBS">#REF!</definedName>
    <definedName name="JGS" localSheetId="22">#REF!</definedName>
    <definedName name="JGS" localSheetId="20">#REF!</definedName>
    <definedName name="JGS">#REF!</definedName>
    <definedName name="JUG" localSheetId="20">#REF!</definedName>
    <definedName name="JUG" localSheetId="0">[7]Jug!$A$2:$D$13</definedName>
    <definedName name="JUG">#REF!</definedName>
    <definedName name="PC" localSheetId="22">#REF!</definedName>
    <definedName name="PC" localSheetId="20">#REF!</definedName>
    <definedName name="PC">#REF!</definedName>
    <definedName name="PCS" localSheetId="22">#REF!</definedName>
    <definedName name="PCS" localSheetId="20">#REF!</definedName>
    <definedName name="PCS">#REF!</definedName>
    <definedName name="PLAYERS" localSheetId="21">#REF!</definedName>
    <definedName name="PLAYERS" localSheetId="22">#REF!</definedName>
    <definedName name="PLAYERS" localSheetId="20">#REF!</definedName>
    <definedName name="PLAYERS" localSheetId="0">[8]Players!$B$4:$H$124</definedName>
    <definedName name="PLAYERS">#REF!</definedName>
    <definedName name="_xlnm.Print_Area" localSheetId="3">'Grupo 1'!$A$1:$J$35</definedName>
    <definedName name="_xlnm.Print_Area" localSheetId="12">'Grupo 10'!$A$1:$J$35</definedName>
    <definedName name="_xlnm.Print_Area" localSheetId="13">'Grupo 11'!$A$1:$J$35</definedName>
    <definedName name="_xlnm.Print_Area" localSheetId="14">'Grupo 12'!$A$1:$J$35</definedName>
    <definedName name="_xlnm.Print_Area" localSheetId="15">'Grupo 13'!$A$1:$J$35</definedName>
    <definedName name="_xlnm.Print_Area" localSheetId="16">'Grupo 14'!$A$1:$J$35</definedName>
    <definedName name="_xlnm.Print_Area" localSheetId="17">'Grupo 15'!$A$1:$J$35</definedName>
    <definedName name="_xlnm.Print_Area" localSheetId="18">'Grupo 16'!$A$1:$J$35</definedName>
    <definedName name="_xlnm.Print_Area" localSheetId="19">'Grupo 17'!$A$1:$J$35</definedName>
    <definedName name="_xlnm.Print_Area" localSheetId="4">'Grupo 2'!$A$1:$J$35</definedName>
    <definedName name="_xlnm.Print_Area" localSheetId="5">'Grupo 3'!$A$1:$J$35</definedName>
    <definedName name="_xlnm.Print_Area" localSheetId="6">'Grupo 4'!$A$1:$J$35</definedName>
    <definedName name="_xlnm.Print_Area" localSheetId="7">'Grupo 5'!$A$1:$J$35</definedName>
    <definedName name="_xlnm.Print_Area" localSheetId="8">'Grupo 6'!$A$1:$J$35</definedName>
    <definedName name="_xlnm.Print_Area" localSheetId="9">'Grupo 7'!$A$1:$J$35</definedName>
    <definedName name="_xlnm.Print_Area" localSheetId="10">'Grupo 8'!$A$1:$J$35</definedName>
    <definedName name="_xlnm.Print_Area" localSheetId="11">'Grupo 9'!$A$1:$J$35</definedName>
    <definedName name="_xlnm.Print_Area" localSheetId="2">Inscripciones!$B$1:$G$96</definedName>
    <definedName name="_xlnm.Print_Area" localSheetId="21">'LLAVE 64'!$AU$2:$BJ$136</definedName>
    <definedName name="_xlnm.Print_Area" localSheetId="22">'PLANILLA 64'!$A$1:$Y$39</definedName>
    <definedName name="_xlnm.Print_Area" localSheetId="20">'SORTEO 64'!$B$2:$AE$66</definedName>
    <definedName name="RK" localSheetId="22">#REF!</definedName>
    <definedName name="RK" localSheetId="20">#REF!</definedName>
    <definedName name="RK">#REF!</definedName>
    <definedName name="RKJB" localSheetId="22">#REF!</definedName>
    <definedName name="RKJB" localSheetId="20">#REF!</definedName>
    <definedName name="RKJB">#REF!</definedName>
    <definedName name="RKJG" localSheetId="22">#REF!</definedName>
    <definedName name="RKJG" localSheetId="20">#REF!</definedName>
    <definedName name="RKJG">#REF!</definedName>
    <definedName name="SI" localSheetId="22">#REF!</definedName>
    <definedName name="SI" localSheetId="20">#REF!</definedName>
    <definedName name="SI">#REF!</definedName>
    <definedName name="ss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22" i="23" l="1"/>
  <c r="C12" i="24" l="1"/>
  <c r="AV70" i="22"/>
  <c r="CA68" i="22"/>
  <c r="BU68" i="22"/>
  <c r="BS68" i="22"/>
  <c r="CA67" i="22"/>
  <c r="CA66" i="22"/>
  <c r="CA65" i="22"/>
  <c r="CA64" i="22"/>
  <c r="CA63" i="22"/>
  <c r="CA62" i="22"/>
  <c r="CA61" i="22"/>
  <c r="CA60" i="22"/>
  <c r="CA59" i="22"/>
  <c r="CA58" i="22"/>
  <c r="CA57" i="22"/>
  <c r="CA56" i="22"/>
  <c r="CA55" i="22"/>
  <c r="CA54" i="22"/>
  <c r="CA53" i="22"/>
  <c r="CA52" i="22"/>
  <c r="CA51" i="22"/>
  <c r="CA50" i="22"/>
  <c r="CA49" i="22"/>
  <c r="CA48" i="22"/>
  <c r="CA47" i="22"/>
  <c r="CA46" i="22"/>
  <c r="CA45" i="22"/>
  <c r="CA44" i="22"/>
  <c r="CA43" i="22"/>
  <c r="CA42" i="22"/>
  <c r="CA41" i="22"/>
  <c r="CA40" i="22"/>
  <c r="CA39" i="22"/>
  <c r="CA38" i="22"/>
  <c r="CA37" i="22"/>
  <c r="CA36" i="22"/>
  <c r="CA35" i="22"/>
  <c r="CA34" i="22"/>
  <c r="CA33" i="22"/>
  <c r="CA32" i="22"/>
  <c r="CA31" i="22"/>
  <c r="CA30" i="22"/>
  <c r="CA29" i="22"/>
  <c r="CA28" i="22"/>
  <c r="CA27" i="22"/>
  <c r="CA26" i="22"/>
  <c r="CA25" i="22"/>
  <c r="CA24" i="22"/>
  <c r="CA23" i="22"/>
  <c r="CA22" i="22"/>
  <c r="CA21" i="22"/>
  <c r="CA20" i="22"/>
  <c r="CA19" i="22"/>
  <c r="CA18" i="22"/>
  <c r="CA17" i="22"/>
  <c r="CA16" i="22"/>
  <c r="CA15" i="22"/>
  <c r="CA14" i="22"/>
  <c r="CA13" i="22"/>
  <c r="CA12" i="22"/>
  <c r="CA11" i="22"/>
  <c r="CA10" i="22"/>
  <c r="CA9" i="22"/>
  <c r="CA8" i="22"/>
  <c r="CA7" i="22"/>
  <c r="CA6" i="22"/>
  <c r="CA5" i="22"/>
  <c r="AV2" i="22"/>
  <c r="D35" i="20"/>
  <c r="D34" i="20"/>
  <c r="D9" i="20"/>
  <c r="D35" i="19"/>
  <c r="D34" i="19"/>
  <c r="D9" i="19"/>
  <c r="D35" i="18"/>
  <c r="D34" i="18"/>
  <c r="D9" i="18"/>
  <c r="D35" i="17"/>
  <c r="D34" i="17"/>
  <c r="D9" i="17"/>
  <c r="D35" i="16"/>
  <c r="D34" i="16"/>
  <c r="D9" i="16"/>
  <c r="D35" i="15"/>
  <c r="D34" i="15"/>
  <c r="D9" i="15"/>
  <c r="D35" i="14"/>
  <c r="D34" i="14"/>
  <c r="D9" i="14"/>
  <c r="D35" i="13"/>
  <c r="D34" i="13"/>
  <c r="D9" i="13"/>
  <c r="D35" i="12"/>
  <c r="D34" i="12"/>
  <c r="D9" i="12"/>
  <c r="D35" i="11"/>
  <c r="D34" i="11"/>
  <c r="D9" i="11"/>
  <c r="D35" i="10"/>
  <c r="D34" i="10"/>
  <c r="D9" i="10"/>
  <c r="D35" i="9"/>
  <c r="D34" i="9"/>
  <c r="D9" i="9"/>
  <c r="D35" i="8"/>
  <c r="D34" i="8"/>
  <c r="D9" i="8"/>
  <c r="D35" i="7"/>
  <c r="D34" i="7"/>
  <c r="D9" i="7"/>
  <c r="D35" i="6"/>
  <c r="D34" i="6"/>
  <c r="C14" i="6"/>
  <c r="G14" i="6" s="1"/>
  <c r="G13" i="6"/>
  <c r="F13" i="6"/>
  <c r="D13" i="6"/>
  <c r="C13" i="6"/>
  <c r="E13" i="6" s="1"/>
  <c r="C12" i="6"/>
  <c r="G12" i="6" s="1"/>
  <c r="D9" i="6"/>
  <c r="D35" i="5"/>
  <c r="D34" i="5"/>
  <c r="D9" i="5"/>
  <c r="D35" i="4"/>
  <c r="D34" i="4"/>
  <c r="C14" i="4"/>
  <c r="G14" i="4" s="1"/>
  <c r="G13" i="4"/>
  <c r="F13" i="4"/>
  <c r="D13" i="4"/>
  <c r="C13" i="4"/>
  <c r="E13" i="4" s="1"/>
  <c r="C12" i="4"/>
  <c r="G12" i="4" s="1"/>
  <c r="D9" i="4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N32" i="23"/>
  <c r="N31" i="23"/>
  <c r="Y2" i="23"/>
  <c r="U2" i="23"/>
  <c r="G272" i="22"/>
  <c r="G132" i="22"/>
  <c r="J132" i="22" s="1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B130" i="22" s="1"/>
  <c r="AF131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A130" i="22" s="1"/>
  <c r="F130" i="22"/>
  <c r="AS129" i="22"/>
  <c r="AR129" i="22"/>
  <c r="AE129" i="22" s="1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S128" i="22"/>
  <c r="AR128" i="22"/>
  <c r="AQ128" i="22"/>
  <c r="AP128" i="22"/>
  <c r="AE128" i="22" s="1"/>
  <c r="AO128" i="22"/>
  <c r="AN128" i="22"/>
  <c r="AM128" i="22"/>
  <c r="AL128" i="22"/>
  <c r="AK128" i="22"/>
  <c r="AJ128" i="22"/>
  <c r="AI128" i="22"/>
  <c r="AH128" i="22"/>
  <c r="AG128" i="22"/>
  <c r="AF128" i="22"/>
  <c r="AD128" i="22"/>
  <c r="AC128" i="22"/>
  <c r="BI136" i="22" s="1"/>
  <c r="AB128" i="22"/>
  <c r="AA128" i="22"/>
  <c r="AD129" i="22" s="1"/>
  <c r="F128" i="22"/>
  <c r="BF135" i="22" s="1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S126" i="22"/>
  <c r="AR126" i="22"/>
  <c r="AQ126" i="22"/>
  <c r="AP126" i="22"/>
  <c r="AO126" i="22"/>
  <c r="AN126" i="22"/>
  <c r="AM126" i="22"/>
  <c r="AE126" i="22" s="1"/>
  <c r="AL126" i="22"/>
  <c r="AK126" i="22"/>
  <c r="AJ126" i="22"/>
  <c r="AI126" i="22"/>
  <c r="AH126" i="22"/>
  <c r="AG126" i="22"/>
  <c r="AF126" i="22"/>
  <c r="AB126" i="22"/>
  <c r="F126" i="22"/>
  <c r="AS125" i="22"/>
  <c r="AR125" i="22"/>
  <c r="AQ125" i="22"/>
  <c r="AP125" i="22"/>
  <c r="AO125" i="22"/>
  <c r="AN125" i="22"/>
  <c r="AM125" i="22"/>
  <c r="AL125" i="22"/>
  <c r="AK125" i="22"/>
  <c r="AJ125" i="22"/>
  <c r="AI125" i="22"/>
  <c r="AH125" i="22"/>
  <c r="AG125" i="22"/>
  <c r="AF125" i="22"/>
  <c r="AS124" i="22"/>
  <c r="AR124" i="22"/>
  <c r="AQ124" i="22"/>
  <c r="AP124" i="22"/>
  <c r="AO124" i="22"/>
  <c r="AN124" i="22"/>
  <c r="AM124" i="22"/>
  <c r="AE124" i="22" s="1"/>
  <c r="AL124" i="22"/>
  <c r="AK124" i="22"/>
  <c r="AJ124" i="22"/>
  <c r="AI124" i="22"/>
  <c r="AH124" i="22"/>
  <c r="AG124" i="22"/>
  <c r="AF124" i="22"/>
  <c r="AB124" i="22"/>
  <c r="F124" i="22"/>
  <c r="AS123" i="22"/>
  <c r="AR123" i="22"/>
  <c r="AQ123" i="22"/>
  <c r="AP123" i="22"/>
  <c r="AO123" i="22"/>
  <c r="AN123" i="22"/>
  <c r="AM123" i="22"/>
  <c r="AL123" i="22"/>
  <c r="AK123" i="22"/>
  <c r="AJ123" i="22"/>
  <c r="AI123" i="22"/>
  <c r="AH123" i="22"/>
  <c r="AG123" i="22"/>
  <c r="AF123" i="22"/>
  <c r="AB122" i="22" s="1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A122" i="22"/>
  <c r="F122" i="22"/>
  <c r="BF119" i="22" s="1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B120" i="22" s="1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A120" i="22" s="1"/>
  <c r="AG120" i="22"/>
  <c r="AF120" i="22"/>
  <c r="F120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A118" i="22" s="1"/>
  <c r="F118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B116" i="22" s="1"/>
  <c r="AD116" i="22" s="1"/>
  <c r="AS116" i="22"/>
  <c r="AR116" i="22"/>
  <c r="AQ116" i="22"/>
  <c r="AP116" i="22"/>
  <c r="AO116" i="22"/>
  <c r="AN116" i="22"/>
  <c r="AM116" i="22"/>
  <c r="AE116" i="22" s="1"/>
  <c r="AL116" i="22"/>
  <c r="AK116" i="22"/>
  <c r="AJ116" i="22"/>
  <c r="AI116" i="22"/>
  <c r="AH116" i="22"/>
  <c r="AG116" i="22"/>
  <c r="AF116" i="22"/>
  <c r="AA116" i="22"/>
  <c r="F116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B114" i="22" s="1"/>
  <c r="AS114" i="22"/>
  <c r="AR114" i="22"/>
  <c r="AQ114" i="22"/>
  <c r="AP114" i="22"/>
  <c r="AO114" i="22"/>
  <c r="AN114" i="22"/>
  <c r="AM114" i="22"/>
  <c r="AE114" i="22" s="1"/>
  <c r="AL114" i="22"/>
  <c r="AK114" i="22"/>
  <c r="AJ114" i="22"/>
  <c r="AI114" i="22"/>
  <c r="AH114" i="22"/>
  <c r="AG114" i="22"/>
  <c r="AF114" i="22"/>
  <c r="AA114" i="22" s="1"/>
  <c r="F114" i="22"/>
  <c r="BC127" i="22" s="1"/>
  <c r="AS113" i="22"/>
  <c r="AR113" i="22"/>
  <c r="AQ113" i="22"/>
  <c r="AP113" i="22"/>
  <c r="AO113" i="22"/>
  <c r="AN113" i="22"/>
  <c r="AM113" i="22"/>
  <c r="AL113" i="22"/>
  <c r="AK113" i="22"/>
  <c r="AJ113" i="22"/>
  <c r="AI113" i="22"/>
  <c r="AH113" i="22"/>
  <c r="AG113" i="22"/>
  <c r="AF113" i="22"/>
  <c r="AS112" i="22"/>
  <c r="AR112" i="22"/>
  <c r="AQ112" i="22"/>
  <c r="AP112" i="22"/>
  <c r="AO112" i="22"/>
  <c r="AN112" i="22"/>
  <c r="AM112" i="22"/>
  <c r="AL112" i="22"/>
  <c r="AK112" i="22"/>
  <c r="AJ112" i="22"/>
  <c r="AI112" i="22"/>
  <c r="AH112" i="22"/>
  <c r="AG112" i="22"/>
  <c r="AF112" i="22"/>
  <c r="AA112" i="22" s="1"/>
  <c r="AB112" i="22"/>
  <c r="F112" i="22"/>
  <c r="BC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B110" i="22" s="1"/>
  <c r="AG111" i="22"/>
  <c r="AF111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A110" i="22" s="1"/>
  <c r="F110" i="22"/>
  <c r="BC95" i="22" s="1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B108" i="22" s="1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A108" i="22" s="1"/>
  <c r="AF108" i="22"/>
  <c r="F108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A106" i="22" s="1"/>
  <c r="AB106" i="22"/>
  <c r="F106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A104" i="22" s="1"/>
  <c r="AF104" i="22"/>
  <c r="F104" i="22"/>
  <c r="AS103" i="22"/>
  <c r="AR103" i="22"/>
  <c r="AQ103" i="22"/>
  <c r="AP103" i="22"/>
  <c r="AO103" i="22"/>
  <c r="AN103" i="22"/>
  <c r="AM103" i="22"/>
  <c r="AL103" i="22"/>
  <c r="AK103" i="22"/>
  <c r="AJ103" i="22"/>
  <c r="AI103" i="22"/>
  <c r="AH103" i="22"/>
  <c r="AG103" i="22"/>
  <c r="AF103" i="22"/>
  <c r="BI102" i="22"/>
  <c r="AS102" i="22"/>
  <c r="AR102" i="22"/>
  <c r="AQ102" i="22"/>
  <c r="AP102" i="22"/>
  <c r="AO102" i="22"/>
  <c r="AN102" i="22"/>
  <c r="AM102" i="22"/>
  <c r="AL102" i="22"/>
  <c r="AK102" i="22"/>
  <c r="AJ102" i="22"/>
  <c r="AI102" i="22"/>
  <c r="AH102" i="22"/>
  <c r="AG102" i="22"/>
  <c r="AA102" i="22" s="1"/>
  <c r="AF102" i="22"/>
  <c r="AB102" i="22"/>
  <c r="F102" i="22"/>
  <c r="AS101" i="22"/>
  <c r="AR101" i="22"/>
  <c r="AQ101" i="22"/>
  <c r="AP101" i="22"/>
  <c r="AO101" i="22"/>
  <c r="AN101" i="22"/>
  <c r="AM101" i="22"/>
  <c r="AL101" i="22"/>
  <c r="AK101" i="22"/>
  <c r="AJ101" i="22"/>
  <c r="AI101" i="22"/>
  <c r="AH101" i="22"/>
  <c r="AG101" i="22"/>
  <c r="AF101" i="22"/>
  <c r="AS100" i="22"/>
  <c r="AR100" i="22"/>
  <c r="AQ100" i="22"/>
  <c r="AP100" i="22"/>
  <c r="AO100" i="22"/>
  <c r="AN100" i="22"/>
  <c r="AM100" i="22"/>
  <c r="AE100" i="22" s="1"/>
  <c r="AL100" i="22"/>
  <c r="AK100" i="22"/>
  <c r="AJ100" i="22"/>
  <c r="AI100" i="22"/>
  <c r="AH100" i="22"/>
  <c r="AG100" i="22"/>
  <c r="AF100" i="22"/>
  <c r="AA100" i="22" s="1"/>
  <c r="AB100" i="22"/>
  <c r="F100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A98" i="22" s="1"/>
  <c r="AB98" i="22"/>
  <c r="F98" i="22"/>
  <c r="AZ131" i="22" s="1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B96" i="22" s="1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A96" i="22" s="1"/>
  <c r="AG96" i="22"/>
  <c r="AF96" i="22"/>
  <c r="F96" i="22"/>
  <c r="AZ123" i="22" s="1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A94" i="22" s="1"/>
  <c r="AF94" i="22"/>
  <c r="AB94" i="22"/>
  <c r="F94" i="22"/>
  <c r="AZ115" i="22" s="1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B92" i="22" s="1"/>
  <c r="AS92" i="22"/>
  <c r="AR92" i="22"/>
  <c r="AQ92" i="22"/>
  <c r="AP92" i="22"/>
  <c r="AO92" i="22"/>
  <c r="AN92" i="22"/>
  <c r="AM92" i="22"/>
  <c r="AL92" i="22"/>
  <c r="AK92" i="22"/>
  <c r="AJ92" i="22"/>
  <c r="AI92" i="22"/>
  <c r="AH92" i="22"/>
  <c r="AG92" i="22"/>
  <c r="AF92" i="22"/>
  <c r="AA92" i="22" s="1"/>
  <c r="F92" i="22"/>
  <c r="AZ107" i="22" s="1"/>
  <c r="AZ91" i="22"/>
  <c r="AS91" i="22"/>
  <c r="AR91" i="22"/>
  <c r="AQ91" i="22"/>
  <c r="AP91" i="22"/>
  <c r="AO91" i="22"/>
  <c r="AN91" i="22"/>
  <c r="AM91" i="22"/>
  <c r="AL91" i="22"/>
  <c r="AK91" i="22"/>
  <c r="AJ91" i="22"/>
  <c r="AI91" i="22"/>
  <c r="AH91" i="22"/>
  <c r="AG91" i="22"/>
  <c r="AB90" i="22" s="1"/>
  <c r="AF91" i="22"/>
  <c r="AS90" i="22"/>
  <c r="AR90" i="22"/>
  <c r="AQ90" i="22"/>
  <c r="AP90" i="22"/>
  <c r="AO90" i="22"/>
  <c r="AN90" i="22"/>
  <c r="AM90" i="22"/>
  <c r="AL90" i="22"/>
  <c r="AK90" i="22"/>
  <c r="AJ90" i="22"/>
  <c r="AI90" i="22"/>
  <c r="AH90" i="22"/>
  <c r="AG90" i="22"/>
  <c r="AF90" i="22"/>
  <c r="AA90" i="22" s="1"/>
  <c r="AE90" i="22"/>
  <c r="F90" i="22"/>
  <c r="AZ99" i="22" s="1"/>
  <c r="AS89" i="22"/>
  <c r="AR89" i="22"/>
  <c r="AQ89" i="22"/>
  <c r="AP89" i="22"/>
  <c r="AO89" i="22"/>
  <c r="AN89" i="22"/>
  <c r="AM89" i="22"/>
  <c r="AE89" i="22" s="1"/>
  <c r="AL89" i="22"/>
  <c r="AK89" i="22"/>
  <c r="AJ89" i="22"/>
  <c r="AI89" i="22"/>
  <c r="AH89" i="22"/>
  <c r="AG89" i="22"/>
  <c r="AF89" i="22"/>
  <c r="AS88" i="22"/>
  <c r="AR88" i="22"/>
  <c r="AQ88" i="22"/>
  <c r="AP88" i="22"/>
  <c r="AO88" i="22"/>
  <c r="AN88" i="22"/>
  <c r="AM88" i="22"/>
  <c r="AE88" i="22" s="1"/>
  <c r="AL88" i="22"/>
  <c r="AK88" i="22"/>
  <c r="AJ88" i="22"/>
  <c r="AI88" i="22"/>
  <c r="AH88" i="22"/>
  <c r="AG88" i="22"/>
  <c r="AF88" i="22"/>
  <c r="AA88" i="22"/>
  <c r="F88" i="22"/>
  <c r="BF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B86" i="22" s="1"/>
  <c r="AF87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A86" i="22" s="1"/>
  <c r="F86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B84" i="22"/>
  <c r="AA84" i="22"/>
  <c r="F84" i="22"/>
  <c r="AZ83" i="22"/>
  <c r="AS83" i="22"/>
  <c r="AR83" i="22"/>
  <c r="AQ83" i="22"/>
  <c r="AP83" i="22"/>
  <c r="AO83" i="22"/>
  <c r="AN83" i="22"/>
  <c r="AM83" i="22"/>
  <c r="AE83" i="22" s="1"/>
  <c r="AL83" i="22"/>
  <c r="AK83" i="22"/>
  <c r="AJ83" i="22"/>
  <c r="AI83" i="22"/>
  <c r="AH83" i="22"/>
  <c r="AG83" i="22"/>
  <c r="AB82" i="22" s="1"/>
  <c r="AF83" i="22"/>
  <c r="AS82" i="22"/>
  <c r="AR82" i="22"/>
  <c r="AQ82" i="22"/>
  <c r="AP82" i="22"/>
  <c r="AO82" i="22"/>
  <c r="AN82" i="22"/>
  <c r="AE82" i="22" s="1"/>
  <c r="AM82" i="22"/>
  <c r="AL82" i="22"/>
  <c r="AK82" i="22"/>
  <c r="AJ82" i="22"/>
  <c r="AI82" i="22"/>
  <c r="AH82" i="22"/>
  <c r="AG82" i="22"/>
  <c r="AF82" i="22"/>
  <c r="F82" i="22"/>
  <c r="AS81" i="22"/>
  <c r="AR81" i="22"/>
  <c r="AQ81" i="22"/>
  <c r="AP81" i="22"/>
  <c r="AO81" i="22"/>
  <c r="AN81" i="22"/>
  <c r="AM81" i="22"/>
  <c r="AE81" i="22" s="1"/>
  <c r="AL81" i="22"/>
  <c r="AK81" i="22"/>
  <c r="AJ81" i="22"/>
  <c r="AI81" i="22"/>
  <c r="AH81" i="22"/>
  <c r="AG81" i="22"/>
  <c r="AF81" i="22"/>
  <c r="AS80" i="22"/>
  <c r="AR80" i="22"/>
  <c r="AQ80" i="22"/>
  <c r="AP80" i="22"/>
  <c r="AO80" i="22"/>
  <c r="AN80" i="22"/>
  <c r="AM80" i="22"/>
  <c r="AL80" i="22"/>
  <c r="AK80" i="22"/>
  <c r="AJ80" i="22"/>
  <c r="AI80" i="22"/>
  <c r="AH80" i="22"/>
  <c r="AG80" i="22"/>
  <c r="AA80" i="22" s="1"/>
  <c r="AF80" i="22"/>
  <c r="F80" i="22"/>
  <c r="BC79" i="22"/>
  <c r="AS79" i="22"/>
  <c r="AR79" i="22"/>
  <c r="AQ79" i="22"/>
  <c r="AP79" i="22"/>
  <c r="AO79" i="22"/>
  <c r="AN79" i="22"/>
  <c r="AM79" i="22"/>
  <c r="AE79" i="22" s="1"/>
  <c r="AL79" i="22"/>
  <c r="AK79" i="22"/>
  <c r="AJ79" i="22"/>
  <c r="AI79" i="22"/>
  <c r="AH79" i="22"/>
  <c r="AG79" i="22"/>
  <c r="AF79" i="22"/>
  <c r="AS78" i="22"/>
  <c r="AR78" i="22"/>
  <c r="AQ78" i="22"/>
  <c r="AP78" i="22"/>
  <c r="AO78" i="22"/>
  <c r="AN78" i="22"/>
  <c r="AM78" i="22"/>
  <c r="AE78" i="22" s="1"/>
  <c r="AL78" i="22"/>
  <c r="AK78" i="22"/>
  <c r="AJ78" i="22"/>
  <c r="AI78" i="22"/>
  <c r="AH78" i="22"/>
  <c r="AG78" i="22"/>
  <c r="AF78" i="22"/>
  <c r="AB78" i="22"/>
  <c r="AA78" i="22"/>
  <c r="AD78" i="22" s="1"/>
  <c r="F78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B76" i="22" s="1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A76" i="22" s="1"/>
  <c r="F76" i="22"/>
  <c r="AZ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B74" i="22" s="1"/>
  <c r="AF75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A74" i="22" s="1"/>
  <c r="AF74" i="22"/>
  <c r="AE74" i="22"/>
  <c r="F74" i="22"/>
  <c r="AS73" i="22"/>
  <c r="AR73" i="22"/>
  <c r="AQ73" i="22"/>
  <c r="AP73" i="22"/>
  <c r="AO73" i="22"/>
  <c r="AN73" i="22"/>
  <c r="AE73" i="22" s="1"/>
  <c r="AM73" i="22"/>
  <c r="AL73" i="22"/>
  <c r="AK73" i="22"/>
  <c r="AJ73" i="22"/>
  <c r="AI73" i="22"/>
  <c r="AH73" i="22"/>
  <c r="AG73" i="22"/>
  <c r="AB72" i="22" s="1"/>
  <c r="AF73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A72" i="22" s="1"/>
  <c r="AF72" i="22"/>
  <c r="F72" i="22"/>
  <c r="AS71" i="22"/>
  <c r="AR71" i="22"/>
  <c r="AQ71" i="22"/>
  <c r="AP71" i="22"/>
  <c r="AE71" i="22" s="1"/>
  <c r="AO71" i="22"/>
  <c r="AN71" i="22"/>
  <c r="AM71" i="22"/>
  <c r="AL71" i="22"/>
  <c r="AK71" i="22"/>
  <c r="AJ71" i="22"/>
  <c r="AI71" i="22"/>
  <c r="AH71" i="22"/>
  <c r="AB70" i="22" s="1"/>
  <c r="AG71" i="22"/>
  <c r="AF71" i="22"/>
  <c r="AS70" i="22"/>
  <c r="AR70" i="22"/>
  <c r="AQ70" i="22"/>
  <c r="AP70" i="22"/>
  <c r="AO70" i="22"/>
  <c r="AN70" i="22"/>
  <c r="AM70" i="22"/>
  <c r="AL70" i="22"/>
  <c r="AK70" i="22"/>
  <c r="AJ70" i="22"/>
  <c r="AI70" i="22"/>
  <c r="AH70" i="22"/>
  <c r="AG70" i="22"/>
  <c r="AF70" i="22"/>
  <c r="AA70" i="22" s="1"/>
  <c r="F70" i="22"/>
  <c r="AS69" i="22"/>
  <c r="AR69" i="22"/>
  <c r="AQ69" i="22"/>
  <c r="AP69" i="22"/>
  <c r="AO69" i="22"/>
  <c r="AN69" i="22"/>
  <c r="AE69" i="22" s="1"/>
  <c r="AM69" i="22"/>
  <c r="AL69" i="22"/>
  <c r="AK69" i="22"/>
  <c r="AJ69" i="22"/>
  <c r="AI69" i="22"/>
  <c r="AH69" i="22"/>
  <c r="AG69" i="22"/>
  <c r="AF69" i="22"/>
  <c r="AS68" i="22"/>
  <c r="AR68" i="22"/>
  <c r="AQ68" i="22"/>
  <c r="AP68" i="22"/>
  <c r="AO68" i="22"/>
  <c r="AN68" i="22"/>
  <c r="AM68" i="22"/>
  <c r="AL68" i="22"/>
  <c r="AK68" i="22"/>
  <c r="AJ68" i="22"/>
  <c r="AI68" i="22"/>
  <c r="AH68" i="22"/>
  <c r="AG68" i="22"/>
  <c r="AF68" i="22"/>
  <c r="AB68" i="22"/>
  <c r="F68" i="22"/>
  <c r="BF67" i="22"/>
  <c r="AS67" i="22"/>
  <c r="AR67" i="22"/>
  <c r="AQ67" i="22"/>
  <c r="AP67" i="22"/>
  <c r="AO67" i="22"/>
  <c r="AN67" i="22"/>
  <c r="AM67" i="22"/>
  <c r="AE67" i="22" s="1"/>
  <c r="AL67" i="22"/>
  <c r="AK67" i="22"/>
  <c r="AJ67" i="22"/>
  <c r="AI67" i="22"/>
  <c r="AH67" i="22"/>
  <c r="AG67" i="22"/>
  <c r="AF67" i="22"/>
  <c r="AS66" i="22"/>
  <c r="AR66" i="22"/>
  <c r="AQ66" i="22"/>
  <c r="AP66" i="22"/>
  <c r="AO66" i="22"/>
  <c r="AN66" i="22"/>
  <c r="AM66" i="22"/>
  <c r="AE66" i="22" s="1"/>
  <c r="AL66" i="22"/>
  <c r="AK66" i="22"/>
  <c r="AJ66" i="22"/>
  <c r="AI66" i="22"/>
  <c r="AH66" i="22"/>
  <c r="AG66" i="22"/>
  <c r="AF66" i="22"/>
  <c r="AB66" i="22"/>
  <c r="AA66" i="22"/>
  <c r="F66" i="22"/>
  <c r="AW133" i="22" s="1"/>
  <c r="AS65" i="22"/>
  <c r="AR65" i="22"/>
  <c r="AQ65" i="22"/>
  <c r="AP65" i="22"/>
  <c r="AO65" i="22"/>
  <c r="AN65" i="22"/>
  <c r="AM65" i="22"/>
  <c r="AE65" i="22" s="1"/>
  <c r="AL65" i="22"/>
  <c r="AK65" i="22"/>
  <c r="AJ65" i="22"/>
  <c r="AI65" i="22"/>
  <c r="AH65" i="22"/>
  <c r="AG65" i="22"/>
  <c r="AF65" i="22"/>
  <c r="AS64" i="22"/>
  <c r="AR64" i="22"/>
  <c r="AQ64" i="22"/>
  <c r="AP64" i="22"/>
  <c r="AO64" i="22"/>
  <c r="AN64" i="22"/>
  <c r="AM64" i="22"/>
  <c r="AL64" i="22"/>
  <c r="AK64" i="22"/>
  <c r="AJ64" i="22"/>
  <c r="AI64" i="22"/>
  <c r="AH64" i="22"/>
  <c r="AG64" i="22"/>
  <c r="AF64" i="22"/>
  <c r="AA64" i="22" s="1"/>
  <c r="AD64" i="22" s="1"/>
  <c r="AB64" i="22"/>
  <c r="F64" i="22"/>
  <c r="AW129" i="22" s="1"/>
  <c r="AZ63" i="22"/>
  <c r="AS63" i="22"/>
  <c r="AR63" i="22"/>
  <c r="AQ63" i="22"/>
  <c r="AP63" i="22"/>
  <c r="AO63" i="22"/>
  <c r="AN63" i="22"/>
  <c r="AM63" i="22"/>
  <c r="AL63" i="22"/>
  <c r="AK63" i="22"/>
  <c r="AJ63" i="22"/>
  <c r="AI63" i="22"/>
  <c r="AH63" i="22"/>
  <c r="AG63" i="22"/>
  <c r="AF63" i="22"/>
  <c r="AS62" i="22"/>
  <c r="AR62" i="22"/>
  <c r="AQ62" i="22"/>
  <c r="AP62" i="22"/>
  <c r="AO62" i="22"/>
  <c r="AN62" i="22"/>
  <c r="AM62" i="22"/>
  <c r="AE62" i="22" s="1"/>
  <c r="AL62" i="22"/>
  <c r="AK62" i="22"/>
  <c r="AJ62" i="22"/>
  <c r="AI62" i="22"/>
  <c r="AH62" i="22"/>
  <c r="AG62" i="22"/>
  <c r="AF62" i="22"/>
  <c r="AA62" i="22" s="1"/>
  <c r="AD62" i="22" s="1"/>
  <c r="AB62" i="22"/>
  <c r="F62" i="22"/>
  <c r="AW125" i="22" s="1"/>
  <c r="AS61" i="22"/>
  <c r="AR61" i="22"/>
  <c r="AQ61" i="22"/>
  <c r="AP61" i="22"/>
  <c r="AO61" i="22"/>
  <c r="AN61" i="22"/>
  <c r="AM61" i="22"/>
  <c r="AL61" i="22"/>
  <c r="AK61" i="22"/>
  <c r="AJ61" i="22"/>
  <c r="AI61" i="22"/>
  <c r="AH61" i="22"/>
  <c r="AG61" i="22"/>
  <c r="AF61" i="22"/>
  <c r="AS60" i="22"/>
  <c r="AR60" i="22"/>
  <c r="AQ60" i="22"/>
  <c r="AP60" i="22"/>
  <c r="AO60" i="22"/>
  <c r="AN60" i="22"/>
  <c r="AM60" i="22"/>
  <c r="AL60" i="22"/>
  <c r="AK60" i="22"/>
  <c r="AJ60" i="22"/>
  <c r="AI60" i="22"/>
  <c r="AH60" i="22"/>
  <c r="AG60" i="22"/>
  <c r="AF60" i="22"/>
  <c r="AA60" i="22" s="1"/>
  <c r="AD60" i="22" s="1"/>
  <c r="AB60" i="22"/>
  <c r="F60" i="22"/>
  <c r="AW121" i="22" s="1"/>
  <c r="BC59" i="22"/>
  <c r="AS59" i="22"/>
  <c r="AR59" i="22"/>
  <c r="AQ59" i="22"/>
  <c r="AP59" i="22"/>
  <c r="AO59" i="22"/>
  <c r="AN59" i="22"/>
  <c r="AM59" i="22"/>
  <c r="AL59" i="22"/>
  <c r="AK59" i="22"/>
  <c r="AJ59" i="22"/>
  <c r="AI59" i="22"/>
  <c r="AH59" i="22"/>
  <c r="AG59" i="22"/>
  <c r="AF59" i="22"/>
  <c r="AE59" i="22"/>
  <c r="AS58" i="22"/>
  <c r="AR58" i="22"/>
  <c r="AQ58" i="22"/>
  <c r="AP58" i="22"/>
  <c r="AO58" i="22"/>
  <c r="AN58" i="22"/>
  <c r="AM58" i="22"/>
  <c r="AE58" i="22" s="1"/>
  <c r="AL58" i="22"/>
  <c r="AK58" i="22"/>
  <c r="AJ58" i="22"/>
  <c r="AI58" i="22"/>
  <c r="AH58" i="22"/>
  <c r="AG58" i="22"/>
  <c r="AF58" i="22"/>
  <c r="AB58" i="22"/>
  <c r="AA58" i="22"/>
  <c r="F58" i="22"/>
  <c r="AW117" i="22" s="1"/>
  <c r="AS57" i="22"/>
  <c r="AR57" i="22"/>
  <c r="AQ57" i="22"/>
  <c r="AP57" i="22"/>
  <c r="AO57" i="22"/>
  <c r="AN57" i="22"/>
  <c r="AM57" i="22"/>
  <c r="AE57" i="22" s="1"/>
  <c r="AL57" i="22"/>
  <c r="AK57" i="22"/>
  <c r="AJ57" i="22"/>
  <c r="AI57" i="22"/>
  <c r="AH57" i="22"/>
  <c r="AG57" i="22"/>
  <c r="AF57" i="22"/>
  <c r="AB56" i="22" s="1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A56" i="22"/>
  <c r="F56" i="22"/>
  <c r="AW113" i="22" s="1"/>
  <c r="AZ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B54" i="22" s="1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A54" i="22" s="1"/>
  <c r="F54" i="22"/>
  <c r="AW109" i="22" s="1"/>
  <c r="AS53" i="22"/>
  <c r="AR53" i="22"/>
  <c r="AQ53" i="22"/>
  <c r="AP53" i="22"/>
  <c r="AO53" i="22"/>
  <c r="AN53" i="22"/>
  <c r="AM53" i="22"/>
  <c r="AE53" i="22" s="1"/>
  <c r="AL53" i="22"/>
  <c r="AK53" i="22"/>
  <c r="AJ53" i="22"/>
  <c r="AI53" i="22"/>
  <c r="AH53" i="22"/>
  <c r="AG53" i="22"/>
  <c r="AF53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B52" i="22"/>
  <c r="AA52" i="22"/>
  <c r="F52" i="22"/>
  <c r="AW105" i="22" s="1"/>
  <c r="BF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S50" i="22"/>
  <c r="AR50" i="22"/>
  <c r="AQ50" i="22"/>
  <c r="AP50" i="22"/>
  <c r="AO50" i="22"/>
  <c r="AN50" i="22"/>
  <c r="AM50" i="22"/>
  <c r="AE50" i="22" s="1"/>
  <c r="AL50" i="22"/>
  <c r="AK50" i="22"/>
  <c r="AJ50" i="22"/>
  <c r="AI50" i="22"/>
  <c r="AH50" i="22"/>
  <c r="AG50" i="22"/>
  <c r="AF50" i="22"/>
  <c r="AA50" i="22" s="1"/>
  <c r="AB50" i="22"/>
  <c r="F50" i="22"/>
  <c r="AW101" i="22" s="1"/>
  <c r="AS49" i="22"/>
  <c r="AR49" i="22"/>
  <c r="AQ49" i="22"/>
  <c r="AP49" i="22"/>
  <c r="AO49" i="22"/>
  <c r="AN49" i="22"/>
  <c r="AM49" i="22"/>
  <c r="AE49" i="22" s="1"/>
  <c r="AL49" i="22"/>
  <c r="AK49" i="22"/>
  <c r="AJ49" i="22"/>
  <c r="AI49" i="22"/>
  <c r="AH49" i="22"/>
  <c r="AG49" i="22"/>
  <c r="AF49" i="22"/>
  <c r="AS48" i="22"/>
  <c r="AR48" i="22"/>
  <c r="AQ48" i="22"/>
  <c r="AP48" i="22"/>
  <c r="AO48" i="22"/>
  <c r="AN48" i="22"/>
  <c r="AM48" i="22"/>
  <c r="AL48" i="22"/>
  <c r="AK48" i="22"/>
  <c r="AJ48" i="22"/>
  <c r="AI48" i="22"/>
  <c r="AH48" i="22"/>
  <c r="AG48" i="22"/>
  <c r="AF48" i="22"/>
  <c r="AA48" i="22" s="1"/>
  <c r="AB48" i="22"/>
  <c r="F48" i="22"/>
  <c r="AW97" i="22" s="1"/>
  <c r="AZ47" i="22"/>
  <c r="AS47" i="22"/>
  <c r="AR47" i="22"/>
  <c r="AQ47" i="22"/>
  <c r="AP47" i="22"/>
  <c r="AE47" i="22" s="1"/>
  <c r="AO47" i="22"/>
  <c r="AN47" i="22"/>
  <c r="AM47" i="22"/>
  <c r="AL47" i="22"/>
  <c r="AK47" i="22"/>
  <c r="AJ47" i="22"/>
  <c r="AI47" i="22"/>
  <c r="AH47" i="22"/>
  <c r="AG47" i="22"/>
  <c r="AF47" i="22"/>
  <c r="AS46" i="22"/>
  <c r="AR46" i="22"/>
  <c r="AQ46" i="22"/>
  <c r="AP46" i="22"/>
  <c r="AO46" i="22"/>
  <c r="AN46" i="22"/>
  <c r="AM46" i="22"/>
  <c r="AL46" i="22"/>
  <c r="AK46" i="22"/>
  <c r="AJ46" i="22"/>
  <c r="AI46" i="22"/>
  <c r="AH46" i="22"/>
  <c r="AG46" i="22"/>
  <c r="AF46" i="22"/>
  <c r="AA46" i="22" s="1"/>
  <c r="AD46" i="22" s="1"/>
  <c r="AB46" i="22"/>
  <c r="F46" i="22"/>
  <c r="AW93" i="22" s="1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B44" i="22" s="1"/>
  <c r="AS44" i="22"/>
  <c r="AR44" i="22"/>
  <c r="AQ44" i="22"/>
  <c r="AP44" i="22"/>
  <c r="AO44" i="22"/>
  <c r="AN44" i="22"/>
  <c r="AM44" i="22"/>
  <c r="AE44" i="22" s="1"/>
  <c r="AL44" i="22"/>
  <c r="AK44" i="22"/>
  <c r="AJ44" i="22"/>
  <c r="AI44" i="22"/>
  <c r="AH44" i="22"/>
  <c r="AG44" i="22"/>
  <c r="AF44" i="22"/>
  <c r="AA44" i="22"/>
  <c r="F44" i="22"/>
  <c r="AW89" i="22" s="1"/>
  <c r="BC43" i="22"/>
  <c r="AS43" i="22"/>
  <c r="AR43" i="22"/>
  <c r="AQ43" i="22"/>
  <c r="AP43" i="22"/>
  <c r="AO43" i="22"/>
  <c r="AN43" i="22"/>
  <c r="AM43" i="22"/>
  <c r="AE43" i="22" s="1"/>
  <c r="AL43" i="22"/>
  <c r="AK43" i="22"/>
  <c r="AJ43" i="22"/>
  <c r="AI43" i="22"/>
  <c r="AH43" i="22"/>
  <c r="AG43" i="22"/>
  <c r="AF43" i="22"/>
  <c r="AS42" i="22"/>
  <c r="AR42" i="22"/>
  <c r="AQ42" i="22"/>
  <c r="AP42" i="22"/>
  <c r="AO42" i="22"/>
  <c r="AN42" i="22"/>
  <c r="AM42" i="22"/>
  <c r="AE42" i="22" s="1"/>
  <c r="AL42" i="22"/>
  <c r="AK42" i="22"/>
  <c r="AJ42" i="22"/>
  <c r="AI42" i="22"/>
  <c r="AH42" i="22"/>
  <c r="AG42" i="22"/>
  <c r="AF42" i="22"/>
  <c r="AB42" i="22"/>
  <c r="AA42" i="22"/>
  <c r="F42" i="22"/>
  <c r="AW85" i="22" s="1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A40" i="22" s="1"/>
  <c r="AB40" i="22"/>
  <c r="F40" i="22"/>
  <c r="AW81" i="22" s="1"/>
  <c r="AZ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A38" i="22" s="1"/>
  <c r="AD38" i="22" s="1"/>
  <c r="AB38" i="22"/>
  <c r="F38" i="22"/>
  <c r="AW77" i="22" s="1"/>
  <c r="AS37" i="22"/>
  <c r="AR37" i="22"/>
  <c r="AQ37" i="22"/>
  <c r="AP37" i="22"/>
  <c r="AO37" i="22"/>
  <c r="AN37" i="22"/>
  <c r="AM37" i="22"/>
  <c r="AL37" i="22"/>
  <c r="AK37" i="22"/>
  <c r="AJ37" i="22"/>
  <c r="AI37" i="22"/>
  <c r="AH37" i="22"/>
  <c r="AG37" i="22"/>
  <c r="AF37" i="22"/>
  <c r="AS36" i="22"/>
  <c r="AR36" i="22"/>
  <c r="AQ36" i="22"/>
  <c r="AP36" i="22"/>
  <c r="AE36" i="22" s="1"/>
  <c r="AO36" i="22"/>
  <c r="AN36" i="22"/>
  <c r="AM36" i="22"/>
  <c r="AL36" i="22"/>
  <c r="AK36" i="22"/>
  <c r="AJ36" i="22"/>
  <c r="AI36" i="22"/>
  <c r="AH36" i="22"/>
  <c r="AG36" i="22"/>
  <c r="AF36" i="22"/>
  <c r="AB36" i="22"/>
  <c r="AA36" i="22"/>
  <c r="AD36" i="22" s="1"/>
  <c r="F36" i="22"/>
  <c r="AW73" i="22" s="1"/>
  <c r="AS35" i="22"/>
  <c r="AR35" i="22"/>
  <c r="AQ35" i="22"/>
  <c r="AP35" i="22"/>
  <c r="AO35" i="22"/>
  <c r="AN35" i="22"/>
  <c r="AM35" i="22"/>
  <c r="AL35" i="22"/>
  <c r="AK35" i="22"/>
  <c r="AJ35" i="22"/>
  <c r="AI35" i="22"/>
  <c r="AH35" i="22"/>
  <c r="AG35" i="22"/>
  <c r="AF35" i="22"/>
  <c r="BI34" i="22"/>
  <c r="AS34" i="22"/>
  <c r="AR34" i="22"/>
  <c r="AQ34" i="22"/>
  <c r="AP34" i="22"/>
  <c r="AO34" i="22"/>
  <c r="AN34" i="22"/>
  <c r="AM34" i="22"/>
  <c r="AE34" i="22" s="1"/>
  <c r="AL34" i="22"/>
  <c r="AK34" i="22"/>
  <c r="AJ34" i="22"/>
  <c r="AI34" i="22"/>
  <c r="AH34" i="22"/>
  <c r="AG34" i="22"/>
  <c r="AF34" i="22"/>
  <c r="AA34" i="22" s="1"/>
  <c r="AB34" i="22"/>
  <c r="F34" i="22"/>
  <c r="AW65" i="22" s="1"/>
  <c r="AS33" i="22"/>
  <c r="AR33" i="22"/>
  <c r="AQ33" i="22"/>
  <c r="AP33" i="22"/>
  <c r="AO33" i="22"/>
  <c r="AN33" i="22"/>
  <c r="AM33" i="22"/>
  <c r="AE33" i="22" s="1"/>
  <c r="AL33" i="22"/>
  <c r="AK33" i="22"/>
  <c r="AJ33" i="22"/>
  <c r="AI33" i="22"/>
  <c r="AH33" i="22"/>
  <c r="AG33" i="22"/>
  <c r="AF33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B32" i="22"/>
  <c r="AA32" i="22"/>
  <c r="F32" i="22"/>
  <c r="AW61" i="22" s="1"/>
  <c r="AZ31" i="22"/>
  <c r="AS31" i="22"/>
  <c r="AE31" i="22" s="1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A30" i="22" s="1"/>
  <c r="AB30" i="22"/>
  <c r="F30" i="22"/>
  <c r="AW57" i="22" s="1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A28" i="22" s="1"/>
  <c r="AB28" i="22"/>
  <c r="F28" i="22"/>
  <c r="AW53" i="22" s="1"/>
  <c r="BC27" i="22"/>
  <c r="AS27" i="22"/>
  <c r="AR27" i="22"/>
  <c r="AQ27" i="22"/>
  <c r="AP27" i="22"/>
  <c r="AO27" i="22"/>
  <c r="AN27" i="22"/>
  <c r="AM27" i="22"/>
  <c r="AE27" i="22" s="1"/>
  <c r="AL27" i="22"/>
  <c r="AK27" i="22"/>
  <c r="AJ27" i="22"/>
  <c r="AI27" i="22"/>
  <c r="AH27" i="22"/>
  <c r="AG27" i="22"/>
  <c r="AF27" i="22"/>
  <c r="AS26" i="22"/>
  <c r="AR26" i="22"/>
  <c r="AQ26" i="22"/>
  <c r="AP26" i="22"/>
  <c r="AO26" i="22"/>
  <c r="AN26" i="22"/>
  <c r="AM26" i="22"/>
  <c r="AE26" i="22" s="1"/>
  <c r="AL26" i="22"/>
  <c r="AK26" i="22"/>
  <c r="AJ26" i="22"/>
  <c r="AI26" i="22"/>
  <c r="AH26" i="22"/>
  <c r="AG26" i="22"/>
  <c r="AF26" i="22"/>
  <c r="AB26" i="22"/>
  <c r="AA26" i="22"/>
  <c r="F26" i="22"/>
  <c r="AW49" i="22" s="1"/>
  <c r="AS25" i="22"/>
  <c r="AR25" i="22"/>
  <c r="AQ25" i="22"/>
  <c r="AP25" i="22"/>
  <c r="AO25" i="22"/>
  <c r="AN25" i="22"/>
  <c r="AM25" i="22"/>
  <c r="AL25" i="22"/>
  <c r="AK25" i="22"/>
  <c r="AJ25" i="22"/>
  <c r="AI25" i="22"/>
  <c r="AH25" i="22"/>
  <c r="AG25" i="22"/>
  <c r="AF25" i="22"/>
  <c r="AB24" i="22" s="1"/>
  <c r="AS24" i="22"/>
  <c r="AR24" i="22"/>
  <c r="AQ24" i="22"/>
  <c r="AP24" i="22"/>
  <c r="AO24" i="22"/>
  <c r="AN24" i="22"/>
  <c r="AM24" i="22"/>
  <c r="AL24" i="22"/>
  <c r="AK24" i="22"/>
  <c r="AJ24" i="22"/>
  <c r="AI24" i="22"/>
  <c r="AH24" i="22"/>
  <c r="AG24" i="22"/>
  <c r="AF24" i="22"/>
  <c r="AA24" i="22"/>
  <c r="F24" i="22"/>
  <c r="AW45" i="22" s="1"/>
  <c r="AZ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S22" i="22"/>
  <c r="AR22" i="22"/>
  <c r="AQ22" i="22"/>
  <c r="AP22" i="22"/>
  <c r="AO22" i="22"/>
  <c r="AN22" i="22"/>
  <c r="AM22" i="22"/>
  <c r="AE22" i="22" s="1"/>
  <c r="AL22" i="22"/>
  <c r="AK22" i="22"/>
  <c r="AJ22" i="22"/>
  <c r="AI22" i="22"/>
  <c r="AH22" i="22"/>
  <c r="AG22" i="22"/>
  <c r="AF22" i="22"/>
  <c r="AA22" i="22" s="1"/>
  <c r="AB22" i="22"/>
  <c r="F22" i="22"/>
  <c r="AW41" i="22" s="1"/>
  <c r="AS21" i="22"/>
  <c r="AR21" i="22"/>
  <c r="AQ21" i="22"/>
  <c r="AP21" i="22"/>
  <c r="AO21" i="22"/>
  <c r="AN21" i="22"/>
  <c r="AM21" i="22"/>
  <c r="AE21" i="22" s="1"/>
  <c r="AL21" i="22"/>
  <c r="AK21" i="22"/>
  <c r="AJ21" i="22"/>
  <c r="AI21" i="22"/>
  <c r="AH21" i="22"/>
  <c r="AG21" i="22"/>
  <c r="AF21" i="22"/>
  <c r="AS20" i="22"/>
  <c r="AR20" i="22"/>
  <c r="AQ20" i="22"/>
  <c r="AP20" i="22"/>
  <c r="AO20" i="22"/>
  <c r="AN20" i="22"/>
  <c r="AM20" i="22"/>
  <c r="AE20" i="22" s="1"/>
  <c r="AL20" i="22"/>
  <c r="AK20" i="22"/>
  <c r="AJ20" i="22"/>
  <c r="AI20" i="22"/>
  <c r="AH20" i="22"/>
  <c r="AG20" i="22"/>
  <c r="AF20" i="22"/>
  <c r="AA20" i="22" s="1"/>
  <c r="AB20" i="22"/>
  <c r="F20" i="22"/>
  <c r="AW37" i="22" s="1"/>
  <c r="BF19" i="22"/>
  <c r="AS19" i="22"/>
  <c r="AR19" i="22"/>
  <c r="AQ19" i="22"/>
  <c r="AP19" i="22"/>
  <c r="AO19" i="22"/>
  <c r="AN19" i="22"/>
  <c r="AM19" i="22"/>
  <c r="AE19" i="22" s="1"/>
  <c r="AL19" i="22"/>
  <c r="AK19" i="22"/>
  <c r="AJ19" i="22"/>
  <c r="AI19" i="22"/>
  <c r="AH19" i="22"/>
  <c r="AG19" i="22"/>
  <c r="AF19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B18" i="22"/>
  <c r="AA18" i="22"/>
  <c r="AD18" i="22" s="1"/>
  <c r="AC18" i="22" s="1"/>
  <c r="AZ34" i="22" s="1"/>
  <c r="F18" i="22"/>
  <c r="AW33" i="22" s="1"/>
  <c r="AW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B16" i="22" s="1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A16" i="22" s="1"/>
  <c r="F16" i="22"/>
  <c r="AW29" i="22" s="1"/>
  <c r="AZ15" i="22"/>
  <c r="AS15" i="22"/>
  <c r="AR15" i="22"/>
  <c r="AQ15" i="22"/>
  <c r="AP15" i="22"/>
  <c r="AO15" i="22"/>
  <c r="AN15" i="22"/>
  <c r="AM15" i="22"/>
  <c r="AL15" i="22"/>
  <c r="AK15" i="22"/>
  <c r="AJ15" i="22"/>
  <c r="AI15" i="22"/>
  <c r="AH15" i="22"/>
  <c r="AG15" i="22"/>
  <c r="AF15" i="22"/>
  <c r="AS14" i="22"/>
  <c r="AR14" i="22"/>
  <c r="AQ14" i="22"/>
  <c r="AP14" i="22"/>
  <c r="AO14" i="22"/>
  <c r="AN14" i="22"/>
  <c r="AM14" i="22"/>
  <c r="AL14" i="22"/>
  <c r="AK14" i="22"/>
  <c r="AJ14" i="22"/>
  <c r="AI14" i="22"/>
  <c r="AH14" i="22"/>
  <c r="AG14" i="22"/>
  <c r="AF14" i="22"/>
  <c r="AA14" i="22" s="1"/>
  <c r="AB14" i="22"/>
  <c r="F14" i="22"/>
  <c r="AW25" i="22" s="1"/>
  <c r="AW13" i="22"/>
  <c r="AS13" i="22"/>
  <c r="AR13" i="22"/>
  <c r="AQ13" i="22"/>
  <c r="AP13" i="22"/>
  <c r="AO13" i="22"/>
  <c r="AN13" i="22"/>
  <c r="AM13" i="22"/>
  <c r="AE13" i="22" s="1"/>
  <c r="AL13" i="22"/>
  <c r="AK13" i="22"/>
  <c r="AJ13" i="22"/>
  <c r="AI13" i="22"/>
  <c r="AH13" i="22"/>
  <c r="AG13" i="22"/>
  <c r="AF13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F12" i="22"/>
  <c r="AA12" i="22" s="1"/>
  <c r="AD12" i="22" s="1"/>
  <c r="AE12" i="22"/>
  <c r="AB12" i="22"/>
  <c r="F12" i="22"/>
  <c r="AW21" i="22" s="1"/>
  <c r="BC11" i="22"/>
  <c r="AS11" i="22"/>
  <c r="AR11" i="22"/>
  <c r="AQ11" i="22"/>
  <c r="AP11" i="22"/>
  <c r="AO11" i="22"/>
  <c r="AN11" i="22"/>
  <c r="AM11" i="22"/>
  <c r="AL11" i="22"/>
  <c r="AK11" i="22"/>
  <c r="AJ11" i="22"/>
  <c r="AI11" i="22"/>
  <c r="AH11" i="22"/>
  <c r="AG11" i="22"/>
  <c r="AF11" i="22"/>
  <c r="AB10" i="22" s="1"/>
  <c r="AE11" i="22"/>
  <c r="AS10" i="22"/>
  <c r="AR10" i="22"/>
  <c r="AQ10" i="22"/>
  <c r="AP10" i="22"/>
  <c r="AO10" i="22"/>
  <c r="AN10" i="22"/>
  <c r="AM10" i="22"/>
  <c r="AL10" i="22"/>
  <c r="AK10" i="22"/>
  <c r="AJ10" i="22"/>
  <c r="AI10" i="22"/>
  <c r="AH10" i="22"/>
  <c r="AG10" i="22"/>
  <c r="AF10" i="22"/>
  <c r="AA10" i="22"/>
  <c r="F10" i="22"/>
  <c r="AW9" i="22"/>
  <c r="AS9" i="22"/>
  <c r="AR9" i="22"/>
  <c r="AQ9" i="22"/>
  <c r="AP9" i="22"/>
  <c r="AO9" i="22"/>
  <c r="AN9" i="22"/>
  <c r="AM9" i="22"/>
  <c r="AL9" i="22"/>
  <c r="AK9" i="22"/>
  <c r="AJ9" i="22"/>
  <c r="AI9" i="22"/>
  <c r="AH9" i="22"/>
  <c r="AG9" i="22"/>
  <c r="AF9" i="22"/>
  <c r="AB8" i="22" s="1"/>
  <c r="AS8" i="22"/>
  <c r="AR8" i="22"/>
  <c r="AQ8" i="22"/>
  <c r="AP8" i="22"/>
  <c r="AO8" i="22"/>
  <c r="AN8" i="22"/>
  <c r="AM8" i="22"/>
  <c r="AL8" i="22"/>
  <c r="AK8" i="22"/>
  <c r="AJ8" i="22"/>
  <c r="AI8" i="22"/>
  <c r="AH8" i="22"/>
  <c r="AG8" i="22"/>
  <c r="AF8" i="22"/>
  <c r="AA8" i="22" s="1"/>
  <c r="F8" i="22"/>
  <c r="AZ7" i="22"/>
  <c r="AS7" i="22"/>
  <c r="AR7" i="22"/>
  <c r="AQ7" i="22"/>
  <c r="AP7" i="22"/>
  <c r="AO7" i="22"/>
  <c r="AN7" i="22"/>
  <c r="AM7" i="22"/>
  <c r="AL7" i="22"/>
  <c r="AK7" i="22"/>
  <c r="AJ7" i="22"/>
  <c r="AI7" i="22"/>
  <c r="AH7" i="22"/>
  <c r="AG7" i="22"/>
  <c r="AF7" i="22"/>
  <c r="AE7" i="22"/>
  <c r="BL6" i="22"/>
  <c r="BL7" i="22" s="1"/>
  <c r="BL8" i="22" s="1"/>
  <c r="BL9" i="22" s="1"/>
  <c r="BL10" i="22" s="1"/>
  <c r="BL11" i="22" s="1"/>
  <c r="BL12" i="22" s="1"/>
  <c r="BL13" i="22" s="1"/>
  <c r="BL14" i="22" s="1"/>
  <c r="BL15" i="22" s="1"/>
  <c r="BL16" i="22" s="1"/>
  <c r="BL17" i="22" s="1"/>
  <c r="BL18" i="22" s="1"/>
  <c r="BL19" i="22" s="1"/>
  <c r="BL20" i="22" s="1"/>
  <c r="BL21" i="22" s="1"/>
  <c r="BL22" i="22" s="1"/>
  <c r="BL23" i="22" s="1"/>
  <c r="BL24" i="22" s="1"/>
  <c r="BL25" i="22" s="1"/>
  <c r="BL26" i="22" s="1"/>
  <c r="BL27" i="22" s="1"/>
  <c r="BL28" i="22" s="1"/>
  <c r="BL29" i="22" s="1"/>
  <c r="BL30" i="22" s="1"/>
  <c r="BL31" i="22" s="1"/>
  <c r="BL32" i="22" s="1"/>
  <c r="BL33" i="22" s="1"/>
  <c r="BL34" i="22" s="1"/>
  <c r="BL35" i="22" s="1"/>
  <c r="BL36" i="22" s="1"/>
  <c r="BL37" i="22" s="1"/>
  <c r="BL38" i="22" s="1"/>
  <c r="BL39" i="22" s="1"/>
  <c r="BL40" i="22" s="1"/>
  <c r="BL41" i="22" s="1"/>
  <c r="BL42" i="22" s="1"/>
  <c r="BL43" i="22" s="1"/>
  <c r="BL44" i="22" s="1"/>
  <c r="BL45" i="22" s="1"/>
  <c r="BL46" i="22" s="1"/>
  <c r="BL47" i="22" s="1"/>
  <c r="BL48" i="22" s="1"/>
  <c r="BL49" i="22" s="1"/>
  <c r="BL50" i="22" s="1"/>
  <c r="BL51" i="22" s="1"/>
  <c r="BL52" i="22" s="1"/>
  <c r="BL53" i="22" s="1"/>
  <c r="BL54" i="22" s="1"/>
  <c r="BL55" i="22" s="1"/>
  <c r="BL56" i="22" s="1"/>
  <c r="BL57" i="22" s="1"/>
  <c r="BL58" i="22" s="1"/>
  <c r="BL59" i="22" s="1"/>
  <c r="BL60" i="22" s="1"/>
  <c r="BL61" i="22" s="1"/>
  <c r="BL62" i="22" s="1"/>
  <c r="BL63" i="22" s="1"/>
  <c r="BL64" i="22" s="1"/>
  <c r="BL65" i="22" s="1"/>
  <c r="BL66" i="22" s="1"/>
  <c r="BL67" i="22" s="1"/>
  <c r="BL68" i="22" s="1"/>
  <c r="AU6" i="22"/>
  <c r="AU8" i="22" s="1"/>
  <c r="AU10" i="22" s="1"/>
  <c r="AU12" i="22" s="1"/>
  <c r="AU14" i="22" s="1"/>
  <c r="AU16" i="22" s="1"/>
  <c r="AU18" i="22" s="1"/>
  <c r="AU20" i="22" s="1"/>
  <c r="AU22" i="22" s="1"/>
  <c r="AU24" i="22" s="1"/>
  <c r="AU26" i="22" s="1"/>
  <c r="AU28" i="22" s="1"/>
  <c r="AU30" i="22" s="1"/>
  <c r="AU32" i="22" s="1"/>
  <c r="AU34" i="22" s="1"/>
  <c r="AU36" i="22" s="1"/>
  <c r="AU38" i="22" s="1"/>
  <c r="AU40" i="22" s="1"/>
  <c r="AU42" i="22" s="1"/>
  <c r="AU44" i="22" s="1"/>
  <c r="AU46" i="22" s="1"/>
  <c r="AU48" i="22" s="1"/>
  <c r="AU50" i="22" s="1"/>
  <c r="AU52" i="22" s="1"/>
  <c r="AU54" i="22" s="1"/>
  <c r="AU56" i="22" s="1"/>
  <c r="AU58" i="22" s="1"/>
  <c r="AU60" i="22" s="1"/>
  <c r="AU62" i="22" s="1"/>
  <c r="AU64" i="22" s="1"/>
  <c r="AU66" i="22" s="1"/>
  <c r="AU72" i="22" s="1"/>
  <c r="AU74" i="22" s="1"/>
  <c r="AU76" i="22" s="1"/>
  <c r="AU78" i="22" s="1"/>
  <c r="AU80" i="22" s="1"/>
  <c r="AU82" i="22" s="1"/>
  <c r="AU84" i="22" s="1"/>
  <c r="AU86" i="22" s="1"/>
  <c r="AU88" i="22" s="1"/>
  <c r="AU90" i="22" s="1"/>
  <c r="AU92" i="22" s="1"/>
  <c r="AU94" i="22" s="1"/>
  <c r="AU96" i="22" s="1"/>
  <c r="AU98" i="22" s="1"/>
  <c r="AU100" i="22" s="1"/>
  <c r="AU102" i="22" s="1"/>
  <c r="AU104" i="22" s="1"/>
  <c r="AU106" i="22" s="1"/>
  <c r="AU108" i="22" s="1"/>
  <c r="AU110" i="22" s="1"/>
  <c r="AU112" i="22" s="1"/>
  <c r="AU114" i="22" s="1"/>
  <c r="AU116" i="22" s="1"/>
  <c r="AU118" i="22" s="1"/>
  <c r="AU120" i="22" s="1"/>
  <c r="AU122" i="22" s="1"/>
  <c r="AU124" i="22" s="1"/>
  <c r="AU126" i="22" s="1"/>
  <c r="AU128" i="22" s="1"/>
  <c r="AU130" i="22" s="1"/>
  <c r="AU132" i="22" s="1"/>
  <c r="AU134" i="22" s="1"/>
  <c r="AS6" i="22"/>
  <c r="AR6" i="22"/>
  <c r="AQ6" i="22"/>
  <c r="AP6" i="22"/>
  <c r="AO6" i="22"/>
  <c r="AN6" i="22"/>
  <c r="AM6" i="22"/>
  <c r="AE6" i="22" s="1"/>
  <c r="AL6" i="22"/>
  <c r="AK6" i="22"/>
  <c r="AJ6" i="22"/>
  <c r="AI6" i="22"/>
  <c r="AH6" i="22"/>
  <c r="AG6" i="22"/>
  <c r="AF6" i="22"/>
  <c r="AB6" i="22"/>
  <c r="AA6" i="22"/>
  <c r="F6" i="22"/>
  <c r="AW5" i="22"/>
  <c r="AS5" i="22"/>
  <c r="AR5" i="22"/>
  <c r="AQ5" i="22"/>
  <c r="AP5" i="22"/>
  <c r="AO5" i="22"/>
  <c r="AN5" i="22"/>
  <c r="AM5" i="22"/>
  <c r="AE5" i="22" s="1"/>
  <c r="AL5" i="22"/>
  <c r="AK5" i="22"/>
  <c r="AJ5" i="22"/>
  <c r="AI5" i="22"/>
  <c r="AH5" i="22"/>
  <c r="AG5" i="22"/>
  <c r="AF5" i="22"/>
  <c r="AS4" i="22"/>
  <c r="AR4" i="22"/>
  <c r="AQ4" i="22"/>
  <c r="AP4" i="22"/>
  <c r="AO4" i="22"/>
  <c r="AN4" i="22"/>
  <c r="AM4" i="22"/>
  <c r="AL4" i="22"/>
  <c r="AK4" i="22"/>
  <c r="AJ4" i="22"/>
  <c r="AI4" i="22"/>
  <c r="AH4" i="22"/>
  <c r="AG4" i="22"/>
  <c r="AF4" i="22"/>
  <c r="AD4" i="22"/>
  <c r="AB4" i="22"/>
  <c r="AA4" i="22"/>
  <c r="F4" i="22"/>
  <c r="R39" i="21"/>
  <c r="Q39" i="21" s="1"/>
  <c r="D39" i="21"/>
  <c r="G34" i="22" s="1"/>
  <c r="BY20" i="22" s="1"/>
  <c r="BS19" i="22" s="1"/>
  <c r="D38" i="21"/>
  <c r="H32" i="22" s="1"/>
  <c r="R35" i="21"/>
  <c r="Q35" i="21" s="1"/>
  <c r="D35" i="21"/>
  <c r="F35" i="21" s="1"/>
  <c r="R34" i="21"/>
  <c r="P34" i="21" s="1"/>
  <c r="D34" i="21"/>
  <c r="H28" i="22" s="1"/>
  <c r="AE33" i="21"/>
  <c r="AE66" i="21" s="1"/>
  <c r="AE32" i="21"/>
  <c r="AE65" i="21" s="1"/>
  <c r="AE31" i="21"/>
  <c r="AE64" i="21" s="1"/>
  <c r="R31" i="21"/>
  <c r="G58" i="22" s="1"/>
  <c r="D31" i="21"/>
  <c r="F31" i="21" s="1"/>
  <c r="AE30" i="21"/>
  <c r="AE63" i="21" s="1"/>
  <c r="R30" i="21"/>
  <c r="Q30" i="21" s="1"/>
  <c r="D30" i="21"/>
  <c r="F30" i="21" s="1"/>
  <c r="AE29" i="21"/>
  <c r="AE62" i="21" s="1"/>
  <c r="AE28" i="21"/>
  <c r="AE61" i="21" s="1"/>
  <c r="AE27" i="21"/>
  <c r="AE60" i="21" s="1"/>
  <c r="R27" i="21"/>
  <c r="G54" i="22" s="1"/>
  <c r="D27" i="21"/>
  <c r="G22" i="22" s="1"/>
  <c r="AE26" i="21"/>
  <c r="AE59" i="21" s="1"/>
  <c r="R26" i="21"/>
  <c r="H52" i="22" s="1"/>
  <c r="BZ29" i="22" s="1"/>
  <c r="BU28" i="22" s="1"/>
  <c r="D26" i="21"/>
  <c r="H20" i="22" s="1"/>
  <c r="BZ13" i="22" s="1"/>
  <c r="BU12" i="22" s="1"/>
  <c r="AE25" i="21"/>
  <c r="AE58" i="21" s="1"/>
  <c r="AE24" i="21"/>
  <c r="AE57" i="21" s="1"/>
  <c r="AE23" i="21"/>
  <c r="AE56" i="21" s="1"/>
  <c r="R23" i="21"/>
  <c r="G50" i="22" s="1"/>
  <c r="D23" i="21"/>
  <c r="G18" i="22" s="1"/>
  <c r="AE22" i="21"/>
  <c r="AE55" i="21" s="1"/>
  <c r="R22" i="21"/>
  <c r="H48" i="22" s="1"/>
  <c r="BZ27" i="22" s="1"/>
  <c r="BU26" i="22" s="1"/>
  <c r="D22" i="21"/>
  <c r="F22" i="21" s="1"/>
  <c r="AE21" i="21"/>
  <c r="AE54" i="21" s="1"/>
  <c r="AE20" i="21"/>
  <c r="AE53" i="21" s="1"/>
  <c r="AE19" i="21"/>
  <c r="AE52" i="21" s="1"/>
  <c r="R19" i="21"/>
  <c r="G46" i="22" s="1"/>
  <c r="AE18" i="21"/>
  <c r="AE51" i="21" s="1"/>
  <c r="D18" i="21"/>
  <c r="H12" i="22" s="1"/>
  <c r="AE17" i="21"/>
  <c r="AE50" i="21" s="1"/>
  <c r="AE16" i="21"/>
  <c r="AE49" i="21" s="1"/>
  <c r="AE15" i="21"/>
  <c r="AE48" i="21" s="1"/>
  <c r="R15" i="21"/>
  <c r="Q15" i="21" s="1"/>
  <c r="D15" i="21"/>
  <c r="F15" i="21" s="1"/>
  <c r="AE14" i="21"/>
  <c r="AE47" i="21" s="1"/>
  <c r="D14" i="21"/>
  <c r="F14" i="21" s="1"/>
  <c r="AE13" i="21"/>
  <c r="AE46" i="21" s="1"/>
  <c r="AE12" i="21"/>
  <c r="AE45" i="21" s="1"/>
  <c r="AE11" i="21"/>
  <c r="AE44" i="21" s="1"/>
  <c r="R11" i="21"/>
  <c r="G38" i="22" s="1"/>
  <c r="D11" i="21"/>
  <c r="G6" i="22" s="1"/>
  <c r="J6" i="22" s="1"/>
  <c r="AE10" i="21"/>
  <c r="AE43" i="21" s="1"/>
  <c r="R10" i="21"/>
  <c r="H36" i="22" s="1"/>
  <c r="D10" i="21"/>
  <c r="F10" i="21" s="1"/>
  <c r="AE9" i="21"/>
  <c r="AE42" i="21" s="1"/>
  <c r="AE8" i="21"/>
  <c r="AE41" i="21" s="1"/>
  <c r="AE7" i="21"/>
  <c r="AE40" i="21" s="1"/>
  <c r="AE6" i="21"/>
  <c r="AE39" i="21" s="1"/>
  <c r="AE5" i="21"/>
  <c r="AE38" i="21" s="1"/>
  <c r="AE4" i="21"/>
  <c r="AE37" i="21" s="1"/>
  <c r="AE3" i="21"/>
  <c r="AE36" i="21" s="1"/>
  <c r="AE2" i="21"/>
  <c r="AE35" i="21" s="1"/>
  <c r="J28" i="20" a="1"/>
  <c r="J28" i="20" s="1"/>
  <c r="J26" i="20" a="1"/>
  <c r="J26" i="20" s="1"/>
  <c r="J24" i="20" a="1"/>
  <c r="J24" i="20" s="1"/>
  <c r="J22" i="20" a="1"/>
  <c r="J22" i="20" s="1"/>
  <c r="J20" i="20" a="1"/>
  <c r="J20" i="20" s="1"/>
  <c r="J18" i="20" a="1"/>
  <c r="J18" i="20" s="1"/>
  <c r="J7" i="20"/>
  <c r="J22" i="19" a="1"/>
  <c r="J22" i="19" s="1"/>
  <c r="J20" i="19" a="1"/>
  <c r="J20" i="19" s="1"/>
  <c r="J18" i="19" a="1"/>
  <c r="J18" i="19" s="1"/>
  <c r="J14" i="19"/>
  <c r="J13" i="19"/>
  <c r="J12" i="19"/>
  <c r="J7" i="19"/>
  <c r="J22" i="18" a="1"/>
  <c r="J22" i="18" s="1"/>
  <c r="J20" i="18" a="1"/>
  <c r="J20" i="18" s="1"/>
  <c r="J18" i="18" a="1"/>
  <c r="J18" i="18" s="1"/>
  <c r="J14" i="18"/>
  <c r="J13" i="18"/>
  <c r="J12" i="18"/>
  <c r="J7" i="18"/>
  <c r="J22" i="17" a="1"/>
  <c r="J22" i="17" s="1"/>
  <c r="J20" i="17" a="1"/>
  <c r="J20" i="17" s="1"/>
  <c r="J18" i="17" a="1"/>
  <c r="J18" i="17" s="1"/>
  <c r="J14" i="17"/>
  <c r="J13" i="17"/>
  <c r="J12" i="17"/>
  <c r="J7" i="17"/>
  <c r="J22" i="16" a="1"/>
  <c r="J22" i="16" s="1"/>
  <c r="J20" i="16" a="1"/>
  <c r="J20" i="16" s="1"/>
  <c r="J18" i="16" a="1"/>
  <c r="J18" i="16" s="1"/>
  <c r="J14" i="16"/>
  <c r="J13" i="16"/>
  <c r="J12" i="16"/>
  <c r="J7" i="16"/>
  <c r="J22" i="15" a="1"/>
  <c r="J22" i="15" s="1"/>
  <c r="J20" i="15" a="1"/>
  <c r="J20" i="15" s="1"/>
  <c r="J18" i="15" a="1"/>
  <c r="J18" i="15" s="1"/>
  <c r="J14" i="15"/>
  <c r="J13" i="15"/>
  <c r="J12" i="15"/>
  <c r="J7" i="15"/>
  <c r="J22" i="14" a="1"/>
  <c r="J22" i="14" s="1"/>
  <c r="J20" i="14" a="1"/>
  <c r="J20" i="14" s="1"/>
  <c r="J18" i="14" a="1"/>
  <c r="J18" i="14" s="1"/>
  <c r="J14" i="14"/>
  <c r="J13" i="14"/>
  <c r="J12" i="14"/>
  <c r="J7" i="14"/>
  <c r="J22" i="13" a="1"/>
  <c r="J22" i="13" s="1"/>
  <c r="J20" i="13" a="1"/>
  <c r="J20" i="13" s="1"/>
  <c r="J18" i="13" a="1"/>
  <c r="J18" i="13" s="1"/>
  <c r="J14" i="13"/>
  <c r="J13" i="13"/>
  <c r="J12" i="13"/>
  <c r="J7" i="13"/>
  <c r="J22" i="12" a="1"/>
  <c r="J22" i="12" s="1"/>
  <c r="J20" i="12" a="1"/>
  <c r="J20" i="12" s="1"/>
  <c r="J18" i="12" a="1"/>
  <c r="J18" i="12" s="1"/>
  <c r="J14" i="12"/>
  <c r="J13" i="12"/>
  <c r="J12" i="12"/>
  <c r="J7" i="12"/>
  <c r="J22" i="11" a="1"/>
  <c r="J22" i="11" s="1"/>
  <c r="J20" i="11" a="1"/>
  <c r="J20" i="11" s="1"/>
  <c r="J18" i="11" a="1"/>
  <c r="J18" i="11" s="1"/>
  <c r="J14" i="11"/>
  <c r="J13" i="11"/>
  <c r="J12" i="11"/>
  <c r="J7" i="11"/>
  <c r="J22" i="10" a="1"/>
  <c r="J22" i="10" s="1"/>
  <c r="J20" i="10" a="1"/>
  <c r="J20" i="10" s="1"/>
  <c r="J18" i="10" a="1"/>
  <c r="J18" i="10" s="1"/>
  <c r="J14" i="10"/>
  <c r="J13" i="10"/>
  <c r="J12" i="10"/>
  <c r="J7" i="10"/>
  <c r="J22" i="9" a="1"/>
  <c r="J22" i="9" s="1"/>
  <c r="J20" i="9" a="1"/>
  <c r="J20" i="9" s="1"/>
  <c r="J18" i="9" a="1"/>
  <c r="J18" i="9" s="1"/>
  <c r="J14" i="9"/>
  <c r="J13" i="9"/>
  <c r="J12" i="9"/>
  <c r="J7" i="9"/>
  <c r="J22" i="8" a="1"/>
  <c r="J22" i="8" s="1"/>
  <c r="J20" i="8" a="1"/>
  <c r="J20" i="8" s="1"/>
  <c r="J18" i="8" a="1"/>
  <c r="J18" i="8" s="1"/>
  <c r="J14" i="8"/>
  <c r="J13" i="8"/>
  <c r="J12" i="8"/>
  <c r="J7" i="8"/>
  <c r="J22" i="7" a="1"/>
  <c r="J22" i="7" s="1"/>
  <c r="J20" i="7" a="1"/>
  <c r="J20" i="7" s="1"/>
  <c r="J18" i="7" a="1"/>
  <c r="J18" i="7" s="1"/>
  <c r="J14" i="7"/>
  <c r="J13" i="7"/>
  <c r="J12" i="7"/>
  <c r="J7" i="7"/>
  <c r="J14" i="6"/>
  <c r="J13" i="6"/>
  <c r="J12" i="6"/>
  <c r="J7" i="6"/>
  <c r="J22" i="5" a="1"/>
  <c r="J22" i="5" s="1"/>
  <c r="J20" i="5" a="1"/>
  <c r="J20" i="5" s="1"/>
  <c r="J18" i="5" a="1"/>
  <c r="J18" i="5" s="1"/>
  <c r="J14" i="5"/>
  <c r="J13" i="5"/>
  <c r="J12" i="5"/>
  <c r="J7" i="5"/>
  <c r="J22" i="4" a="1"/>
  <c r="J22" i="4" s="1"/>
  <c r="J20" i="4" a="1"/>
  <c r="J20" i="4" s="1"/>
  <c r="J18" i="4" a="1"/>
  <c r="J18" i="4" s="1"/>
  <c r="J14" i="4"/>
  <c r="J13" i="4"/>
  <c r="J12" i="4"/>
  <c r="J7" i="4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7" i="3"/>
  <c r="A6" i="3"/>
  <c r="A5" i="3"/>
  <c r="B5" i="2"/>
  <c r="Z46" i="21" a="1"/>
  <c r="Z15" i="21" a="1"/>
  <c r="G4" i="2" a="1"/>
  <c r="Z5" i="21" a="1"/>
  <c r="G52" i="2" a="1"/>
  <c r="Z50" i="21" a="1"/>
  <c r="C3" i="2" a="1"/>
  <c r="Z47" i="21" a="1"/>
  <c r="Z6" i="21" a="1"/>
  <c r="D55" i="2" a="1"/>
  <c r="Z16" i="21" a="1"/>
  <c r="P5" i="2" a="1"/>
  <c r="M5" i="2" a="1"/>
  <c r="C50" i="2" a="1"/>
  <c r="F54" i="2" a="1"/>
  <c r="G50" i="2" a="1"/>
  <c r="G3" i="2" a="1"/>
  <c r="C4" i="2" a="1"/>
  <c r="Z8" i="21" a="1"/>
  <c r="C7" i="2" a="1"/>
  <c r="L5" i="2" a="1"/>
  <c r="Z35" i="21" a="1"/>
  <c r="G2" i="2" a="1"/>
  <c r="G51" i="2" a="1"/>
  <c r="L1" i="2" a="1"/>
  <c r="L4" i="2" a="1"/>
  <c r="Z38" i="21" a="1"/>
  <c r="O4" i="2" a="1"/>
  <c r="Z17" i="21" a="1"/>
  <c r="Z14" i="21" a="1"/>
  <c r="M6" i="2" a="1"/>
  <c r="Z3" i="21" a="1"/>
  <c r="F55" i="2" a="1"/>
  <c r="Z41" i="21" a="1"/>
  <c r="P1" i="2" a="1"/>
  <c r="Z7" i="21" a="1"/>
  <c r="Z4" i="21" a="1"/>
  <c r="G5" i="2" a="1"/>
  <c r="C53" i="2" a="1"/>
  <c r="Z12" i="21" a="1"/>
  <c r="Z36" i="21" a="1"/>
  <c r="C52" i="2" a="1"/>
  <c r="P4" i="2" a="1"/>
  <c r="O6" i="2" a="1"/>
  <c r="C2" i="2" a="1"/>
  <c r="Z13" i="21" a="1"/>
  <c r="Z2" i="21" a="1"/>
  <c r="P3" i="2" a="1"/>
  <c r="Z44" i="21" a="1"/>
  <c r="Z37" i="21" a="1"/>
  <c r="Z49" i="21" a="1"/>
  <c r="C55" i="2" a="1"/>
  <c r="Z18" i="21" a="1"/>
  <c r="D54" i="2" a="1"/>
  <c r="C6" i="2" a="1"/>
  <c r="Z43" i="21" a="1"/>
  <c r="Z48" i="21" a="1"/>
  <c r="D53" i="2" a="1"/>
  <c r="G55" i="2" a="1"/>
  <c r="Z9" i="21" a="1"/>
  <c r="L3" i="2" a="1"/>
  <c r="O5" i="2" a="1"/>
  <c r="Z51" i="21" a="1"/>
  <c r="P6" i="2" a="1"/>
  <c r="G53" i="2" a="1"/>
  <c r="P2" i="2" a="1"/>
  <c r="Z42" i="21" a="1"/>
  <c r="Z40" i="21" a="1"/>
  <c r="L6" i="2" a="1"/>
  <c r="Z45" i="21" a="1"/>
  <c r="Z10" i="21" a="1"/>
  <c r="C51" i="2" a="1"/>
  <c r="G54" i="2" a="1"/>
  <c r="L2" i="2" a="1"/>
  <c r="F53" i="2" a="1"/>
  <c r="C54" i="2" a="1"/>
  <c r="Z39" i="21" a="1"/>
  <c r="Z11" i="21" a="1"/>
  <c r="M4" i="2" a="1"/>
  <c r="AE131" i="22" l="1"/>
  <c r="AE130" i="22"/>
  <c r="AE127" i="22"/>
  <c r="AA126" i="22"/>
  <c r="AD126" i="22" s="1"/>
  <c r="AA124" i="22"/>
  <c r="AD124" i="22"/>
  <c r="AE121" i="22"/>
  <c r="AE120" i="22"/>
  <c r="AD120" i="22"/>
  <c r="AC120" i="22" s="1"/>
  <c r="BI86" i="22" s="1"/>
  <c r="AB118" i="22"/>
  <c r="AE119" i="22"/>
  <c r="AE118" i="22"/>
  <c r="AD118" i="22"/>
  <c r="AE122" i="22"/>
  <c r="AE117" i="22"/>
  <c r="AD117" i="22"/>
  <c r="AC116" i="22"/>
  <c r="BI18" i="22" s="1"/>
  <c r="AE112" i="22"/>
  <c r="AE113" i="22"/>
  <c r="AD112" i="22"/>
  <c r="AD113" i="22" s="1"/>
  <c r="AE108" i="22"/>
  <c r="AD108" i="22"/>
  <c r="AD109" i="22"/>
  <c r="AB104" i="22"/>
  <c r="AE105" i="22"/>
  <c r="AD104" i="22"/>
  <c r="AC104" i="22" s="1"/>
  <c r="BF42" i="22" s="1"/>
  <c r="AE104" i="22"/>
  <c r="AD105" i="22" s="1"/>
  <c r="AD100" i="22"/>
  <c r="AD101" i="22" s="1"/>
  <c r="AC100" i="22"/>
  <c r="BF10" i="22" s="1"/>
  <c r="AE115" i="22"/>
  <c r="AE106" i="22"/>
  <c r="AD86" i="22"/>
  <c r="AE86" i="22"/>
  <c r="AE77" i="22"/>
  <c r="AD70" i="22"/>
  <c r="AD72" i="22"/>
  <c r="AE72" i="22"/>
  <c r="AC72" i="22" s="1"/>
  <c r="BC22" i="22" s="1"/>
  <c r="AB80" i="22"/>
  <c r="AD80" i="22" s="1"/>
  <c r="AE80" i="22"/>
  <c r="AE91" i="22"/>
  <c r="AD90" i="22"/>
  <c r="AC90" i="22" s="1"/>
  <c r="BC100" i="22" s="1"/>
  <c r="AA68" i="22"/>
  <c r="AD68" i="22"/>
  <c r="AE94" i="22"/>
  <c r="AE84" i="22"/>
  <c r="AE85" i="22"/>
  <c r="AD84" i="22"/>
  <c r="AD85" i="22" s="1"/>
  <c r="AE98" i="22"/>
  <c r="AE99" i="22"/>
  <c r="AD74" i="22"/>
  <c r="AE75" i="22"/>
  <c r="AD96" i="22"/>
  <c r="AE97" i="22"/>
  <c r="AE96" i="22"/>
  <c r="AD97" i="22" s="1"/>
  <c r="AE14" i="22"/>
  <c r="AE15" i="22"/>
  <c r="AA82" i="22"/>
  <c r="AD82" i="22" s="1"/>
  <c r="AC82" i="22" s="1"/>
  <c r="BC64" i="22" s="1"/>
  <c r="AE93" i="22"/>
  <c r="AE92" i="22"/>
  <c r="AB88" i="22"/>
  <c r="AD88" i="22"/>
  <c r="AE40" i="22"/>
  <c r="AD40" i="22"/>
  <c r="AD41" i="22" s="1"/>
  <c r="L10" i="23"/>
  <c r="D23" i="23"/>
  <c r="AE64" i="22"/>
  <c r="AC64" i="22"/>
  <c r="AZ128" i="22" s="1"/>
  <c r="AD65" i="22"/>
  <c r="AE63" i="22"/>
  <c r="AD63" i="22" s="1"/>
  <c r="AE60" i="22"/>
  <c r="AC60" i="22"/>
  <c r="AZ120" i="22" s="1"/>
  <c r="AD61" i="22"/>
  <c r="AD56" i="22"/>
  <c r="AE56" i="22"/>
  <c r="AD57" i="22" s="1"/>
  <c r="AE55" i="22"/>
  <c r="AD54" i="22"/>
  <c r="AD55" i="22"/>
  <c r="AE52" i="22"/>
  <c r="AD52" i="22"/>
  <c r="AC52" i="22" s="1"/>
  <c r="AZ104" i="22" s="1"/>
  <c r="AE51" i="22"/>
  <c r="AE48" i="22"/>
  <c r="AD48" i="22"/>
  <c r="AD49" i="22" s="1"/>
  <c r="AE46" i="22"/>
  <c r="AD47" i="22" s="1"/>
  <c r="AE45" i="22"/>
  <c r="AD44" i="22"/>
  <c r="AD45" i="22" s="1"/>
  <c r="AE37" i="22"/>
  <c r="AD37" i="22"/>
  <c r="AE32" i="22"/>
  <c r="AD32" i="22"/>
  <c r="AD33" i="22" s="1"/>
  <c r="AE30" i="22"/>
  <c r="AE28" i="22"/>
  <c r="AD28" i="22"/>
  <c r="AD29" i="22" s="1"/>
  <c r="AE25" i="22"/>
  <c r="AD24" i="22"/>
  <c r="AE18" i="22"/>
  <c r="AD19" i="22"/>
  <c r="AE17" i="22"/>
  <c r="AE16" i="22"/>
  <c r="AD16" i="22"/>
  <c r="AC16" i="22" s="1"/>
  <c r="AZ28" i="22" s="1"/>
  <c r="AD17" i="22"/>
  <c r="AD13" i="22"/>
  <c r="AD10" i="22"/>
  <c r="AD11" i="22" s="1"/>
  <c r="AC10" i="22"/>
  <c r="AZ18" i="22" s="1"/>
  <c r="AE10" i="22"/>
  <c r="AE9" i="22"/>
  <c r="AD8" i="22"/>
  <c r="AE8" i="22"/>
  <c r="AD9" i="22" s="1"/>
  <c r="AD6" i="22"/>
  <c r="AE4" i="22"/>
  <c r="AC4" i="22" s="1"/>
  <c r="AZ4" i="22" s="1"/>
  <c r="L11" i="23"/>
  <c r="D3" i="23"/>
  <c r="S3" i="23"/>
  <c r="N11" i="23"/>
  <c r="U3" i="23"/>
  <c r="N9" i="23"/>
  <c r="L12" i="23"/>
  <c r="W3" i="23"/>
  <c r="N10" i="23"/>
  <c r="N12" i="23"/>
  <c r="M3" i="23"/>
  <c r="E26" i="21"/>
  <c r="E23" i="21"/>
  <c r="Q10" i="21"/>
  <c r="E11" i="21"/>
  <c r="Q31" i="21"/>
  <c r="Q34" i="21"/>
  <c r="E14" i="21"/>
  <c r="E35" i="21"/>
  <c r="E38" i="21"/>
  <c r="Q19" i="21"/>
  <c r="H60" i="22"/>
  <c r="BZ33" i="22" s="1"/>
  <c r="BU32" i="22" s="1"/>
  <c r="Q22" i="21"/>
  <c r="J18" i="22"/>
  <c r="BY12" i="22"/>
  <c r="BS11" i="22" s="1"/>
  <c r="I22" i="22"/>
  <c r="J22" i="22"/>
  <c r="I38" i="22"/>
  <c r="BY22" i="22"/>
  <c r="BS21" i="22" s="1"/>
  <c r="J38" i="22"/>
  <c r="J46" i="22"/>
  <c r="L243" i="22"/>
  <c r="L228" i="22"/>
  <c r="BZ19" i="22"/>
  <c r="BU18" i="22" s="1"/>
  <c r="J54" i="22"/>
  <c r="BY30" i="22"/>
  <c r="BS29" i="22" s="1"/>
  <c r="J58" i="22"/>
  <c r="BY32" i="22"/>
  <c r="BS31" i="22" s="1"/>
  <c r="AV22" i="22"/>
  <c r="AX22" i="22" s="1"/>
  <c r="BZ9" i="22"/>
  <c r="BU8" i="22" s="1"/>
  <c r="BZ17" i="22"/>
  <c r="BU16" i="22" s="1"/>
  <c r="AV54" i="22"/>
  <c r="AW54" i="22" s="1"/>
  <c r="AV74" i="22"/>
  <c r="AX74" i="22" s="1"/>
  <c r="BZ21" i="22"/>
  <c r="BU20" i="22" s="1"/>
  <c r="I50" i="22"/>
  <c r="J50" i="22"/>
  <c r="BY28" i="22"/>
  <c r="BS27" i="22" s="1"/>
  <c r="P10" i="21"/>
  <c r="P19" i="21"/>
  <c r="P22" i="21"/>
  <c r="P31" i="21"/>
  <c r="H8" i="22"/>
  <c r="K205" i="22" s="1"/>
  <c r="H24" i="22"/>
  <c r="K221" i="22" s="1"/>
  <c r="G30" i="22"/>
  <c r="I30" i="22" s="1"/>
  <c r="F11" i="21"/>
  <c r="F23" i="21"/>
  <c r="F26" i="21"/>
  <c r="F38" i="21"/>
  <c r="G66" i="22"/>
  <c r="I66" i="22" s="1"/>
  <c r="P11" i="21"/>
  <c r="P23" i="21"/>
  <c r="P26" i="21"/>
  <c r="P35" i="21"/>
  <c r="H4" i="22"/>
  <c r="AV6" i="22" s="1"/>
  <c r="AW6" i="22" s="1"/>
  <c r="G10" i="22"/>
  <c r="I10" i="22" s="1"/>
  <c r="G42" i="22"/>
  <c r="I42" i="22" s="1"/>
  <c r="H56" i="22"/>
  <c r="BZ31" i="22" s="1"/>
  <c r="BU30" i="22" s="1"/>
  <c r="G62" i="22"/>
  <c r="L259" i="22" s="1"/>
  <c r="Q11" i="21"/>
  <c r="Q23" i="21"/>
  <c r="Q26" i="21"/>
  <c r="G26" i="22"/>
  <c r="K222" i="22" s="1"/>
  <c r="E15" i="21"/>
  <c r="E18" i="21"/>
  <c r="E27" i="21"/>
  <c r="E30" i="21"/>
  <c r="E39" i="21"/>
  <c r="F18" i="21"/>
  <c r="F27" i="21"/>
  <c r="F39" i="21"/>
  <c r="H16" i="22"/>
  <c r="BZ11" i="22" s="1"/>
  <c r="BU10" i="22" s="1"/>
  <c r="P15" i="21"/>
  <c r="P27" i="21"/>
  <c r="P30" i="21"/>
  <c r="P39" i="21"/>
  <c r="Q27" i="21"/>
  <c r="E10" i="21"/>
  <c r="E22" i="21"/>
  <c r="E31" i="21"/>
  <c r="E34" i="21"/>
  <c r="F34" i="21"/>
  <c r="I46" i="22"/>
  <c r="BY26" i="22"/>
  <c r="BS25" i="22" s="1"/>
  <c r="D14" i="4"/>
  <c r="D14" i="6"/>
  <c r="I34" i="22"/>
  <c r="E14" i="4"/>
  <c r="E14" i="6"/>
  <c r="E14" i="20"/>
  <c r="J34" i="22"/>
  <c r="D12" i="4"/>
  <c r="F14" i="4"/>
  <c r="D12" i="6"/>
  <c r="F14" i="6"/>
  <c r="F14" i="16"/>
  <c r="E12" i="4"/>
  <c r="E12" i="6"/>
  <c r="F12" i="4"/>
  <c r="F12" i="6"/>
  <c r="F12" i="14"/>
  <c r="I132" i="22"/>
  <c r="I58" i="22"/>
  <c r="I6" i="22"/>
  <c r="I18" i="22"/>
  <c r="I54" i="22"/>
  <c r="L29" i="23"/>
  <c r="N29" i="23"/>
  <c r="L30" i="23"/>
  <c r="N30" i="23"/>
  <c r="L9" i="23"/>
  <c r="L31" i="23"/>
  <c r="L32" i="23"/>
  <c r="L203" i="22"/>
  <c r="K202" i="22"/>
  <c r="AD7" i="22"/>
  <c r="AE23" i="22"/>
  <c r="AD76" i="22"/>
  <c r="AD20" i="22"/>
  <c r="AD21" i="22" s="1"/>
  <c r="AD22" i="22"/>
  <c r="AC22" i="22" s="1"/>
  <c r="AZ42" i="22" s="1"/>
  <c r="AE38" i="22"/>
  <c r="AE41" i="22"/>
  <c r="AD66" i="22"/>
  <c r="AD67" i="22" s="1"/>
  <c r="AE35" i="22"/>
  <c r="AE39" i="22"/>
  <c r="AD39" i="22" s="1"/>
  <c r="AV8" i="22"/>
  <c r="AC12" i="22"/>
  <c r="AZ20" i="22" s="1"/>
  <c r="L215" i="22"/>
  <c r="K214" i="22"/>
  <c r="AV32" i="22"/>
  <c r="AC28" i="22"/>
  <c r="AZ52" i="22" s="1"/>
  <c r="AE70" i="22"/>
  <c r="AD122" i="22"/>
  <c r="L231" i="22"/>
  <c r="K230" i="22"/>
  <c r="AV64" i="22"/>
  <c r="AD94" i="22"/>
  <c r="L219" i="22"/>
  <c r="K218" i="22"/>
  <c r="AV40" i="22"/>
  <c r="AE54" i="22"/>
  <c r="AC6" i="22"/>
  <c r="AZ10" i="22" s="1"/>
  <c r="BY14" i="22"/>
  <c r="BS13" i="22" s="1"/>
  <c r="K217" i="22"/>
  <c r="L216" i="22"/>
  <c r="AV38" i="22"/>
  <c r="AD26" i="22"/>
  <c r="AC26" i="22" s="1"/>
  <c r="AZ50" i="22" s="1"/>
  <c r="AD27" i="22"/>
  <c r="AD42" i="22"/>
  <c r="AD43" i="22" s="1"/>
  <c r="AC42" i="22"/>
  <c r="AZ86" i="22" s="1"/>
  <c r="AE68" i="22"/>
  <c r="AE76" i="22"/>
  <c r="AC76" i="22" s="1"/>
  <c r="BC38" i="22" s="1"/>
  <c r="AE87" i="22"/>
  <c r="AD58" i="22"/>
  <c r="AD59" i="22" s="1"/>
  <c r="BY6" i="22"/>
  <c r="AD14" i="22"/>
  <c r="AD15" i="22" s="1"/>
  <c r="AE24" i="22"/>
  <c r="AC24" i="22" s="1"/>
  <c r="AZ44" i="22" s="1"/>
  <c r="AD34" i="22"/>
  <c r="AD35" i="22" s="1"/>
  <c r="AD50" i="22"/>
  <c r="AD51" i="22" s="1"/>
  <c r="AC50" i="22"/>
  <c r="AZ102" i="22" s="1"/>
  <c r="AD93" i="22"/>
  <c r="K209" i="22"/>
  <c r="L208" i="22"/>
  <c r="AD92" i="22"/>
  <c r="AC92" i="22"/>
  <c r="BC106" i="22" s="1"/>
  <c r="AD30" i="22"/>
  <c r="AC30" i="22" s="1"/>
  <c r="AZ58" i="22" s="1"/>
  <c r="K234" i="22"/>
  <c r="L235" i="22"/>
  <c r="AV76" i="22"/>
  <c r="AE61" i="22"/>
  <c r="AD69" i="22"/>
  <c r="AE109" i="22"/>
  <c r="K229" i="22"/>
  <c r="L251" i="22"/>
  <c r="K250" i="22"/>
  <c r="AD79" i="22"/>
  <c r="AD87" i="22"/>
  <c r="AV108" i="22"/>
  <c r="AE123" i="22"/>
  <c r="AV62" i="22"/>
  <c r="AC78" i="22"/>
  <c r="BC48" i="22" s="1"/>
  <c r="AC86" i="22"/>
  <c r="BC84" i="22" s="1"/>
  <c r="AD114" i="22"/>
  <c r="AC114" i="22" s="1"/>
  <c r="BF128" i="22" s="1"/>
  <c r="L244" i="22"/>
  <c r="AV98" i="22"/>
  <c r="K245" i="22"/>
  <c r="AE102" i="22"/>
  <c r="AE125" i="22"/>
  <c r="AC124" i="22" s="1"/>
  <c r="BI36" i="22" s="1"/>
  <c r="AC36" i="22"/>
  <c r="AZ72" i="22" s="1"/>
  <c r="AD73" i="22"/>
  <c r="AD89" i="22"/>
  <c r="AD106" i="22"/>
  <c r="AD107" i="22" s="1"/>
  <c r="K246" i="22"/>
  <c r="L247" i="22"/>
  <c r="AV116" i="22"/>
  <c r="L255" i="22"/>
  <c r="AE110" i="22"/>
  <c r="AD130" i="22"/>
  <c r="AC130" i="22" s="1"/>
  <c r="BI68" i="22" s="1"/>
  <c r="K254" i="22"/>
  <c r="AD83" i="22"/>
  <c r="AC88" i="22"/>
  <c r="BC90" i="22" s="1"/>
  <c r="AV92" i="22"/>
  <c r="AE95" i="22"/>
  <c r="AD98" i="22"/>
  <c r="AD99" i="22" s="1"/>
  <c r="AC98" i="22"/>
  <c r="BC132" i="22" s="1"/>
  <c r="AE101" i="22"/>
  <c r="AD102" i="22"/>
  <c r="AC68" i="22"/>
  <c r="BC6" i="22" s="1"/>
  <c r="AD75" i="22"/>
  <c r="AD91" i="22"/>
  <c r="AV100" i="22"/>
  <c r="AE107" i="22"/>
  <c r="AC106" i="22" s="1"/>
  <c r="BF60" i="22" s="1"/>
  <c r="K242" i="22"/>
  <c r="AC38" i="22"/>
  <c r="AZ78" i="22" s="1"/>
  <c r="AC46" i="22"/>
  <c r="AZ94" i="22" s="1"/>
  <c r="AC54" i="22"/>
  <c r="AZ110" i="22" s="1"/>
  <c r="AC62" i="22"/>
  <c r="AZ126" i="22" s="1"/>
  <c r="AD110" i="22"/>
  <c r="AC110" i="22" s="1"/>
  <c r="BF96" i="22" s="1"/>
  <c r="K225" i="22"/>
  <c r="L224" i="22"/>
  <c r="L232" i="22"/>
  <c r="K233" i="22"/>
  <c r="K249" i="22"/>
  <c r="AV106" i="22"/>
  <c r="L248" i="22"/>
  <c r="AE103" i="22"/>
  <c r="AE111" i="22"/>
  <c r="AD125" i="22"/>
  <c r="AD119" i="22"/>
  <c r="AD127" i="22"/>
  <c r="AC118" i="22"/>
  <c r="BI52" i="22" s="1"/>
  <c r="AC126" i="22"/>
  <c r="BI104" i="22" s="1"/>
  <c r="BH135" i="22"/>
  <c r="Z2" i="21"/>
  <c r="AB2" i="21" s="1"/>
  <c r="Z4" i="21"/>
  <c r="Z6" i="21"/>
  <c r="Z8" i="21"/>
  <c r="Z9" i="21"/>
  <c r="Z10" i="21"/>
  <c r="Z11" i="21"/>
  <c r="Z12" i="21"/>
  <c r="Z13" i="21"/>
  <c r="Z14" i="21"/>
  <c r="Z15" i="21"/>
  <c r="Z16" i="21"/>
  <c r="Z17" i="21"/>
  <c r="Z18" i="21"/>
  <c r="Z41" i="21"/>
  <c r="Z43" i="21"/>
  <c r="Z45" i="21"/>
  <c r="Z47" i="21"/>
  <c r="Z49" i="21"/>
  <c r="Z51" i="21"/>
  <c r="Z35" i="21"/>
  <c r="Z36" i="21"/>
  <c r="Z37" i="21"/>
  <c r="Z38" i="21"/>
  <c r="Z39" i="21"/>
  <c r="Z40" i="21"/>
  <c r="Z42" i="21"/>
  <c r="Z44" i="21"/>
  <c r="Z46" i="21"/>
  <c r="Z48" i="21"/>
  <c r="Z50" i="21"/>
  <c r="Z5" i="21"/>
  <c r="Z3" i="21"/>
  <c r="Z7" i="21"/>
  <c r="A14" i="20"/>
  <c r="C14" i="20" s="1"/>
  <c r="G14" i="20" s="1"/>
  <c r="A12" i="20"/>
  <c r="C12" i="20" s="1"/>
  <c r="G12" i="20" s="1"/>
  <c r="A15" i="20"/>
  <c r="C15" i="20" s="1"/>
  <c r="A13" i="20"/>
  <c r="C13" i="20" s="1"/>
  <c r="A13" i="19"/>
  <c r="C13" i="19" s="1"/>
  <c r="A14" i="19"/>
  <c r="C14" i="19" s="1"/>
  <c r="A12" i="19"/>
  <c r="C12" i="19" s="1"/>
  <c r="G12" i="19" s="1"/>
  <c r="A13" i="18"/>
  <c r="C13" i="18" s="1"/>
  <c r="A12" i="18"/>
  <c r="C12" i="18" s="1"/>
  <c r="G12" i="18" s="1"/>
  <c r="A14" i="18"/>
  <c r="C14" i="18" s="1"/>
  <c r="G14" i="18" s="1"/>
  <c r="A13" i="17"/>
  <c r="C13" i="17" s="1"/>
  <c r="A14" i="17"/>
  <c r="C14" i="17" s="1"/>
  <c r="D14" i="17" s="1"/>
  <c r="A12" i="17"/>
  <c r="C12" i="17" s="1"/>
  <c r="A13" i="16"/>
  <c r="C13" i="16" s="1"/>
  <c r="A14" i="16"/>
  <c r="C14" i="16" s="1"/>
  <c r="G14" i="16" s="1"/>
  <c r="A12" i="16"/>
  <c r="C12" i="16" s="1"/>
  <c r="G12" i="16" s="1"/>
  <c r="A13" i="15"/>
  <c r="C13" i="15" s="1"/>
  <c r="A14" i="15"/>
  <c r="C14" i="15" s="1"/>
  <c r="A12" i="15"/>
  <c r="C12" i="15" s="1"/>
  <c r="A13" i="14"/>
  <c r="C13" i="14" s="1"/>
  <c r="A14" i="14"/>
  <c r="C14" i="14" s="1"/>
  <c r="G14" i="14" s="1"/>
  <c r="A12" i="14"/>
  <c r="C12" i="14" s="1"/>
  <c r="G12" i="14" s="1"/>
  <c r="A13" i="13"/>
  <c r="C13" i="13" s="1"/>
  <c r="A14" i="13"/>
  <c r="C14" i="13" s="1"/>
  <c r="D14" i="13" s="1"/>
  <c r="A12" i="13"/>
  <c r="C12" i="13" s="1"/>
  <c r="A13" i="12"/>
  <c r="C13" i="12" s="1"/>
  <c r="A12" i="12"/>
  <c r="C12" i="12" s="1"/>
  <c r="G12" i="12" s="1"/>
  <c r="A14" i="12"/>
  <c r="C14" i="12" s="1"/>
  <c r="G14" i="12" s="1"/>
  <c r="A13" i="11"/>
  <c r="C13" i="11" s="1"/>
  <c r="A14" i="11"/>
  <c r="C14" i="11" s="1"/>
  <c r="A12" i="11"/>
  <c r="C12" i="11" s="1"/>
  <c r="A13" i="10"/>
  <c r="C13" i="10" s="1"/>
  <c r="A14" i="10"/>
  <c r="C14" i="10" s="1"/>
  <c r="G14" i="10" s="1"/>
  <c r="A12" i="10"/>
  <c r="C12" i="10" s="1"/>
  <c r="G12" i="10" s="1"/>
  <c r="A12" i="9"/>
  <c r="C12" i="9" s="1"/>
  <c r="A13" i="9"/>
  <c r="C13" i="9" s="1"/>
  <c r="A14" i="9"/>
  <c r="C14" i="9" s="1"/>
  <c r="D14" i="9" s="1"/>
  <c r="A12" i="8"/>
  <c r="C12" i="8" s="1"/>
  <c r="G12" i="8" s="1"/>
  <c r="A13" i="8"/>
  <c r="C13" i="8" s="1"/>
  <c r="A14" i="8"/>
  <c r="C14" i="8" s="1"/>
  <c r="G14" i="8" s="1"/>
  <c r="A12" i="7"/>
  <c r="C12" i="7" s="1"/>
  <c r="A13" i="7"/>
  <c r="C13" i="7" s="1"/>
  <c r="A14" i="7"/>
  <c r="C14" i="7" s="1"/>
  <c r="A12" i="6"/>
  <c r="A14" i="6"/>
  <c r="A13" i="6"/>
  <c r="A13" i="5"/>
  <c r="C13" i="5" s="1"/>
  <c r="A14" i="5"/>
  <c r="C14" i="5" s="1"/>
  <c r="D14" i="5" s="1"/>
  <c r="A12" i="5"/>
  <c r="C12" i="5" s="1"/>
  <c r="A13" i="4"/>
  <c r="A14" i="4"/>
  <c r="A12" i="4"/>
  <c r="C6" i="2"/>
  <c r="G5" i="2"/>
  <c r="P6" i="2"/>
  <c r="C4" i="2"/>
  <c r="C7" i="2"/>
  <c r="M5" i="2"/>
  <c r="O4" i="2"/>
  <c r="C2" i="2"/>
  <c r="P4" i="2"/>
  <c r="O5" i="2"/>
  <c r="L5" i="2"/>
  <c r="P2" i="2"/>
  <c r="G4" i="2"/>
  <c r="L2" i="2"/>
  <c r="P5" i="2"/>
  <c r="M6" i="2"/>
  <c r="P1" i="2"/>
  <c r="L4" i="2"/>
  <c r="G3" i="2"/>
  <c r="L3" i="2"/>
  <c r="L6" i="2"/>
  <c r="C3" i="2"/>
  <c r="O6" i="2"/>
  <c r="L1" i="2"/>
  <c r="G2" i="2"/>
  <c r="P3" i="2"/>
  <c r="M4" i="2"/>
  <c r="C50" i="2"/>
  <c r="C53" i="2"/>
  <c r="F54" i="2"/>
  <c r="G51" i="2"/>
  <c r="D53" i="2"/>
  <c r="G54" i="2"/>
  <c r="C52" i="2"/>
  <c r="F53" i="2"/>
  <c r="C55" i="2"/>
  <c r="G50" i="2"/>
  <c r="G53" i="2"/>
  <c r="D55" i="2"/>
  <c r="C51" i="2"/>
  <c r="C54" i="2"/>
  <c r="F55" i="2"/>
  <c r="G52" i="2"/>
  <c r="D54" i="2"/>
  <c r="G55" i="2"/>
  <c r="B8" i="2"/>
  <c r="C5" i="2" a="1"/>
  <c r="F5" i="2" a="1"/>
  <c r="D7" i="2" a="1"/>
  <c r="D5" i="2" a="1"/>
  <c r="M2" i="2" a="1"/>
  <c r="D52" i="2" a="1"/>
  <c r="F6" i="2" a="1"/>
  <c r="F50" i="2" a="1"/>
  <c r="O3" i="2" a="1"/>
  <c r="D4" i="2" a="1"/>
  <c r="D6" i="2" a="1"/>
  <c r="G7" i="2" a="1"/>
  <c r="O2" i="2" a="1"/>
  <c r="D51" i="2" a="1"/>
  <c r="F2" i="2" a="1"/>
  <c r="G6" i="2" a="1"/>
  <c r="F52" i="2" a="1"/>
  <c r="O1" i="2" a="1"/>
  <c r="F7" i="2" a="1"/>
  <c r="D50" i="2" a="1"/>
  <c r="M3" i="2" a="1"/>
  <c r="F51" i="2" a="1"/>
  <c r="F4" i="2" a="1"/>
  <c r="D3" i="2" a="1"/>
  <c r="D2" i="2" a="1"/>
  <c r="M1" i="2" a="1"/>
  <c r="F3" i="2" a="1"/>
  <c r="AD131" i="22" l="1"/>
  <c r="AD121" i="22"/>
  <c r="AC122" i="22"/>
  <c r="BI120" i="22" s="1"/>
  <c r="AD123" i="22"/>
  <c r="AD111" i="22"/>
  <c r="AD103" i="22"/>
  <c r="AC102" i="22"/>
  <c r="BF28" i="22" s="1"/>
  <c r="AC112" i="22"/>
  <c r="BF110" i="22" s="1"/>
  <c r="AC108" i="22"/>
  <c r="BF78" i="22" s="1"/>
  <c r="AD115" i="22"/>
  <c r="AD77" i="22"/>
  <c r="AC70" i="22"/>
  <c r="BC16" i="22" s="1"/>
  <c r="AD71" i="22"/>
  <c r="AD81" i="22"/>
  <c r="AC80" i="22"/>
  <c r="BC54" i="22" s="1"/>
  <c r="AC94" i="22"/>
  <c r="BC116" i="22" s="1"/>
  <c r="AD95" i="22"/>
  <c r="AC84" i="22"/>
  <c r="BC74" i="22" s="1"/>
  <c r="AC74" i="22"/>
  <c r="BC32" i="22" s="1"/>
  <c r="AC96" i="22"/>
  <c r="BC122" i="22" s="1"/>
  <c r="AC14" i="22"/>
  <c r="AZ26" i="22" s="1"/>
  <c r="AC40" i="22"/>
  <c r="AZ80" i="22" s="1"/>
  <c r="AC66" i="22"/>
  <c r="AZ134" i="22" s="1"/>
  <c r="AC58" i="22"/>
  <c r="AZ118" i="22" s="1"/>
  <c r="AC56" i="22"/>
  <c r="AZ112" i="22" s="1"/>
  <c r="AD53" i="22"/>
  <c r="AC48" i="22"/>
  <c r="AZ96" i="22" s="1"/>
  <c r="AC44" i="22"/>
  <c r="AZ88" i="22" s="1"/>
  <c r="AC34" i="22"/>
  <c r="AZ66" i="22" s="1"/>
  <c r="AC32" i="22"/>
  <c r="AZ60" i="22" s="1"/>
  <c r="AD31" i="22"/>
  <c r="AD25" i="22"/>
  <c r="AD23" i="22"/>
  <c r="AC20" i="22"/>
  <c r="AZ36" i="22" s="1"/>
  <c r="AC8" i="22"/>
  <c r="AZ12" i="22" s="1"/>
  <c r="AD5" i="22"/>
  <c r="L200" i="22"/>
  <c r="AX6" i="22"/>
  <c r="BZ5" i="22"/>
  <c r="M23" i="23"/>
  <c r="W23" i="23"/>
  <c r="U23" i="23"/>
  <c r="S23" i="23"/>
  <c r="AV56" i="22"/>
  <c r="AX56" i="22" s="1"/>
  <c r="K226" i="22"/>
  <c r="L227" i="22"/>
  <c r="K201" i="22"/>
  <c r="L204" i="22"/>
  <c r="L252" i="22"/>
  <c r="K253" i="22"/>
  <c r="L212" i="22"/>
  <c r="K213" i="22"/>
  <c r="AW74" i="22"/>
  <c r="AV114" i="22"/>
  <c r="AX114" i="22" s="1"/>
  <c r="AX54" i="22"/>
  <c r="BY16" i="22"/>
  <c r="BS15" i="22" s="1"/>
  <c r="K206" i="22"/>
  <c r="L207" i="22"/>
  <c r="AW22" i="22"/>
  <c r="BY8" i="22"/>
  <c r="BS7" i="22" s="1"/>
  <c r="AV48" i="22"/>
  <c r="AX48" i="22" s="1"/>
  <c r="L239" i="22"/>
  <c r="L223" i="22"/>
  <c r="K238" i="22"/>
  <c r="AV84" i="22"/>
  <c r="AW84" i="22" s="1"/>
  <c r="AV30" i="22"/>
  <c r="AX30" i="22" s="1"/>
  <c r="BZ15" i="22"/>
  <c r="BU14" i="22" s="1"/>
  <c r="K257" i="22"/>
  <c r="AV46" i="22"/>
  <c r="AX46" i="22" s="1"/>
  <c r="L256" i="22"/>
  <c r="L220" i="22"/>
  <c r="AV122" i="22"/>
  <c r="AX122" i="22" s="1"/>
  <c r="J66" i="22"/>
  <c r="BY36" i="22"/>
  <c r="BS35" i="22" s="1"/>
  <c r="AV132" i="22"/>
  <c r="J30" i="22"/>
  <c r="BY18" i="22"/>
  <c r="BS17" i="22" s="1"/>
  <c r="I62" i="22"/>
  <c r="BY34" i="22"/>
  <c r="BS33" i="22" s="1"/>
  <c r="J62" i="22"/>
  <c r="K262" i="22"/>
  <c r="K258" i="22"/>
  <c r="I26" i="22"/>
  <c r="J26" i="22"/>
  <c r="J42" i="22"/>
  <c r="BY24" i="22"/>
  <c r="BS23" i="22" s="1"/>
  <c r="AV124" i="22"/>
  <c r="AW124" i="22" s="1"/>
  <c r="L263" i="22"/>
  <c r="J10" i="22"/>
  <c r="AV16" i="22"/>
  <c r="BZ7" i="22"/>
  <c r="BU6" i="22" s="1"/>
  <c r="AV14" i="22"/>
  <c r="E12" i="20"/>
  <c r="E13" i="20"/>
  <c r="F13" i="20"/>
  <c r="D13" i="20"/>
  <c r="G13" i="20"/>
  <c r="G15" i="20"/>
  <c r="F15" i="20"/>
  <c r="F12" i="20"/>
  <c r="F14" i="20"/>
  <c r="D12" i="20"/>
  <c r="D15" i="20"/>
  <c r="D14" i="20"/>
  <c r="E15" i="20"/>
  <c r="F14" i="19"/>
  <c r="G14" i="19"/>
  <c r="E14" i="19"/>
  <c r="E13" i="19"/>
  <c r="D13" i="19"/>
  <c r="G13" i="19"/>
  <c r="F13" i="19"/>
  <c r="D14" i="19"/>
  <c r="D12" i="19"/>
  <c r="F12" i="19"/>
  <c r="E12" i="19"/>
  <c r="F14" i="18"/>
  <c r="D12" i="18"/>
  <c r="E13" i="18"/>
  <c r="D13" i="18"/>
  <c r="F13" i="18"/>
  <c r="G13" i="18"/>
  <c r="E12" i="18"/>
  <c r="D14" i="18"/>
  <c r="F12" i="18"/>
  <c r="E14" i="18"/>
  <c r="D12" i="17"/>
  <c r="F12" i="17"/>
  <c r="E12" i="17"/>
  <c r="F14" i="17"/>
  <c r="G14" i="17"/>
  <c r="E14" i="17"/>
  <c r="G12" i="17"/>
  <c r="D13" i="17"/>
  <c r="G13" i="17"/>
  <c r="F13" i="17"/>
  <c r="E13" i="17"/>
  <c r="D12" i="16"/>
  <c r="E13" i="16"/>
  <c r="D13" i="16"/>
  <c r="G13" i="16"/>
  <c r="F13" i="16"/>
  <c r="E12" i="16"/>
  <c r="F12" i="16"/>
  <c r="D14" i="16"/>
  <c r="E14" i="16"/>
  <c r="D12" i="15"/>
  <c r="F12" i="15"/>
  <c r="E12" i="15"/>
  <c r="F14" i="15"/>
  <c r="G14" i="15"/>
  <c r="E14" i="15"/>
  <c r="D14" i="15"/>
  <c r="G13" i="15"/>
  <c r="F13" i="15"/>
  <c r="D13" i="15"/>
  <c r="E13" i="15"/>
  <c r="G12" i="15"/>
  <c r="E12" i="14"/>
  <c r="E13" i="14"/>
  <c r="D13" i="14"/>
  <c r="G13" i="14"/>
  <c r="F13" i="14"/>
  <c r="E14" i="14"/>
  <c r="D14" i="14"/>
  <c r="F14" i="14"/>
  <c r="D12" i="14"/>
  <c r="D12" i="13"/>
  <c r="F12" i="13"/>
  <c r="E12" i="13"/>
  <c r="F14" i="13"/>
  <c r="G14" i="13"/>
  <c r="E14" i="13"/>
  <c r="G13" i="13"/>
  <c r="F13" i="13"/>
  <c r="E13" i="13"/>
  <c r="D13" i="13"/>
  <c r="G12" i="13"/>
  <c r="E13" i="12"/>
  <c r="G13" i="12"/>
  <c r="F13" i="12"/>
  <c r="D13" i="12"/>
  <c r="E14" i="12"/>
  <c r="F14" i="12"/>
  <c r="D14" i="12"/>
  <c r="F12" i="12"/>
  <c r="E12" i="12"/>
  <c r="D12" i="12"/>
  <c r="D12" i="11"/>
  <c r="E12" i="11"/>
  <c r="F12" i="11"/>
  <c r="F14" i="11"/>
  <c r="G14" i="11"/>
  <c r="E14" i="11"/>
  <c r="G13" i="11"/>
  <c r="F13" i="11"/>
  <c r="E13" i="11"/>
  <c r="D13" i="11"/>
  <c r="D14" i="11"/>
  <c r="G12" i="11"/>
  <c r="F12" i="10"/>
  <c r="E12" i="10"/>
  <c r="F14" i="10"/>
  <c r="E14" i="10"/>
  <c r="D12" i="10"/>
  <c r="D14" i="10"/>
  <c r="E13" i="10"/>
  <c r="G13" i="10"/>
  <c r="F13" i="10"/>
  <c r="D13" i="10"/>
  <c r="F14" i="9"/>
  <c r="G14" i="9"/>
  <c r="E14" i="9"/>
  <c r="G13" i="9"/>
  <c r="F13" i="9"/>
  <c r="E13" i="9"/>
  <c r="D13" i="9"/>
  <c r="D12" i="9"/>
  <c r="E12" i="9"/>
  <c r="F12" i="9"/>
  <c r="G12" i="9"/>
  <c r="F14" i="8"/>
  <c r="D12" i="8"/>
  <c r="E14" i="8"/>
  <c r="D14" i="8"/>
  <c r="E13" i="8"/>
  <c r="G13" i="8"/>
  <c r="F13" i="8"/>
  <c r="D13" i="8"/>
  <c r="F12" i="8"/>
  <c r="E12" i="8"/>
  <c r="G13" i="7"/>
  <c r="F13" i="7"/>
  <c r="E13" i="7"/>
  <c r="D13" i="7"/>
  <c r="D12" i="7"/>
  <c r="E12" i="7"/>
  <c r="F12" i="7"/>
  <c r="F14" i="7"/>
  <c r="G14" i="7"/>
  <c r="E14" i="7"/>
  <c r="D14" i="7"/>
  <c r="G12" i="7"/>
  <c r="D12" i="5"/>
  <c r="E12" i="5"/>
  <c r="F14" i="5"/>
  <c r="G14" i="5"/>
  <c r="E14" i="5"/>
  <c r="G13" i="5"/>
  <c r="F13" i="5"/>
  <c r="E13" i="5"/>
  <c r="D13" i="5"/>
  <c r="F12" i="5"/>
  <c r="G12" i="5"/>
  <c r="AA44" i="21"/>
  <c r="AB44" i="21"/>
  <c r="AB35" i="21"/>
  <c r="AA35" i="21"/>
  <c r="AB11" i="21"/>
  <c r="AA11" i="21"/>
  <c r="AB3" i="21"/>
  <c r="AA3" i="21"/>
  <c r="AA46" i="21"/>
  <c r="AB46" i="21"/>
  <c r="AA59" i="21"/>
  <c r="AB59" i="21"/>
  <c r="AA31" i="21"/>
  <c r="AB31" i="21"/>
  <c r="AB19" i="21"/>
  <c r="AA19" i="21"/>
  <c r="AB6" i="21"/>
  <c r="AA6" i="21"/>
  <c r="AB5" i="21"/>
  <c r="AA5" i="21"/>
  <c r="AB66" i="21"/>
  <c r="AA66" i="21"/>
  <c r="AB42" i="21"/>
  <c r="AA42" i="21"/>
  <c r="AB55" i="21"/>
  <c r="AA55" i="21"/>
  <c r="AA29" i="21"/>
  <c r="AB29" i="21"/>
  <c r="AB17" i="21"/>
  <c r="AA17" i="21"/>
  <c r="AA2" i="21"/>
  <c r="AA64" i="21"/>
  <c r="AB64" i="21"/>
  <c r="AA40" i="21"/>
  <c r="AB40" i="21"/>
  <c r="AA53" i="21"/>
  <c r="AB53" i="21"/>
  <c r="AA28" i="21"/>
  <c r="AB28" i="21"/>
  <c r="AB16" i="21"/>
  <c r="AA16" i="21"/>
  <c r="AX108" i="22"/>
  <c r="AW108" i="22"/>
  <c r="AA30" i="21"/>
  <c r="AB30" i="21"/>
  <c r="AA27" i="21"/>
  <c r="AB27" i="21"/>
  <c r="AX32" i="22"/>
  <c r="AW32" i="22"/>
  <c r="AB4" i="21"/>
  <c r="AA4" i="21"/>
  <c r="AX98" i="22"/>
  <c r="AW98" i="22"/>
  <c r="AX76" i="22"/>
  <c r="AW76" i="22"/>
  <c r="AA60" i="21"/>
  <c r="AB60" i="21"/>
  <c r="AA38" i="21"/>
  <c r="AB38" i="21"/>
  <c r="AA49" i="21"/>
  <c r="AB49" i="21"/>
  <c r="AA26" i="21"/>
  <c r="AB26" i="21"/>
  <c r="AX92" i="22"/>
  <c r="AW92" i="22"/>
  <c r="AA58" i="21"/>
  <c r="AB58" i="21"/>
  <c r="AB37" i="21"/>
  <c r="AA37" i="21"/>
  <c r="AA47" i="21"/>
  <c r="AB47" i="21"/>
  <c r="AA25" i="21"/>
  <c r="AB25" i="21"/>
  <c r="AB13" i="21"/>
  <c r="AA13" i="21"/>
  <c r="BJ135" i="22"/>
  <c r="BI135" i="22"/>
  <c r="AX100" i="22"/>
  <c r="AW100" i="22"/>
  <c r="AX116" i="22"/>
  <c r="AW116" i="22"/>
  <c r="AB39" i="21"/>
  <c r="AA39" i="21"/>
  <c r="AB15" i="21"/>
  <c r="AA15" i="21"/>
  <c r="AB14" i="21"/>
  <c r="AA14" i="21"/>
  <c r="AA56" i="21"/>
  <c r="AB56" i="21"/>
  <c r="AA36" i="21"/>
  <c r="AB36" i="21"/>
  <c r="AB45" i="21"/>
  <c r="AA45" i="21"/>
  <c r="AB24" i="21"/>
  <c r="AA24" i="21"/>
  <c r="AB12" i="21"/>
  <c r="AA12" i="21"/>
  <c r="AB57" i="21"/>
  <c r="AA57" i="21"/>
  <c r="AB43" i="21"/>
  <c r="AA43" i="21"/>
  <c r="AA41" i="21"/>
  <c r="AB41" i="21"/>
  <c r="BS5" i="22"/>
  <c r="AA62" i="21"/>
  <c r="AB62" i="21"/>
  <c r="AB51" i="21"/>
  <c r="AA51" i="21"/>
  <c r="AB54" i="21"/>
  <c r="AA54" i="21"/>
  <c r="AA23" i="21"/>
  <c r="AB23" i="21"/>
  <c r="AX106" i="22"/>
  <c r="AW106" i="22"/>
  <c r="AX38" i="22"/>
  <c r="AW38" i="22"/>
  <c r="AX40" i="22"/>
  <c r="AW40" i="22"/>
  <c r="AB18" i="21"/>
  <c r="AA18" i="21"/>
  <c r="AA52" i="21"/>
  <c r="AB52" i="21"/>
  <c r="AA65" i="21"/>
  <c r="AB65" i="21"/>
  <c r="AB22" i="21"/>
  <c r="AA22" i="21"/>
  <c r="AB10" i="21"/>
  <c r="AA10" i="21"/>
  <c r="AA50" i="21"/>
  <c r="AB50" i="21"/>
  <c r="AB63" i="21"/>
  <c r="AA63" i="21"/>
  <c r="AA33" i="21"/>
  <c r="AB33" i="21"/>
  <c r="AB21" i="21"/>
  <c r="AA21" i="21"/>
  <c r="AB9" i="21"/>
  <c r="AA9" i="21"/>
  <c r="AB7" i="21"/>
  <c r="AA7" i="21"/>
  <c r="AB48" i="21"/>
  <c r="AA48" i="21"/>
  <c r="AB61" i="21"/>
  <c r="AA61" i="21"/>
  <c r="AA32" i="21"/>
  <c r="AB32" i="21"/>
  <c r="AB20" i="21"/>
  <c r="AA20" i="21"/>
  <c r="AB8" i="21"/>
  <c r="AA8" i="21"/>
  <c r="AX62" i="22"/>
  <c r="AW62" i="22"/>
  <c r="AX64" i="22"/>
  <c r="AW64" i="22"/>
  <c r="AX8" i="22"/>
  <c r="AW8" i="22"/>
  <c r="AD64" i="21"/>
  <c r="AD40" i="21"/>
  <c r="D28" i="21" s="1"/>
  <c r="AD53" i="21"/>
  <c r="AD28" i="21"/>
  <c r="AD16" i="21"/>
  <c r="D17" i="21" s="1"/>
  <c r="AD60" i="21"/>
  <c r="AD38" i="21"/>
  <c r="R21" i="21" s="1"/>
  <c r="AD49" i="21"/>
  <c r="R37" i="21" s="1"/>
  <c r="AD26" i="21"/>
  <c r="AD14" i="21"/>
  <c r="R16" i="21" s="1"/>
  <c r="AD58" i="21"/>
  <c r="AD37" i="21"/>
  <c r="AD47" i="21"/>
  <c r="D37" i="21" s="1"/>
  <c r="AD25" i="21"/>
  <c r="AD13" i="21"/>
  <c r="D33" i="21" s="1"/>
  <c r="AD56" i="21"/>
  <c r="AD36" i="21"/>
  <c r="D36" i="21" s="1"/>
  <c r="AD45" i="21"/>
  <c r="R13" i="21" s="1"/>
  <c r="AD24" i="21"/>
  <c r="AD12" i="21"/>
  <c r="D32" i="21" s="1"/>
  <c r="AD54" i="21"/>
  <c r="AD35" i="21"/>
  <c r="AD43" i="21"/>
  <c r="D19" i="21" s="1"/>
  <c r="AD23" i="21"/>
  <c r="AD11" i="21"/>
  <c r="R33" i="21" s="1"/>
  <c r="AD39" i="21"/>
  <c r="R36" i="21" s="1"/>
  <c r="AD52" i="21"/>
  <c r="AD65" i="21"/>
  <c r="AD41" i="21"/>
  <c r="R12" i="21" s="1"/>
  <c r="AD22" i="21"/>
  <c r="AD10" i="21"/>
  <c r="R32" i="21" s="1"/>
  <c r="AD15" i="21"/>
  <c r="R17" i="21" s="1"/>
  <c r="AD50" i="21"/>
  <c r="R28" i="21" s="1"/>
  <c r="AD63" i="21"/>
  <c r="AD33" i="21"/>
  <c r="AD21" i="21"/>
  <c r="AD9" i="21"/>
  <c r="R24" i="21" s="1"/>
  <c r="AD62" i="21"/>
  <c r="AD7" i="21"/>
  <c r="R25" i="21" s="1"/>
  <c r="AD48" i="21"/>
  <c r="AD61" i="21"/>
  <c r="AD32" i="21"/>
  <c r="AD20" i="21"/>
  <c r="AD8" i="21"/>
  <c r="D24" i="21" s="1"/>
  <c r="AD51" i="21"/>
  <c r="R29" i="21" s="1"/>
  <c r="AD3" i="21"/>
  <c r="AD46" i="21"/>
  <c r="R14" i="21" s="1"/>
  <c r="AD59" i="21"/>
  <c r="AD31" i="21"/>
  <c r="AD19" i="21"/>
  <c r="AD6" i="21"/>
  <c r="D25" i="21" s="1"/>
  <c r="AD27" i="21"/>
  <c r="AD5" i="21"/>
  <c r="D40" i="21" s="1"/>
  <c r="AD44" i="21"/>
  <c r="AD57" i="21"/>
  <c r="AD30" i="21"/>
  <c r="AD18" i="21"/>
  <c r="D29" i="21" s="1"/>
  <c r="AD4" i="21"/>
  <c r="R9" i="21" s="1"/>
  <c r="AD66" i="21"/>
  <c r="AD42" i="21"/>
  <c r="AD55" i="21"/>
  <c r="AD29" i="21"/>
  <c r="AD17" i="21"/>
  <c r="D16" i="21" s="1"/>
  <c r="AD2" i="21"/>
  <c r="D9" i="21" s="1"/>
  <c r="D19" i="20"/>
  <c r="D24" i="20" s="1"/>
  <c r="D29" i="20" s="1"/>
  <c r="D51" i="2"/>
  <c r="F50" i="2"/>
  <c r="D50" i="2"/>
  <c r="F51" i="2"/>
  <c r="M1" i="2"/>
  <c r="M2" i="2"/>
  <c r="O2" i="2"/>
  <c r="O1" i="2"/>
  <c r="F52" i="2"/>
  <c r="D52" i="2"/>
  <c r="O3" i="2"/>
  <c r="M3" i="2"/>
  <c r="F6" i="2"/>
  <c r="D6" i="2"/>
  <c r="D3" i="2"/>
  <c r="F3" i="2"/>
  <c r="F2" i="2"/>
  <c r="D2" i="2"/>
  <c r="F4" i="2"/>
  <c r="D4" i="2"/>
  <c r="C5" i="2"/>
  <c r="G7" i="2"/>
  <c r="D7" i="2"/>
  <c r="F7" i="2"/>
  <c r="G6" i="2"/>
  <c r="D5" i="2"/>
  <c r="F5" i="2"/>
  <c r="B11" i="2"/>
  <c r="C9" i="2" a="1"/>
  <c r="G10" i="2" a="1"/>
  <c r="G8" i="2" a="1"/>
  <c r="D10" i="2" a="1"/>
  <c r="G9" i="2" a="1"/>
  <c r="D9" i="2" a="1"/>
  <c r="C8" i="2" a="1"/>
  <c r="D8" i="2" a="1"/>
  <c r="F9" i="2" a="1"/>
  <c r="F10" i="2" a="1"/>
  <c r="C10" i="2" a="1"/>
  <c r="F8" i="2" a="1"/>
  <c r="D12" i="21" l="1"/>
  <c r="D21" i="21"/>
  <c r="F21" i="21" s="1"/>
  <c r="D20" i="21"/>
  <c r="H14" i="22" s="1"/>
  <c r="D13" i="21"/>
  <c r="F13" i="21" s="1"/>
  <c r="F37" i="21"/>
  <c r="G32" i="22"/>
  <c r="G82" i="22" s="1"/>
  <c r="E37" i="21"/>
  <c r="F19" i="21"/>
  <c r="G14" i="22"/>
  <c r="H72" i="22" s="1"/>
  <c r="E19" i="21"/>
  <c r="H6" i="22"/>
  <c r="H68" i="22" s="1"/>
  <c r="E12" i="21"/>
  <c r="F12" i="21"/>
  <c r="F28" i="21"/>
  <c r="E28" i="21"/>
  <c r="H22" i="22"/>
  <c r="H76" i="22" s="1"/>
  <c r="E21" i="21"/>
  <c r="G16" i="22"/>
  <c r="G74" i="22" s="1"/>
  <c r="F36" i="21"/>
  <c r="H30" i="22"/>
  <c r="H80" i="22" s="1"/>
  <c r="E36" i="21"/>
  <c r="Q29" i="21"/>
  <c r="P29" i="21"/>
  <c r="G56" i="22"/>
  <c r="G94" i="22" s="1"/>
  <c r="H54" i="22"/>
  <c r="H92" i="22" s="1"/>
  <c r="Q28" i="21"/>
  <c r="P28" i="21"/>
  <c r="G64" i="22"/>
  <c r="G98" i="22" s="1"/>
  <c r="P37" i="21"/>
  <c r="Q37" i="21"/>
  <c r="Q14" i="21"/>
  <c r="H40" i="22"/>
  <c r="P14" i="21"/>
  <c r="G40" i="22"/>
  <c r="G86" i="22" s="1"/>
  <c r="Q13" i="21"/>
  <c r="P13" i="21"/>
  <c r="Q12" i="21"/>
  <c r="P12" i="21"/>
  <c r="H38" i="22"/>
  <c r="H84" i="22" s="1"/>
  <c r="Q36" i="21"/>
  <c r="H62" i="22"/>
  <c r="P36" i="21"/>
  <c r="Q21" i="21"/>
  <c r="G48" i="22"/>
  <c r="G90" i="22" s="1"/>
  <c r="P21" i="21"/>
  <c r="R18" i="21"/>
  <c r="P18" i="21" s="1"/>
  <c r="R20" i="21"/>
  <c r="F29" i="21"/>
  <c r="E29" i="21"/>
  <c r="G24" i="22"/>
  <c r="G78" i="22" s="1"/>
  <c r="G28" i="22"/>
  <c r="G80" i="22" s="1"/>
  <c r="G106" i="22" s="1"/>
  <c r="E33" i="21"/>
  <c r="F33" i="21"/>
  <c r="H26" i="22"/>
  <c r="E32" i="21"/>
  <c r="F32" i="21"/>
  <c r="AW56" i="22"/>
  <c r="Q33" i="21"/>
  <c r="G60" i="22"/>
  <c r="G96" i="22" s="1"/>
  <c r="P33" i="21"/>
  <c r="F16" i="21"/>
  <c r="E16" i="21"/>
  <c r="H10" i="22"/>
  <c r="H70" i="22" s="1"/>
  <c r="G12" i="22"/>
  <c r="G72" i="22" s="1"/>
  <c r="G102" i="22" s="1"/>
  <c r="E17" i="21"/>
  <c r="F17" i="21"/>
  <c r="H42" i="22"/>
  <c r="H86" i="22" s="1"/>
  <c r="Q16" i="21"/>
  <c r="P16" i="21"/>
  <c r="H58" i="22"/>
  <c r="H94" i="22" s="1"/>
  <c r="P32" i="21"/>
  <c r="Q32" i="21"/>
  <c r="G44" i="22"/>
  <c r="G88" i="22" s="1"/>
  <c r="G110" i="22" s="1"/>
  <c r="Q17" i="21"/>
  <c r="P17" i="21"/>
  <c r="Q24" i="21"/>
  <c r="P24" i="21"/>
  <c r="H50" i="22"/>
  <c r="H90" i="22" s="1"/>
  <c r="G52" i="22"/>
  <c r="G92" i="22" s="1"/>
  <c r="G112" i="22" s="1"/>
  <c r="Q25" i="21"/>
  <c r="P25" i="21"/>
  <c r="H18" i="22"/>
  <c r="H74" i="22" s="1"/>
  <c r="E24" i="21"/>
  <c r="F24" i="21"/>
  <c r="F25" i="21"/>
  <c r="E25" i="21"/>
  <c r="G20" i="22"/>
  <c r="G76" i="22" s="1"/>
  <c r="G104" i="22" s="1"/>
  <c r="Q9" i="21"/>
  <c r="G36" i="22"/>
  <c r="G84" i="22" s="1"/>
  <c r="G108" i="22" s="1"/>
  <c r="G120" i="22" s="1"/>
  <c r="P9" i="21"/>
  <c r="F40" i="21"/>
  <c r="E40" i="21"/>
  <c r="H34" i="22"/>
  <c r="H82" i="22" s="1"/>
  <c r="R38" i="21"/>
  <c r="H64" i="22" s="1"/>
  <c r="R40" i="21"/>
  <c r="F9" i="21"/>
  <c r="E9" i="21"/>
  <c r="G4" i="22"/>
  <c r="G68" i="22" s="1"/>
  <c r="G100" i="22" s="1"/>
  <c r="G116" i="22" s="1"/>
  <c r="G124" i="22" s="1"/>
  <c r="AW46" i="22"/>
  <c r="AX84" i="22"/>
  <c r="AW30" i="22"/>
  <c r="AX124" i="22"/>
  <c r="AW122" i="22"/>
  <c r="AW48" i="22"/>
  <c r="AW114" i="22"/>
  <c r="AX14" i="22"/>
  <c r="AW14" i="22"/>
  <c r="AX16" i="22"/>
  <c r="AW16" i="22"/>
  <c r="AX132" i="22"/>
  <c r="AW132" i="22"/>
  <c r="D18" i="20"/>
  <c r="D22" i="20"/>
  <c r="D26" i="20"/>
  <c r="D27" i="20"/>
  <c r="D20" i="20"/>
  <c r="D25" i="20" s="1"/>
  <c r="D23" i="20"/>
  <c r="D28" i="20"/>
  <c r="D21" i="20"/>
  <c r="D22" i="19"/>
  <c r="D21" i="19"/>
  <c r="D23" i="19"/>
  <c r="D19" i="19"/>
  <c r="D18" i="19"/>
  <c r="D20" i="19"/>
  <c r="D22" i="18"/>
  <c r="D21" i="18"/>
  <c r="D18" i="18"/>
  <c r="D20" i="18"/>
  <c r="D23" i="18"/>
  <c r="D19" i="18"/>
  <c r="D22" i="17"/>
  <c r="D21" i="17"/>
  <c r="D23" i="17"/>
  <c r="D19" i="17"/>
  <c r="D18" i="17"/>
  <c r="D20" i="17"/>
  <c r="D22" i="16"/>
  <c r="D21" i="16"/>
  <c r="D23" i="16"/>
  <c r="D19" i="16"/>
  <c r="D18" i="16"/>
  <c r="D20" i="16"/>
  <c r="D23" i="15"/>
  <c r="D19" i="15"/>
  <c r="D22" i="15"/>
  <c r="D21" i="15"/>
  <c r="D18" i="15"/>
  <c r="D20" i="15"/>
  <c r="D22" i="14"/>
  <c r="D21" i="14"/>
  <c r="D23" i="14"/>
  <c r="D19" i="14"/>
  <c r="D18" i="14"/>
  <c r="D20" i="14"/>
  <c r="D22" i="13"/>
  <c r="D21" i="13"/>
  <c r="D23" i="13"/>
  <c r="D19" i="13"/>
  <c r="D18" i="13"/>
  <c r="D20" i="13"/>
  <c r="D22" i="12"/>
  <c r="D21" i="12"/>
  <c r="D18" i="12"/>
  <c r="D20" i="12"/>
  <c r="D23" i="12"/>
  <c r="D19" i="12"/>
  <c r="D22" i="11"/>
  <c r="D21" i="11"/>
  <c r="D23" i="11"/>
  <c r="D19" i="11"/>
  <c r="D18" i="11"/>
  <c r="D20" i="11"/>
  <c r="D22" i="10"/>
  <c r="D21" i="10"/>
  <c r="D23" i="10"/>
  <c r="D19" i="10"/>
  <c r="D18" i="10"/>
  <c r="D20" i="10"/>
  <c r="D18" i="9"/>
  <c r="D20" i="9"/>
  <c r="D22" i="9"/>
  <c r="D21" i="9"/>
  <c r="D23" i="9"/>
  <c r="D19" i="9"/>
  <c r="D18" i="8"/>
  <c r="D20" i="8"/>
  <c r="D22" i="8"/>
  <c r="D21" i="8"/>
  <c r="D23" i="8"/>
  <c r="D19" i="8"/>
  <c r="D18" i="7"/>
  <c r="D20" i="7"/>
  <c r="D22" i="7"/>
  <c r="D21" i="7"/>
  <c r="D23" i="7"/>
  <c r="D19" i="7"/>
  <c r="D18" i="6"/>
  <c r="D20" i="6"/>
  <c r="D23" i="6"/>
  <c r="D19" i="6"/>
  <c r="D22" i="6"/>
  <c r="D21" i="6"/>
  <c r="D22" i="5"/>
  <c r="D21" i="5"/>
  <c r="D19" i="5"/>
  <c r="D23" i="5"/>
  <c r="D18" i="5"/>
  <c r="D20" i="5"/>
  <c r="D22" i="4"/>
  <c r="D21" i="4"/>
  <c r="D23" i="4"/>
  <c r="D19" i="4"/>
  <c r="D18" i="4"/>
  <c r="D20" i="4"/>
  <c r="C9" i="2"/>
  <c r="F10" i="2"/>
  <c r="D9" i="2"/>
  <c r="D10" i="2"/>
  <c r="C8" i="2"/>
  <c r="G10" i="2"/>
  <c r="F9" i="2"/>
  <c r="D8" i="2"/>
  <c r="G9" i="2"/>
  <c r="F8" i="2"/>
  <c r="C10" i="2"/>
  <c r="G8" i="2"/>
  <c r="B14" i="2"/>
  <c r="F13" i="2" a="1"/>
  <c r="F12" i="2" a="1"/>
  <c r="C13" i="2" a="1"/>
  <c r="F11" i="2" a="1"/>
  <c r="G12" i="2" a="1"/>
  <c r="G11" i="2" a="1"/>
  <c r="C12" i="2" a="1"/>
  <c r="D12" i="2" a="1"/>
  <c r="D13" i="2" a="1"/>
  <c r="D11" i="2" a="1"/>
  <c r="C11" i="2" a="1"/>
  <c r="G13" i="2" a="1"/>
  <c r="L141" i="22" l="1"/>
  <c r="J124" i="22"/>
  <c r="BY65" i="22"/>
  <c r="BS64" i="22" s="1"/>
  <c r="K140" i="22"/>
  <c r="I124" i="22"/>
  <c r="BH19" i="22"/>
  <c r="I120" i="22"/>
  <c r="BY63" i="22"/>
  <c r="BS62" i="22" s="1"/>
  <c r="BE79" i="22"/>
  <c r="K148" i="22"/>
  <c r="L149" i="22"/>
  <c r="J120" i="22"/>
  <c r="BE11" i="22"/>
  <c r="BY61" i="22"/>
  <c r="BS60" i="22" s="1"/>
  <c r="K144" i="22"/>
  <c r="J116" i="22"/>
  <c r="I116" i="22"/>
  <c r="L145" i="22"/>
  <c r="H108" i="22"/>
  <c r="BZ57" i="22" s="1"/>
  <c r="BU56" i="22" s="1"/>
  <c r="BB39" i="22"/>
  <c r="K156" i="22"/>
  <c r="BY55" i="22"/>
  <c r="BS54" i="22" s="1"/>
  <c r="J104" i="22"/>
  <c r="L157" i="22"/>
  <c r="I104" i="22"/>
  <c r="J102" i="22"/>
  <c r="I102" i="22"/>
  <c r="BB23" i="22"/>
  <c r="L155" i="22"/>
  <c r="BY54" i="22"/>
  <c r="BS53" i="22" s="1"/>
  <c r="K154" i="22"/>
  <c r="BY56" i="22"/>
  <c r="BS55" i="22" s="1"/>
  <c r="BB55" i="22"/>
  <c r="J106" i="22"/>
  <c r="K158" i="22"/>
  <c r="L159" i="22"/>
  <c r="I106" i="22"/>
  <c r="H110" i="22"/>
  <c r="BB99" i="22" s="1"/>
  <c r="BY53" i="22"/>
  <c r="BS52" i="22" s="1"/>
  <c r="BB7" i="22"/>
  <c r="L153" i="22"/>
  <c r="J100" i="22"/>
  <c r="K152" i="22"/>
  <c r="I100" i="22"/>
  <c r="H112" i="22"/>
  <c r="BZ59" i="22" s="1"/>
  <c r="BU58" i="22" s="1"/>
  <c r="BB75" i="22"/>
  <c r="K160" i="22"/>
  <c r="J108" i="22"/>
  <c r="BY57" i="22"/>
  <c r="BS56" i="22" s="1"/>
  <c r="I108" i="22"/>
  <c r="L161" i="22"/>
  <c r="H102" i="22"/>
  <c r="L154" i="22" s="1"/>
  <c r="BZ39" i="22"/>
  <c r="BU38" i="22" s="1"/>
  <c r="L172" i="22"/>
  <c r="AY25" i="22"/>
  <c r="K173" i="22"/>
  <c r="H106" i="22"/>
  <c r="BB107" i="22"/>
  <c r="J112" i="22"/>
  <c r="K164" i="22"/>
  <c r="BY59" i="22"/>
  <c r="BS58" i="22" s="1"/>
  <c r="I112" i="22"/>
  <c r="L165" i="22"/>
  <c r="BB91" i="22"/>
  <c r="BY58" i="22"/>
  <c r="BS57" i="22" s="1"/>
  <c r="J110" i="22"/>
  <c r="K162" i="22"/>
  <c r="I110" i="22"/>
  <c r="L163" i="22"/>
  <c r="BY46" i="22"/>
  <c r="BS45" i="22" s="1"/>
  <c r="I86" i="22"/>
  <c r="K186" i="22"/>
  <c r="L187" i="22"/>
  <c r="J86" i="22"/>
  <c r="AY81" i="22"/>
  <c r="F20" i="21"/>
  <c r="E20" i="21"/>
  <c r="BY52" i="22"/>
  <c r="BS51" i="22" s="1"/>
  <c r="J98" i="22"/>
  <c r="L199" i="22"/>
  <c r="K198" i="22"/>
  <c r="I98" i="22"/>
  <c r="AY129" i="22"/>
  <c r="L62" i="22"/>
  <c r="H96" i="22"/>
  <c r="G114" i="22" s="1"/>
  <c r="J96" i="22"/>
  <c r="I96" i="22"/>
  <c r="L197" i="22"/>
  <c r="BY51" i="22"/>
  <c r="BS50" i="22" s="1"/>
  <c r="AY121" i="22"/>
  <c r="K196" i="22"/>
  <c r="BZ50" i="22"/>
  <c r="BU49" i="22" s="1"/>
  <c r="AY117" i="22"/>
  <c r="K195" i="22"/>
  <c r="L194" i="22"/>
  <c r="BY50" i="22"/>
  <c r="BS49" i="22" s="1"/>
  <c r="AY113" i="22"/>
  <c r="K194" i="22"/>
  <c r="J94" i="22"/>
  <c r="I94" i="22"/>
  <c r="L195" i="22"/>
  <c r="BZ49" i="22"/>
  <c r="BU48" i="22" s="1"/>
  <c r="L192" i="22"/>
  <c r="AY109" i="22"/>
  <c r="K193" i="22"/>
  <c r="BY49" i="22"/>
  <c r="BS48" i="22" s="1"/>
  <c r="K192" i="22"/>
  <c r="J92" i="22"/>
  <c r="L193" i="22"/>
  <c r="I92" i="22"/>
  <c r="AY105" i="22"/>
  <c r="BZ48" i="22"/>
  <c r="BU47" i="22" s="1"/>
  <c r="AY101" i="22"/>
  <c r="L190" i="22"/>
  <c r="K191" i="22"/>
  <c r="J90" i="22"/>
  <c r="BY48" i="22"/>
  <c r="BS47" i="22" s="1"/>
  <c r="L191" i="22"/>
  <c r="K190" i="22"/>
  <c r="AY97" i="22"/>
  <c r="I90" i="22"/>
  <c r="L186" i="22"/>
  <c r="BZ46" i="22"/>
  <c r="BU45" i="22" s="1"/>
  <c r="K187" i="22"/>
  <c r="AY85" i="22"/>
  <c r="BY47" i="22"/>
  <c r="BS46" i="22" s="1"/>
  <c r="K188" i="22"/>
  <c r="J88" i="22"/>
  <c r="L189" i="22"/>
  <c r="AY89" i="22"/>
  <c r="I88" i="22"/>
  <c r="BZ45" i="22"/>
  <c r="BU44" i="22" s="1"/>
  <c r="K185" i="22"/>
  <c r="AY77" i="22"/>
  <c r="L184" i="22"/>
  <c r="J84" i="22"/>
  <c r="AY73" i="22"/>
  <c r="I84" i="22"/>
  <c r="K184" i="22"/>
  <c r="BY45" i="22"/>
  <c r="BS44" i="22" s="1"/>
  <c r="L185" i="22"/>
  <c r="AY65" i="22"/>
  <c r="L182" i="22"/>
  <c r="BZ44" i="22"/>
  <c r="BU43" i="22" s="1"/>
  <c r="K183" i="22"/>
  <c r="BY44" i="22"/>
  <c r="BS43" i="22" s="1"/>
  <c r="AY61" i="22"/>
  <c r="J82" i="22"/>
  <c r="L183" i="22"/>
  <c r="I82" i="22"/>
  <c r="K182" i="22"/>
  <c r="AY57" i="22"/>
  <c r="BZ43" i="22"/>
  <c r="BU42" i="22" s="1"/>
  <c r="K181" i="22"/>
  <c r="L180" i="22"/>
  <c r="L181" i="22"/>
  <c r="AY53" i="22"/>
  <c r="BY43" i="22"/>
  <c r="BS42" i="22" s="1"/>
  <c r="I80" i="22"/>
  <c r="J80" i="22"/>
  <c r="K180" i="22"/>
  <c r="L26" i="22"/>
  <c r="H78" i="22"/>
  <c r="H104" i="22" s="1"/>
  <c r="G118" i="22" s="1"/>
  <c r="J78" i="22"/>
  <c r="BY42" i="22"/>
  <c r="BS41" i="22" s="1"/>
  <c r="L179" i="22"/>
  <c r="AY45" i="22"/>
  <c r="K178" i="22"/>
  <c r="I78" i="22"/>
  <c r="BZ41" i="22"/>
  <c r="BU40" i="22" s="1"/>
  <c r="AY41" i="22"/>
  <c r="K177" i="22"/>
  <c r="L176" i="22"/>
  <c r="BY41" i="22"/>
  <c r="BS40" i="22" s="1"/>
  <c r="AY37" i="22"/>
  <c r="I76" i="22"/>
  <c r="K176" i="22"/>
  <c r="J76" i="22"/>
  <c r="L177" i="22"/>
  <c r="K175" i="22"/>
  <c r="BZ40" i="22"/>
  <c r="BU39" i="22" s="1"/>
  <c r="L174" i="22"/>
  <c r="AY33" i="22"/>
  <c r="AY29" i="22"/>
  <c r="BY40" i="22"/>
  <c r="BS39" i="22" s="1"/>
  <c r="K174" i="22"/>
  <c r="L175" i="22"/>
  <c r="J74" i="22"/>
  <c r="I74" i="22"/>
  <c r="J72" i="22"/>
  <c r="L173" i="22"/>
  <c r="AY21" i="22"/>
  <c r="BY39" i="22"/>
  <c r="BS38" i="22" s="1"/>
  <c r="I72" i="22"/>
  <c r="K172" i="22"/>
  <c r="BZ38" i="22"/>
  <c r="BU37" i="22" s="1"/>
  <c r="K171" i="22"/>
  <c r="AY17" i="22"/>
  <c r="L170" i="22"/>
  <c r="K169" i="22"/>
  <c r="AY9" i="22"/>
  <c r="L168" i="22"/>
  <c r="BZ37" i="22"/>
  <c r="BU36" i="22" s="1"/>
  <c r="AY5" i="22"/>
  <c r="I68" i="22"/>
  <c r="J68" i="22"/>
  <c r="K168" i="22"/>
  <c r="L169" i="22"/>
  <c r="BY37" i="22"/>
  <c r="BS36" i="22" s="1"/>
  <c r="E13" i="21"/>
  <c r="G8" i="22"/>
  <c r="K228" i="22"/>
  <c r="J32" i="22"/>
  <c r="AV60" i="22"/>
  <c r="I32" i="22"/>
  <c r="L229" i="22"/>
  <c r="BY19" i="22"/>
  <c r="BS18" i="22" s="1"/>
  <c r="BZ10" i="22"/>
  <c r="K211" i="22"/>
  <c r="AV26" i="22"/>
  <c r="L210" i="22"/>
  <c r="I14" i="22"/>
  <c r="J14" i="22"/>
  <c r="AV24" i="22"/>
  <c r="K210" i="22"/>
  <c r="BY10" i="22"/>
  <c r="BS9" i="22" s="1"/>
  <c r="L211" i="22"/>
  <c r="K203" i="22"/>
  <c r="AV10" i="22"/>
  <c r="L202" i="22"/>
  <c r="BZ6" i="22"/>
  <c r="BU5" i="22" s="1"/>
  <c r="K6" i="22"/>
  <c r="L6" i="22"/>
  <c r="BZ14" i="22"/>
  <c r="BU13" i="22" s="1"/>
  <c r="AV42" i="22"/>
  <c r="L218" i="22"/>
  <c r="K22" i="22"/>
  <c r="L22" i="22"/>
  <c r="K219" i="22"/>
  <c r="J16" i="22"/>
  <c r="I16" i="22"/>
  <c r="AV28" i="22"/>
  <c r="L213" i="22"/>
  <c r="BY11" i="22"/>
  <c r="BS10" i="22" s="1"/>
  <c r="K212" i="22"/>
  <c r="BZ18" i="22"/>
  <c r="BU17" i="22" s="1"/>
  <c r="AV58" i="22"/>
  <c r="K227" i="22"/>
  <c r="L226" i="22"/>
  <c r="K30" i="22"/>
  <c r="L30" i="22"/>
  <c r="K62" i="22"/>
  <c r="I56" i="22"/>
  <c r="L253" i="22"/>
  <c r="AV112" i="22"/>
  <c r="BY31" i="22"/>
  <c r="BS30" i="22" s="1"/>
  <c r="J56" i="22"/>
  <c r="K252" i="22"/>
  <c r="BZ30" i="22"/>
  <c r="BU29" i="22" s="1"/>
  <c r="L250" i="22"/>
  <c r="AV110" i="22"/>
  <c r="K251" i="22"/>
  <c r="L54" i="22"/>
  <c r="K54" i="22"/>
  <c r="BY35" i="22"/>
  <c r="BS34" i="22" s="1"/>
  <c r="K260" i="22"/>
  <c r="J64" i="22"/>
  <c r="AV128" i="22"/>
  <c r="I64" i="22"/>
  <c r="L261" i="22"/>
  <c r="AV82" i="22"/>
  <c r="BZ23" i="22"/>
  <c r="L236" i="22"/>
  <c r="K237" i="22"/>
  <c r="BY23" i="22"/>
  <c r="BS22" i="22" s="1"/>
  <c r="I40" i="22"/>
  <c r="L237" i="22"/>
  <c r="AV80" i="22"/>
  <c r="J40" i="22"/>
  <c r="K236" i="22"/>
  <c r="K235" i="22"/>
  <c r="L234" i="22"/>
  <c r="L38" i="22"/>
  <c r="K38" i="22"/>
  <c r="AV78" i="22"/>
  <c r="BZ22" i="22"/>
  <c r="BU21" i="22" s="1"/>
  <c r="K26" i="22"/>
  <c r="Q18" i="21"/>
  <c r="L258" i="22"/>
  <c r="AV126" i="22"/>
  <c r="BZ34" i="22"/>
  <c r="BU33" i="22" s="1"/>
  <c r="K259" i="22"/>
  <c r="H44" i="22"/>
  <c r="BZ25" i="22" s="1"/>
  <c r="BU24" i="22" s="1"/>
  <c r="I48" i="22"/>
  <c r="K244" i="22"/>
  <c r="AV96" i="22"/>
  <c r="J48" i="22"/>
  <c r="BY27" i="22"/>
  <c r="BS26" i="22" s="1"/>
  <c r="L245" i="22"/>
  <c r="Q20" i="21"/>
  <c r="H46" i="22"/>
  <c r="H88" i="22" s="1"/>
  <c r="P20" i="21"/>
  <c r="J24" i="22"/>
  <c r="K220" i="22"/>
  <c r="I24" i="22"/>
  <c r="L221" i="22"/>
  <c r="AV44" i="22"/>
  <c r="BY15" i="22"/>
  <c r="BS14" i="22" s="1"/>
  <c r="J28" i="22"/>
  <c r="I28" i="22"/>
  <c r="BY17" i="22"/>
  <c r="BS16" i="22" s="1"/>
  <c r="L225" i="22"/>
  <c r="AV52" i="22"/>
  <c r="K224" i="22"/>
  <c r="BZ16" i="22"/>
  <c r="BU15" i="22" s="1"/>
  <c r="K223" i="22"/>
  <c r="L222" i="22"/>
  <c r="AV50" i="22"/>
  <c r="I60" i="22"/>
  <c r="K256" i="22"/>
  <c r="BY33" i="22"/>
  <c r="BS32" i="22" s="1"/>
  <c r="AV120" i="22"/>
  <c r="L257" i="22"/>
  <c r="J60" i="22"/>
  <c r="BZ8" i="22"/>
  <c r="BU7" i="22" s="1"/>
  <c r="K207" i="22"/>
  <c r="K10" i="22"/>
  <c r="L10" i="22"/>
  <c r="AV18" i="22"/>
  <c r="L206" i="22"/>
  <c r="J12" i="22"/>
  <c r="AV20" i="22"/>
  <c r="L209" i="22"/>
  <c r="I12" i="22"/>
  <c r="BY9" i="22"/>
  <c r="BS8" i="22" s="1"/>
  <c r="K208" i="22"/>
  <c r="BZ24" i="22"/>
  <c r="BU23" i="22" s="1"/>
  <c r="K239" i="22"/>
  <c r="L238" i="22"/>
  <c r="AV86" i="22"/>
  <c r="L42" i="22"/>
  <c r="K42" i="22"/>
  <c r="BZ32" i="22"/>
  <c r="BU31" i="22" s="1"/>
  <c r="K255" i="22"/>
  <c r="AV118" i="22"/>
  <c r="L254" i="22"/>
  <c r="K58" i="22"/>
  <c r="L58" i="22"/>
  <c r="I44" i="22"/>
  <c r="J44" i="22"/>
  <c r="BY25" i="22"/>
  <c r="BS24" i="22" s="1"/>
  <c r="AV88" i="22"/>
  <c r="L241" i="22"/>
  <c r="K240" i="22"/>
  <c r="L246" i="22"/>
  <c r="K50" i="22"/>
  <c r="AV102" i="22"/>
  <c r="K247" i="22"/>
  <c r="L50" i="22"/>
  <c r="BZ28" i="22"/>
  <c r="BU27" i="22" s="1"/>
  <c r="I52" i="22"/>
  <c r="BY29" i="22"/>
  <c r="BS28" i="22" s="1"/>
  <c r="AV104" i="22"/>
  <c r="J52" i="22"/>
  <c r="L249" i="22"/>
  <c r="K248" i="22"/>
  <c r="BZ12" i="22"/>
  <c r="BU11" i="22" s="1"/>
  <c r="K215" i="22"/>
  <c r="L214" i="22"/>
  <c r="AV34" i="22"/>
  <c r="K18" i="22"/>
  <c r="L18" i="22"/>
  <c r="P38" i="21"/>
  <c r="K216" i="22"/>
  <c r="J20" i="22"/>
  <c r="L217" i="22"/>
  <c r="I20" i="22"/>
  <c r="BY13" i="22"/>
  <c r="BS12" i="22" s="1"/>
  <c r="AV36" i="22"/>
  <c r="Q38" i="21"/>
  <c r="BZ20" i="22"/>
  <c r="BU19" i="22" s="1"/>
  <c r="K231" i="22"/>
  <c r="K34" i="22"/>
  <c r="L230" i="22"/>
  <c r="L34" i="22"/>
  <c r="AV66" i="22"/>
  <c r="K232" i="22"/>
  <c r="L233" i="22"/>
  <c r="BY21" i="22"/>
  <c r="BS20" i="22" s="1"/>
  <c r="I36" i="22"/>
  <c r="AV72" i="22"/>
  <c r="J36" i="22"/>
  <c r="H66" i="22"/>
  <c r="H98" i="22" s="1"/>
  <c r="H114" i="22" s="1"/>
  <c r="P40" i="21"/>
  <c r="Q40" i="21"/>
  <c r="BZ35" i="22"/>
  <c r="BU34" i="22" s="1"/>
  <c r="K261" i="22"/>
  <c r="AV130" i="22"/>
  <c r="L260" i="22"/>
  <c r="L201" i="22"/>
  <c r="J4" i="22"/>
  <c r="K200" i="22"/>
  <c r="AV4" i="22"/>
  <c r="I4" i="22"/>
  <c r="BY5" i="22"/>
  <c r="G12" i="2"/>
  <c r="D11" i="2"/>
  <c r="F11" i="2"/>
  <c r="C13" i="2"/>
  <c r="G11" i="2"/>
  <c r="D13" i="2"/>
  <c r="C12" i="2"/>
  <c r="F13" i="2"/>
  <c r="C11" i="2"/>
  <c r="D12" i="2"/>
  <c r="F12" i="2"/>
  <c r="G13" i="2"/>
  <c r="B17" i="2"/>
  <c r="C15" i="2" a="1"/>
  <c r="G15" i="2" a="1"/>
  <c r="D15" i="2" a="1"/>
  <c r="D16" i="2" a="1"/>
  <c r="C16" i="2" a="1"/>
  <c r="D14" i="2" a="1"/>
  <c r="F15" i="2" a="1"/>
  <c r="F16" i="2" a="1"/>
  <c r="F14" i="2" a="1"/>
  <c r="C14" i="2" a="1"/>
  <c r="G16" i="2" a="1"/>
  <c r="G14" i="2" a="1"/>
  <c r="BJ19" i="22" l="1"/>
  <c r="BI19" i="22"/>
  <c r="H120" i="22"/>
  <c r="H116" i="22"/>
  <c r="L116" i="22" s="1"/>
  <c r="G122" i="22"/>
  <c r="BG79" i="22"/>
  <c r="BF79" i="22"/>
  <c r="BE43" i="22"/>
  <c r="BG43" i="22" s="1"/>
  <c r="BY62" i="22"/>
  <c r="BS61" i="22" s="1"/>
  <c r="L147" i="22"/>
  <c r="J118" i="22"/>
  <c r="K146" i="22"/>
  <c r="I118" i="22"/>
  <c r="BG11" i="22"/>
  <c r="BF11" i="22"/>
  <c r="H122" i="22"/>
  <c r="BZ64" i="22" s="1"/>
  <c r="BU63" i="22" s="1"/>
  <c r="K159" i="22"/>
  <c r="H118" i="22"/>
  <c r="H124" i="22" s="1"/>
  <c r="L160" i="22"/>
  <c r="K161" i="22"/>
  <c r="BB83" i="22"/>
  <c r="BC83" i="22" s="1"/>
  <c r="K104" i="22"/>
  <c r="L104" i="22"/>
  <c r="BC39" i="22"/>
  <c r="BD39" i="22"/>
  <c r="BD23" i="22"/>
  <c r="BC23" i="22"/>
  <c r="L102" i="22"/>
  <c r="K102" i="22"/>
  <c r="K163" i="22"/>
  <c r="L162" i="22"/>
  <c r="BZ58" i="22"/>
  <c r="BU57" i="22" s="1"/>
  <c r="L106" i="22"/>
  <c r="K106" i="22"/>
  <c r="BD55" i="22"/>
  <c r="BC55" i="22"/>
  <c r="K165" i="22"/>
  <c r="BD99" i="22"/>
  <c r="BC99" i="22"/>
  <c r="L164" i="22"/>
  <c r="BB115" i="22"/>
  <c r="BD115" i="22" s="1"/>
  <c r="BD7" i="22"/>
  <c r="BC7" i="22"/>
  <c r="BB31" i="22"/>
  <c r="BD31" i="22" s="1"/>
  <c r="BZ54" i="22"/>
  <c r="BU53" i="22" s="1"/>
  <c r="K155" i="22"/>
  <c r="L108" i="22"/>
  <c r="K108" i="22"/>
  <c r="BD75" i="22"/>
  <c r="BC75" i="22"/>
  <c r="L166" i="22"/>
  <c r="K167" i="22"/>
  <c r="BB131" i="22"/>
  <c r="BC131" i="22" s="1"/>
  <c r="BZ60" i="22"/>
  <c r="BU59" i="22" s="1"/>
  <c r="J114" i="22"/>
  <c r="I114" i="22"/>
  <c r="L114" i="22" s="1"/>
  <c r="BB123" i="22"/>
  <c r="BC123" i="22" s="1"/>
  <c r="L167" i="22"/>
  <c r="BY60" i="22"/>
  <c r="BS59" i="22" s="1"/>
  <c r="K166" i="22"/>
  <c r="L158" i="22"/>
  <c r="BA25" i="22"/>
  <c r="AZ25" i="22"/>
  <c r="BB63" i="22"/>
  <c r="BC63" i="22" s="1"/>
  <c r="BZ56" i="22"/>
  <c r="BU55" i="22" s="1"/>
  <c r="L112" i="22"/>
  <c r="K112" i="22"/>
  <c r="BD107" i="22"/>
  <c r="BC107" i="22"/>
  <c r="BZ55" i="22"/>
  <c r="BU54" i="22" s="1"/>
  <c r="K157" i="22"/>
  <c r="L156" i="22"/>
  <c r="BB47" i="22"/>
  <c r="BC47" i="22" s="1"/>
  <c r="K110" i="22"/>
  <c r="L110" i="22"/>
  <c r="BD91" i="22"/>
  <c r="BC91" i="22"/>
  <c r="BA81" i="22"/>
  <c r="AZ81" i="22"/>
  <c r="L86" i="22"/>
  <c r="K86" i="22"/>
  <c r="BU22" i="22"/>
  <c r="BU9" i="22"/>
  <c r="L198" i="22"/>
  <c r="K199" i="22"/>
  <c r="BZ52" i="22"/>
  <c r="BU51" i="22" s="1"/>
  <c r="AY133" i="22"/>
  <c r="BA129" i="22"/>
  <c r="AZ129" i="22"/>
  <c r="L98" i="22"/>
  <c r="K98" i="22"/>
  <c r="L196" i="22"/>
  <c r="K197" i="22"/>
  <c r="BZ51" i="22"/>
  <c r="BU50" i="22" s="1"/>
  <c r="AY125" i="22"/>
  <c r="L96" i="22"/>
  <c r="K96" i="22"/>
  <c r="AZ121" i="22"/>
  <c r="BA121" i="22"/>
  <c r="BA117" i="22"/>
  <c r="AZ117" i="22"/>
  <c r="AZ113" i="22"/>
  <c r="BA113" i="22"/>
  <c r="L94" i="22"/>
  <c r="K94" i="22"/>
  <c r="AZ109" i="22"/>
  <c r="BA109" i="22"/>
  <c r="BA105" i="22"/>
  <c r="AZ105" i="22"/>
  <c r="K92" i="22"/>
  <c r="L92" i="22"/>
  <c r="AZ101" i="22"/>
  <c r="BA101" i="22"/>
  <c r="K90" i="22"/>
  <c r="L90" i="22"/>
  <c r="BA97" i="22"/>
  <c r="AZ97" i="22"/>
  <c r="BZ47" i="22"/>
  <c r="BU46" i="22" s="1"/>
  <c r="K189" i="22"/>
  <c r="L188" i="22"/>
  <c r="AY93" i="22"/>
  <c r="BA85" i="22"/>
  <c r="AZ85" i="22"/>
  <c r="K88" i="22"/>
  <c r="L88" i="22"/>
  <c r="BA89" i="22"/>
  <c r="AZ89" i="22"/>
  <c r="AZ77" i="22"/>
  <c r="BA77" i="22"/>
  <c r="L84" i="22"/>
  <c r="K84" i="22"/>
  <c r="BA73" i="22"/>
  <c r="AZ73" i="22"/>
  <c r="BA65" i="22"/>
  <c r="AZ65" i="22"/>
  <c r="BA61" i="22"/>
  <c r="AZ61" i="22"/>
  <c r="L82" i="22"/>
  <c r="K82" i="22"/>
  <c r="BA57" i="22"/>
  <c r="AZ57" i="22"/>
  <c r="AZ53" i="22"/>
  <c r="BA53" i="22"/>
  <c r="K80" i="22"/>
  <c r="L80" i="22"/>
  <c r="BZ42" i="22"/>
  <c r="BU41" i="22" s="1"/>
  <c r="K179" i="22"/>
  <c r="AY49" i="22"/>
  <c r="L178" i="22"/>
  <c r="AZ45" i="22"/>
  <c r="BA45" i="22"/>
  <c r="L78" i="22"/>
  <c r="K78" i="22"/>
  <c r="AZ41" i="22"/>
  <c r="BA41" i="22"/>
  <c r="K76" i="22"/>
  <c r="L76" i="22"/>
  <c r="BA37" i="22"/>
  <c r="AZ37" i="22"/>
  <c r="BA33" i="22"/>
  <c r="AZ33" i="22"/>
  <c r="K74" i="22"/>
  <c r="L74" i="22"/>
  <c r="AZ29" i="22"/>
  <c r="BA29" i="22"/>
  <c r="BA21" i="22"/>
  <c r="AZ21" i="22"/>
  <c r="L72" i="22"/>
  <c r="K72" i="22"/>
  <c r="BA17" i="22"/>
  <c r="AZ17" i="22"/>
  <c r="L205" i="22"/>
  <c r="G70" i="22"/>
  <c r="H100" i="22" s="1"/>
  <c r="L100" i="22" s="1"/>
  <c r="BA9" i="22"/>
  <c r="AZ9" i="22"/>
  <c r="I8" i="22"/>
  <c r="L8" i="22" s="1"/>
  <c r="L68" i="22"/>
  <c r="K68" i="22"/>
  <c r="BA5" i="22"/>
  <c r="AZ5" i="22"/>
  <c r="AV12" i="22"/>
  <c r="AX12" i="22" s="1"/>
  <c r="BY7" i="22"/>
  <c r="BS6" i="22" s="1"/>
  <c r="J8" i="22"/>
  <c r="K204" i="22"/>
  <c r="L32" i="22"/>
  <c r="K32" i="22"/>
  <c r="AX60" i="22"/>
  <c r="AW60" i="22"/>
  <c r="AW26" i="22"/>
  <c r="AX26" i="22"/>
  <c r="AW24" i="22"/>
  <c r="AX24" i="22"/>
  <c r="L14" i="22"/>
  <c r="K14" i="22"/>
  <c r="AX10" i="22"/>
  <c r="AW10" i="22"/>
  <c r="AW42" i="22"/>
  <c r="AX42" i="22"/>
  <c r="AW28" i="22"/>
  <c r="AX28" i="22"/>
  <c r="K16" i="22"/>
  <c r="L16" i="22"/>
  <c r="AV90" i="22"/>
  <c r="AW90" i="22" s="1"/>
  <c r="AW58" i="22"/>
  <c r="AX58" i="22"/>
  <c r="L240" i="22"/>
  <c r="AW112" i="22"/>
  <c r="AX112" i="22"/>
  <c r="L56" i="22"/>
  <c r="K56" i="22"/>
  <c r="K241" i="22"/>
  <c r="AX110" i="22"/>
  <c r="AW110" i="22"/>
  <c r="AX128" i="22"/>
  <c r="AW128" i="22"/>
  <c r="K64" i="22"/>
  <c r="L64" i="22"/>
  <c r="AX82" i="22"/>
  <c r="AW82" i="22"/>
  <c r="AX80" i="22"/>
  <c r="AW80" i="22"/>
  <c r="K40" i="22"/>
  <c r="L40" i="22"/>
  <c r="AX78" i="22"/>
  <c r="AW78" i="22"/>
  <c r="AW126" i="22"/>
  <c r="AX126" i="22"/>
  <c r="AX96" i="22"/>
  <c r="AW96" i="22"/>
  <c r="L48" i="22"/>
  <c r="K48" i="22"/>
  <c r="AV94" i="22"/>
  <c r="L242" i="22"/>
  <c r="L46" i="22"/>
  <c r="K243" i="22"/>
  <c r="BZ26" i="22"/>
  <c r="BU25" i="22" s="1"/>
  <c r="K46" i="22"/>
  <c r="K24" i="22"/>
  <c r="L24" i="22"/>
  <c r="AX44" i="22"/>
  <c r="AW44" i="22"/>
  <c r="L28" i="22"/>
  <c r="K28" i="22"/>
  <c r="AX52" i="22"/>
  <c r="AW52" i="22"/>
  <c r="AX50" i="22"/>
  <c r="AW50" i="22"/>
  <c r="AW120" i="22"/>
  <c r="AX120" i="22"/>
  <c r="K60" i="22"/>
  <c r="L60" i="22"/>
  <c r="AW18" i="22"/>
  <c r="AX18" i="22"/>
  <c r="L12" i="22"/>
  <c r="K12" i="22"/>
  <c r="AX20" i="22"/>
  <c r="AW20" i="22"/>
  <c r="AW86" i="22"/>
  <c r="AX86" i="22"/>
  <c r="AW118" i="22"/>
  <c r="AX118" i="22"/>
  <c r="AX88" i="22"/>
  <c r="AW88" i="22"/>
  <c r="L44" i="22"/>
  <c r="K44" i="22"/>
  <c r="AW102" i="22"/>
  <c r="AX102" i="22"/>
  <c r="AX104" i="22"/>
  <c r="AW104" i="22"/>
  <c r="L52" i="22"/>
  <c r="K52" i="22"/>
  <c r="AX34" i="22"/>
  <c r="AW34" i="22"/>
  <c r="AW36" i="22"/>
  <c r="AX36" i="22"/>
  <c r="K20" i="22"/>
  <c r="L20" i="22"/>
  <c r="AW72" i="22"/>
  <c r="AX72" i="22"/>
  <c r="K36" i="22"/>
  <c r="L36" i="22"/>
  <c r="AW66" i="22"/>
  <c r="AX66" i="22"/>
  <c r="K263" i="22"/>
  <c r="BZ36" i="22"/>
  <c r="BU35" i="22" s="1"/>
  <c r="L262" i="22"/>
  <c r="AV134" i="22"/>
  <c r="L66" i="22"/>
  <c r="K66" i="22"/>
  <c r="AW130" i="22"/>
  <c r="AX130" i="22"/>
  <c r="L4" i="22"/>
  <c r="K4" i="22"/>
  <c r="AW4" i="22"/>
  <c r="AX4" i="22"/>
  <c r="C14" i="2"/>
  <c r="F15" i="2"/>
  <c r="D14" i="2"/>
  <c r="G15" i="2"/>
  <c r="F14" i="2"/>
  <c r="G16" i="2"/>
  <c r="C16" i="2"/>
  <c r="G14" i="2"/>
  <c r="D16" i="2"/>
  <c r="C15" i="2"/>
  <c r="D15" i="2"/>
  <c r="F16" i="2"/>
  <c r="B20" i="2"/>
  <c r="C17" i="2" a="1"/>
  <c r="G18" i="2" a="1"/>
  <c r="C19" i="2" a="1"/>
  <c r="G19" i="2" a="1"/>
  <c r="G17" i="2" a="1"/>
  <c r="D17" i="2" a="1"/>
  <c r="F17" i="2" a="1"/>
  <c r="F19" i="2" a="1"/>
  <c r="D18" i="2" a="1"/>
  <c r="C18" i="2" a="1"/>
  <c r="F18" i="2" a="1"/>
  <c r="D19" i="2" a="1"/>
  <c r="G128" i="22" l="1"/>
  <c r="BY67" i="22" s="1"/>
  <c r="BS66" i="22" s="1"/>
  <c r="G130" i="22"/>
  <c r="K120" i="22"/>
  <c r="G126" i="22"/>
  <c r="L140" i="22"/>
  <c r="K124" i="22"/>
  <c r="K141" i="22"/>
  <c r="BZ65" i="22"/>
  <c r="BU64" i="22" s="1"/>
  <c r="BH51" i="22"/>
  <c r="BJ51" i="22" s="1"/>
  <c r="L124" i="22"/>
  <c r="K116" i="22"/>
  <c r="H126" i="22"/>
  <c r="L120" i="22"/>
  <c r="K149" i="22"/>
  <c r="L148" i="22"/>
  <c r="BE95" i="22"/>
  <c r="BZ63" i="22"/>
  <c r="BU62" i="22" s="1"/>
  <c r="BE27" i="22"/>
  <c r="K145" i="22"/>
  <c r="BZ61" i="22"/>
  <c r="BU60" i="22" s="1"/>
  <c r="L144" i="22"/>
  <c r="L118" i="22"/>
  <c r="BF43" i="22"/>
  <c r="K151" i="22"/>
  <c r="I122" i="22"/>
  <c r="K122" i="22" s="1"/>
  <c r="BE111" i="22"/>
  <c r="L151" i="22"/>
  <c r="J122" i="22"/>
  <c r="BY64" i="22"/>
  <c r="BS63" i="22" s="1"/>
  <c r="K150" i="22"/>
  <c r="BE127" i="22"/>
  <c r="BG127" i="22" s="1"/>
  <c r="L150" i="22"/>
  <c r="K118" i="22"/>
  <c r="BE59" i="22"/>
  <c r="L146" i="22"/>
  <c r="BZ62" i="22"/>
  <c r="BU61" i="22" s="1"/>
  <c r="K147" i="22"/>
  <c r="BD83" i="22"/>
  <c r="K100" i="22"/>
  <c r="K153" i="22"/>
  <c r="L152" i="22"/>
  <c r="BZ53" i="22"/>
  <c r="BU52" i="22" s="1"/>
  <c r="BB15" i="22"/>
  <c r="BC115" i="22"/>
  <c r="BC31" i="22"/>
  <c r="BD123" i="22"/>
  <c r="BD131" i="22"/>
  <c r="K114" i="22"/>
  <c r="BD63" i="22"/>
  <c r="BD47" i="22"/>
  <c r="AX90" i="22"/>
  <c r="BA133" i="22"/>
  <c r="AZ133" i="22"/>
  <c r="BA125" i="22"/>
  <c r="AZ125" i="22"/>
  <c r="BA93" i="22"/>
  <c r="AZ93" i="22"/>
  <c r="BA49" i="22"/>
  <c r="AZ49" i="22"/>
  <c r="AY13" i="22"/>
  <c r="I70" i="22"/>
  <c r="L171" i="22"/>
  <c r="BY38" i="22"/>
  <c r="K170" i="22"/>
  <c r="J70" i="22"/>
  <c r="K8" i="22"/>
  <c r="AW12" i="22"/>
  <c r="AW94" i="22"/>
  <c r="AX94" i="22"/>
  <c r="AX134" i="22"/>
  <c r="AW134" i="22"/>
  <c r="G19" i="2"/>
  <c r="F18" i="2"/>
  <c r="C17" i="2"/>
  <c r="D17" i="2"/>
  <c r="G18" i="2"/>
  <c r="F17" i="2"/>
  <c r="C19" i="2"/>
  <c r="G17" i="2"/>
  <c r="D19" i="2"/>
  <c r="C18" i="2"/>
  <c r="D18" i="2"/>
  <c r="F19" i="2"/>
  <c r="B23" i="2"/>
  <c r="D22" i="2" a="1"/>
  <c r="F21" i="2" a="1"/>
  <c r="G22" i="2" a="1"/>
  <c r="F20" i="2" a="1"/>
  <c r="G21" i="2" a="1"/>
  <c r="C22" i="2" a="1"/>
  <c r="C20" i="2" a="1"/>
  <c r="G20" i="2" a="1"/>
  <c r="C21" i="2" a="1"/>
  <c r="D20" i="2" a="1"/>
  <c r="F22" i="2" a="1"/>
  <c r="D21" i="2" a="1"/>
  <c r="BE134" i="22" l="1"/>
  <c r="I128" i="22"/>
  <c r="H130" i="22"/>
  <c r="G134" i="22" s="1"/>
  <c r="J128" i="22"/>
  <c r="L142" i="22"/>
  <c r="H128" i="22"/>
  <c r="K128" i="22" s="1"/>
  <c r="BZ68" i="22"/>
  <c r="BU67" i="22" s="1"/>
  <c r="BY68" i="22"/>
  <c r="I130" i="22"/>
  <c r="J130" i="22"/>
  <c r="BE66" i="22"/>
  <c r="BF134" i="22"/>
  <c r="BG134" i="22"/>
  <c r="BI51" i="22"/>
  <c r="BY66" i="22"/>
  <c r="BS65" i="22" s="1"/>
  <c r="J126" i="22"/>
  <c r="L143" i="22"/>
  <c r="BH87" i="22"/>
  <c r="I126" i="22"/>
  <c r="L126" i="22" s="1"/>
  <c r="K142" i="22"/>
  <c r="BZ66" i="22"/>
  <c r="BU65" i="22" s="1"/>
  <c r="K143" i="22"/>
  <c r="BH119" i="22"/>
  <c r="BI119" i="22" s="1"/>
  <c r="BF127" i="22"/>
  <c r="BF95" i="22"/>
  <c r="BG95" i="22"/>
  <c r="L122" i="22"/>
  <c r="BF27" i="22"/>
  <c r="BG27" i="22"/>
  <c r="BG111" i="22"/>
  <c r="BF111" i="22"/>
  <c r="BF59" i="22"/>
  <c r="BG59" i="22"/>
  <c r="U6" i="23"/>
  <c r="S8" i="23" s="1"/>
  <c r="BD15" i="22"/>
  <c r="BC15" i="22"/>
  <c r="BS37" i="22"/>
  <c r="L70" i="22"/>
  <c r="K70" i="22"/>
  <c r="BA13" i="22"/>
  <c r="AZ13" i="22"/>
  <c r="F22" i="2"/>
  <c r="D21" i="2"/>
  <c r="G22" i="2"/>
  <c r="C20" i="2"/>
  <c r="F21" i="2"/>
  <c r="D20" i="2"/>
  <c r="G21" i="2"/>
  <c r="F20" i="2"/>
  <c r="C22" i="2"/>
  <c r="G20" i="2"/>
  <c r="C21" i="2"/>
  <c r="D22" i="2"/>
  <c r="B26" i="2"/>
  <c r="C25" i="2" a="1"/>
  <c r="G25" i="2" a="1"/>
  <c r="G23" i="2" a="1"/>
  <c r="F24" i="2" a="1"/>
  <c r="D25" i="2" a="1"/>
  <c r="D24" i="2" a="1"/>
  <c r="C24" i="2" a="1"/>
  <c r="C23" i="2" a="1"/>
  <c r="G24" i="2" a="1"/>
  <c r="F23" i="2" a="1"/>
  <c r="D23" i="2" a="1"/>
  <c r="F25" i="2" a="1"/>
  <c r="BE68" i="22" l="1"/>
  <c r="BG68" i="22" s="1"/>
  <c r="J134" i="22"/>
  <c r="G140" i="22"/>
  <c r="G232" i="22" s="1"/>
  <c r="BH67" i="22"/>
  <c r="BI67" i="22" s="1"/>
  <c r="I134" i="22"/>
  <c r="L128" i="22"/>
  <c r="BS67" i="22"/>
  <c r="E6" i="23"/>
  <c r="BE136" i="22"/>
  <c r="BZ67" i="22"/>
  <c r="BU66" i="22" s="1"/>
  <c r="K130" i="22"/>
  <c r="E26" i="23"/>
  <c r="C28" i="23" s="1"/>
  <c r="BF66" i="22"/>
  <c r="BH35" i="22"/>
  <c r="BG66" i="22"/>
  <c r="U26" i="23"/>
  <c r="S28" i="23" s="1"/>
  <c r="K126" i="22"/>
  <c r="BJ119" i="22"/>
  <c r="BJ87" i="22"/>
  <c r="BI87" i="22"/>
  <c r="U7" i="23"/>
  <c r="F25" i="2"/>
  <c r="G25" i="2"/>
  <c r="C23" i="2"/>
  <c r="F24" i="2"/>
  <c r="D23" i="2"/>
  <c r="G24" i="2"/>
  <c r="F23" i="2"/>
  <c r="D24" i="2"/>
  <c r="C25" i="2"/>
  <c r="G23" i="2"/>
  <c r="C24" i="2"/>
  <c r="D25" i="2"/>
  <c r="B29" i="2"/>
  <c r="F26" i="2" a="1"/>
  <c r="C26" i="2" a="1"/>
  <c r="D27" i="2" a="1"/>
  <c r="F27" i="2" a="1"/>
  <c r="G26" i="2" a="1"/>
  <c r="F28" i="2" a="1"/>
  <c r="D28" i="2" a="1"/>
  <c r="C28" i="2" a="1"/>
  <c r="D26" i="2" a="1"/>
  <c r="G27" i="2" a="1"/>
  <c r="C27" i="2" a="1"/>
  <c r="G28" i="2" a="1"/>
  <c r="BH103" i="22" l="1"/>
  <c r="BF68" i="22"/>
  <c r="H269" i="22"/>
  <c r="G142" i="22"/>
  <c r="G150" i="22" s="1"/>
  <c r="J150" i="22" s="1"/>
  <c r="I140" i="22"/>
  <c r="J140" i="22"/>
  <c r="BJ67" i="22"/>
  <c r="G141" i="22"/>
  <c r="G160" i="22"/>
  <c r="G148" i="22"/>
  <c r="G184" i="22"/>
  <c r="I232" i="22"/>
  <c r="J232" i="22"/>
  <c r="H301" i="22"/>
  <c r="D14" i="24"/>
  <c r="I269" i="22"/>
  <c r="J269" i="22"/>
  <c r="C8" i="23"/>
  <c r="E7" i="23"/>
  <c r="G162" i="22"/>
  <c r="G194" i="22" s="1"/>
  <c r="G258" i="22" s="1"/>
  <c r="I258" i="22" s="1"/>
  <c r="BG136" i="22"/>
  <c r="BF136" i="22"/>
  <c r="BJ103" i="22"/>
  <c r="BI103" i="22"/>
  <c r="E27" i="23"/>
  <c r="BI35" i="22"/>
  <c r="BJ35" i="22"/>
  <c r="U27" i="23"/>
  <c r="G186" i="22"/>
  <c r="J186" i="22" s="1"/>
  <c r="G166" i="22"/>
  <c r="G198" i="22" s="1"/>
  <c r="G262" i="22" s="1"/>
  <c r="I262" i="22" s="1"/>
  <c r="G190" i="22"/>
  <c r="G254" i="22" s="1"/>
  <c r="H323" i="22" s="1"/>
  <c r="I150" i="22"/>
  <c r="F28" i="2"/>
  <c r="D27" i="2"/>
  <c r="G28" i="2"/>
  <c r="C27" i="2"/>
  <c r="C26" i="2"/>
  <c r="F27" i="2"/>
  <c r="D26" i="2"/>
  <c r="G27" i="2"/>
  <c r="D28" i="2"/>
  <c r="F26" i="2"/>
  <c r="G26" i="2"/>
  <c r="C28" i="2"/>
  <c r="B32" i="2"/>
  <c r="F31" i="2" a="1"/>
  <c r="C31" i="2" a="1"/>
  <c r="D29" i="2" a="1"/>
  <c r="C29" i="2" a="1"/>
  <c r="G29" i="2" a="1"/>
  <c r="G30" i="2" a="1"/>
  <c r="F30" i="2" a="1"/>
  <c r="D30" i="2" a="1"/>
  <c r="G31" i="2" a="1"/>
  <c r="C30" i="2" a="1"/>
  <c r="F29" i="2" a="1"/>
  <c r="D31" i="2" a="1"/>
  <c r="G238" i="22" l="1"/>
  <c r="J238" i="22" s="1"/>
  <c r="I142" i="22"/>
  <c r="G234" i="22"/>
  <c r="H303" i="22" s="1"/>
  <c r="J303" i="22" s="1"/>
  <c r="H275" i="22"/>
  <c r="J275" i="22" s="1"/>
  <c r="J142" i="22"/>
  <c r="H271" i="22"/>
  <c r="I271" i="22" s="1"/>
  <c r="G143" i="22"/>
  <c r="G187" i="22" s="1"/>
  <c r="H288" i="22" s="1"/>
  <c r="J288" i="22" s="1"/>
  <c r="H279" i="22"/>
  <c r="I279" i="22" s="1"/>
  <c r="G164" i="22"/>
  <c r="H273" i="22"/>
  <c r="J148" i="22"/>
  <c r="I148" i="22"/>
  <c r="G236" i="22"/>
  <c r="G188" i="22"/>
  <c r="G192" i="22"/>
  <c r="G240" i="22"/>
  <c r="I160" i="22"/>
  <c r="H277" i="22"/>
  <c r="J160" i="22"/>
  <c r="G161" i="22"/>
  <c r="G233" i="22"/>
  <c r="I141" i="22"/>
  <c r="G149" i="22"/>
  <c r="H270" i="22"/>
  <c r="G185" i="22"/>
  <c r="J141" i="22"/>
  <c r="J184" i="22"/>
  <c r="G248" i="22"/>
  <c r="H285" i="22"/>
  <c r="I184" i="22"/>
  <c r="J194" i="22"/>
  <c r="H295" i="22"/>
  <c r="J295" i="22" s="1"/>
  <c r="H327" i="22"/>
  <c r="I327" i="22" s="1"/>
  <c r="I162" i="22"/>
  <c r="G242" i="22"/>
  <c r="H311" i="22" s="1"/>
  <c r="J311" i="22" s="1"/>
  <c r="J162" i="22"/>
  <c r="J258" i="22"/>
  <c r="I194" i="22"/>
  <c r="F14" i="24"/>
  <c r="E14" i="24"/>
  <c r="J301" i="22"/>
  <c r="I301" i="22"/>
  <c r="J271" i="22"/>
  <c r="D16" i="24"/>
  <c r="I187" i="22"/>
  <c r="H287" i="22"/>
  <c r="J287" i="22" s="1"/>
  <c r="G250" i="22"/>
  <c r="I250" i="22" s="1"/>
  <c r="I186" i="22"/>
  <c r="H331" i="22"/>
  <c r="J331" i="22" s="1"/>
  <c r="J262" i="22"/>
  <c r="H307" i="22"/>
  <c r="J307" i="22" s="1"/>
  <c r="I198" i="22"/>
  <c r="H299" i="22"/>
  <c r="I299" i="22" s="1"/>
  <c r="J190" i="22"/>
  <c r="G246" i="22"/>
  <c r="J246" i="22" s="1"/>
  <c r="J198" i="22"/>
  <c r="J166" i="22"/>
  <c r="I166" i="22"/>
  <c r="H283" i="22"/>
  <c r="I190" i="22"/>
  <c r="H291" i="22"/>
  <c r="I238" i="22"/>
  <c r="J254" i="22"/>
  <c r="I254" i="22"/>
  <c r="J323" i="22"/>
  <c r="I323" i="22"/>
  <c r="D31" i="2"/>
  <c r="C29" i="2"/>
  <c r="F30" i="2"/>
  <c r="F31" i="2"/>
  <c r="D29" i="2"/>
  <c r="G31" i="2"/>
  <c r="G30" i="2"/>
  <c r="F29" i="2"/>
  <c r="C30" i="2"/>
  <c r="D30" i="2"/>
  <c r="G29" i="2"/>
  <c r="C31" i="2"/>
  <c r="B35" i="2"/>
  <c r="G34" i="2" a="1"/>
  <c r="D32" i="2" a="1"/>
  <c r="G33" i="2" a="1"/>
  <c r="F32" i="2" a="1"/>
  <c r="C33" i="2" a="1"/>
  <c r="D33" i="2" a="1"/>
  <c r="F33" i="2" a="1"/>
  <c r="C34" i="2" a="1"/>
  <c r="G32" i="2" a="1"/>
  <c r="C32" i="2" a="1"/>
  <c r="D34" i="2" a="1"/>
  <c r="F34" i="2" a="1"/>
  <c r="J234" i="22" l="1"/>
  <c r="J279" i="22"/>
  <c r="I288" i="22"/>
  <c r="I311" i="22"/>
  <c r="I275" i="22"/>
  <c r="I242" i="22"/>
  <c r="J242" i="22"/>
  <c r="D20" i="24"/>
  <c r="J143" i="22"/>
  <c r="I234" i="22"/>
  <c r="I303" i="22"/>
  <c r="J187" i="22"/>
  <c r="I143" i="22"/>
  <c r="G151" i="22"/>
  <c r="G191" i="22" s="1"/>
  <c r="H292" i="22" s="1"/>
  <c r="G251" i="22"/>
  <c r="H272" i="22"/>
  <c r="I272" i="22" s="1"/>
  <c r="G163" i="22"/>
  <c r="J163" i="22" s="1"/>
  <c r="G235" i="22"/>
  <c r="J235" i="22" s="1"/>
  <c r="I295" i="22"/>
  <c r="J327" i="22"/>
  <c r="G195" i="22"/>
  <c r="I195" i="22" s="1"/>
  <c r="G243" i="22"/>
  <c r="H312" i="22" s="1"/>
  <c r="H280" i="22"/>
  <c r="I280" i="22" s="1"/>
  <c r="G256" i="22"/>
  <c r="H293" i="22"/>
  <c r="I192" i="22"/>
  <c r="J192" i="22"/>
  <c r="J240" i="22"/>
  <c r="I240" i="22"/>
  <c r="H309" i="22"/>
  <c r="D17" i="24"/>
  <c r="F17" i="24" s="1"/>
  <c r="J285" i="22"/>
  <c r="I285" i="22"/>
  <c r="J185" i="22"/>
  <c r="H286" i="22"/>
  <c r="I185" i="22"/>
  <c r="G249" i="22"/>
  <c r="J233" i="22"/>
  <c r="H302" i="22"/>
  <c r="I233" i="22"/>
  <c r="J277" i="22"/>
  <c r="I277" i="22"/>
  <c r="J188" i="22"/>
  <c r="G252" i="22"/>
  <c r="I188" i="22"/>
  <c r="H289" i="22"/>
  <c r="D18" i="24"/>
  <c r="J273" i="22"/>
  <c r="I273" i="22"/>
  <c r="G237" i="22"/>
  <c r="G165" i="22"/>
  <c r="I149" i="22"/>
  <c r="J149" i="22"/>
  <c r="H274" i="22"/>
  <c r="G189" i="22"/>
  <c r="H317" i="22"/>
  <c r="I248" i="22"/>
  <c r="J248" i="22"/>
  <c r="D15" i="24"/>
  <c r="J270" i="22"/>
  <c r="I270" i="22"/>
  <c r="G193" i="22"/>
  <c r="H278" i="22"/>
  <c r="I161" i="22"/>
  <c r="G241" i="22"/>
  <c r="J161" i="22"/>
  <c r="I236" i="22"/>
  <c r="H305" i="22"/>
  <c r="J236" i="22"/>
  <c r="G196" i="22"/>
  <c r="I164" i="22"/>
  <c r="G244" i="22"/>
  <c r="J164" i="22"/>
  <c r="H281" i="22"/>
  <c r="G239" i="22"/>
  <c r="H308" i="22" s="1"/>
  <c r="F20" i="24"/>
  <c r="E20" i="24"/>
  <c r="F16" i="24"/>
  <c r="E16" i="24"/>
  <c r="I331" i="22"/>
  <c r="H319" i="22"/>
  <c r="I319" i="22" s="1"/>
  <c r="I287" i="22"/>
  <c r="J250" i="22"/>
  <c r="I307" i="22"/>
  <c r="J299" i="22"/>
  <c r="H315" i="22"/>
  <c r="I315" i="22" s="1"/>
  <c r="I246" i="22"/>
  <c r="I283" i="22"/>
  <c r="J283" i="22"/>
  <c r="J291" i="22"/>
  <c r="I291" i="22"/>
  <c r="I191" i="22"/>
  <c r="G255" i="22"/>
  <c r="F34" i="2"/>
  <c r="D33" i="2"/>
  <c r="D34" i="2"/>
  <c r="C32" i="2"/>
  <c r="G32" i="2"/>
  <c r="F33" i="2"/>
  <c r="C33" i="2"/>
  <c r="D32" i="2"/>
  <c r="C34" i="2"/>
  <c r="G34" i="2"/>
  <c r="F32" i="2"/>
  <c r="G33" i="2"/>
  <c r="B38" i="2"/>
  <c r="D36" i="2" a="1"/>
  <c r="C35" i="2" a="1"/>
  <c r="G37" i="2" a="1"/>
  <c r="G36" i="2" a="1"/>
  <c r="F35" i="2" a="1"/>
  <c r="G35" i="2" a="1"/>
  <c r="D37" i="2" a="1"/>
  <c r="F36" i="2" a="1"/>
  <c r="D35" i="2" a="1"/>
  <c r="C37" i="2" a="1"/>
  <c r="F37" i="2" a="1"/>
  <c r="C36" i="2" a="1"/>
  <c r="G259" i="22" l="1"/>
  <c r="G167" i="22"/>
  <c r="H284" i="22" s="1"/>
  <c r="J272" i="22"/>
  <c r="I151" i="22"/>
  <c r="J191" i="22"/>
  <c r="I235" i="22"/>
  <c r="J151" i="22"/>
  <c r="H304" i="22"/>
  <c r="J304" i="22" s="1"/>
  <c r="I251" i="22"/>
  <c r="H320" i="22"/>
  <c r="I243" i="22"/>
  <c r="J251" i="22"/>
  <c r="H276" i="22"/>
  <c r="I276" i="22" s="1"/>
  <c r="I163" i="22"/>
  <c r="H296" i="22"/>
  <c r="J296" i="22" s="1"/>
  <c r="J195" i="22"/>
  <c r="I239" i="22"/>
  <c r="J243" i="22"/>
  <c r="J280" i="22"/>
  <c r="J239" i="22"/>
  <c r="E17" i="24"/>
  <c r="J317" i="22"/>
  <c r="I317" i="22"/>
  <c r="I278" i="22"/>
  <c r="J278" i="22"/>
  <c r="F15" i="24"/>
  <c r="E15" i="24"/>
  <c r="J189" i="22"/>
  <c r="I189" i="22"/>
  <c r="G253" i="22"/>
  <c r="H290" i="22"/>
  <c r="G197" i="22"/>
  <c r="I165" i="22"/>
  <c r="H282" i="22"/>
  <c r="G245" i="22"/>
  <c r="J165" i="22"/>
  <c r="F18" i="24"/>
  <c r="E18" i="24"/>
  <c r="I302" i="22"/>
  <c r="J302" i="22"/>
  <c r="J286" i="22"/>
  <c r="I286" i="22"/>
  <c r="J293" i="22"/>
  <c r="I293" i="22"/>
  <c r="I305" i="22"/>
  <c r="J305" i="22"/>
  <c r="I281" i="22"/>
  <c r="J281" i="22"/>
  <c r="I196" i="22"/>
  <c r="G260" i="22"/>
  <c r="H297" i="22"/>
  <c r="J196" i="22"/>
  <c r="H294" i="22"/>
  <c r="I193" i="22"/>
  <c r="J193" i="22"/>
  <c r="G257" i="22"/>
  <c r="D19" i="24"/>
  <c r="J274" i="22"/>
  <c r="I274" i="22"/>
  <c r="I237" i="22"/>
  <c r="H306" i="22"/>
  <c r="J237" i="22"/>
  <c r="I289" i="22"/>
  <c r="J289" i="22"/>
  <c r="J256" i="22"/>
  <c r="I256" i="22"/>
  <c r="H325" i="22"/>
  <c r="I244" i="22"/>
  <c r="J244" i="22"/>
  <c r="H313" i="22"/>
  <c r="H321" i="22"/>
  <c r="J252" i="22"/>
  <c r="I252" i="22"/>
  <c r="I309" i="22"/>
  <c r="J309" i="22"/>
  <c r="I241" i="22"/>
  <c r="H310" i="22"/>
  <c r="J241" i="22"/>
  <c r="H318" i="22"/>
  <c r="I249" i="22"/>
  <c r="J249" i="22"/>
  <c r="I167" i="22"/>
  <c r="J167" i="22"/>
  <c r="G199" i="22"/>
  <c r="J199" i="22" s="1"/>
  <c r="G247" i="22"/>
  <c r="H316" i="22" s="1"/>
  <c r="J319" i="22"/>
  <c r="J315" i="22"/>
  <c r="I292" i="22"/>
  <c r="J292" i="22"/>
  <c r="H324" i="22"/>
  <c r="J255" i="22"/>
  <c r="I255" i="22"/>
  <c r="J284" i="22"/>
  <c r="I284" i="22"/>
  <c r="J308" i="22"/>
  <c r="I308" i="22"/>
  <c r="H328" i="22"/>
  <c r="J259" i="22"/>
  <c r="I259" i="22"/>
  <c r="I312" i="22"/>
  <c r="J312" i="22"/>
  <c r="G35" i="2"/>
  <c r="C37" i="2"/>
  <c r="D37" i="2"/>
  <c r="G37" i="2"/>
  <c r="D36" i="2"/>
  <c r="C35" i="2"/>
  <c r="F37" i="2"/>
  <c r="F36" i="2"/>
  <c r="C36" i="2"/>
  <c r="D35" i="2"/>
  <c r="F35" i="2"/>
  <c r="G36" i="2"/>
  <c r="B41" i="2"/>
  <c r="G38" i="2" a="1"/>
  <c r="D40" i="2" a="1"/>
  <c r="F38" i="2" a="1"/>
  <c r="D38" i="2" a="1"/>
  <c r="C40" i="2" a="1"/>
  <c r="G39" i="2" a="1"/>
  <c r="F40" i="2" a="1"/>
  <c r="G40" i="2" a="1"/>
  <c r="D39" i="2" a="1"/>
  <c r="F39" i="2" a="1"/>
  <c r="C39" i="2" a="1"/>
  <c r="C38" i="2" a="1"/>
  <c r="I296" i="22" l="1"/>
  <c r="I304" i="22"/>
  <c r="J320" i="22"/>
  <c r="I320" i="22"/>
  <c r="D21" i="24"/>
  <c r="J276" i="22"/>
  <c r="H300" i="22"/>
  <c r="J300" i="22" s="1"/>
  <c r="I199" i="22"/>
  <c r="G263" i="22"/>
  <c r="H332" i="22" s="1"/>
  <c r="J310" i="22"/>
  <c r="I310" i="22"/>
  <c r="I257" i="22"/>
  <c r="H326" i="22"/>
  <c r="J257" i="22"/>
  <c r="H298" i="22"/>
  <c r="I197" i="22"/>
  <c r="J197" i="22"/>
  <c r="G261" i="22"/>
  <c r="F19" i="24"/>
  <c r="E19" i="24"/>
  <c r="I294" i="22"/>
  <c r="J294" i="22"/>
  <c r="I318" i="22"/>
  <c r="J318" i="22"/>
  <c r="J321" i="22"/>
  <c r="I321" i="22"/>
  <c r="I325" i="22"/>
  <c r="J325" i="22"/>
  <c r="I297" i="22"/>
  <c r="J297" i="22"/>
  <c r="H314" i="22"/>
  <c r="J245" i="22"/>
  <c r="I245" i="22"/>
  <c r="J290" i="22"/>
  <c r="I290" i="22"/>
  <c r="I306" i="22"/>
  <c r="J306" i="22"/>
  <c r="J313" i="22"/>
  <c r="I313" i="22"/>
  <c r="H329" i="22"/>
  <c r="J260" i="22"/>
  <c r="I260" i="22"/>
  <c r="I282" i="22"/>
  <c r="J282" i="22"/>
  <c r="I253" i="22"/>
  <c r="H322" i="22"/>
  <c r="J253" i="22"/>
  <c r="J247" i="22"/>
  <c r="I247" i="22"/>
  <c r="J316" i="22"/>
  <c r="I316" i="22"/>
  <c r="I300" i="22"/>
  <c r="J324" i="22"/>
  <c r="I324" i="22"/>
  <c r="J328" i="22"/>
  <c r="I328" i="22"/>
  <c r="F40" i="2"/>
  <c r="D39" i="2"/>
  <c r="D40" i="2"/>
  <c r="G40" i="2"/>
  <c r="C40" i="2"/>
  <c r="C38" i="2"/>
  <c r="G39" i="2"/>
  <c r="G38" i="2"/>
  <c r="F39" i="2"/>
  <c r="F38" i="2"/>
  <c r="C39" i="2"/>
  <c r="D38" i="2"/>
  <c r="B44" i="2"/>
  <c r="F41" i="2" a="1"/>
  <c r="G42" i="2" a="1"/>
  <c r="D41" i="2" a="1"/>
  <c r="C41" i="2" a="1"/>
  <c r="G41" i="2" a="1"/>
  <c r="G43" i="2" a="1"/>
  <c r="D42" i="2" a="1"/>
  <c r="D43" i="2" a="1"/>
  <c r="F43" i="2" a="1"/>
  <c r="F42" i="2" a="1"/>
  <c r="C43" i="2" a="1"/>
  <c r="C42" i="2" a="1"/>
  <c r="J263" i="22" l="1"/>
  <c r="I263" i="22"/>
  <c r="E21" i="24"/>
  <c r="F21" i="24"/>
  <c r="J329" i="22"/>
  <c r="I329" i="22"/>
  <c r="I326" i="22"/>
  <c r="J326" i="22"/>
  <c r="J314" i="22"/>
  <c r="I314" i="22"/>
  <c r="I298" i="22"/>
  <c r="J298" i="22"/>
  <c r="J322" i="22"/>
  <c r="I322" i="22"/>
  <c r="I261" i="22"/>
  <c r="J261" i="22"/>
  <c r="H330" i="22"/>
  <c r="J332" i="22"/>
  <c r="I332" i="22"/>
  <c r="F41" i="2"/>
  <c r="C42" i="2"/>
  <c r="F43" i="2"/>
  <c r="G42" i="2"/>
  <c r="D42" i="2"/>
  <c r="C43" i="2"/>
  <c r="G43" i="2"/>
  <c r="G41" i="2"/>
  <c r="C41" i="2"/>
  <c r="D43" i="2"/>
  <c r="F42" i="2"/>
  <c r="D41" i="2"/>
  <c r="B47" i="2"/>
  <c r="F46" i="2" a="1"/>
  <c r="D45" i="2" a="1"/>
  <c r="D46" i="2" a="1"/>
  <c r="F44" i="2" a="1"/>
  <c r="G46" i="2" a="1"/>
  <c r="G45" i="2" a="1"/>
  <c r="D44" i="2" a="1"/>
  <c r="C46" i="2" a="1"/>
  <c r="C45" i="2" a="1"/>
  <c r="C44" i="2" a="1"/>
  <c r="F45" i="2" a="1"/>
  <c r="G44" i="2" a="1"/>
  <c r="J330" i="22" l="1"/>
  <c r="I330" i="22"/>
  <c r="F44" i="2"/>
  <c r="C46" i="2"/>
  <c r="G44" i="2"/>
  <c r="D44" i="2"/>
  <c r="D46" i="2"/>
  <c r="C45" i="2"/>
  <c r="F45" i="2"/>
  <c r="G45" i="2"/>
  <c r="F46" i="2"/>
  <c r="D45" i="2"/>
  <c r="C44" i="2"/>
  <c r="G46" i="2"/>
  <c r="C48" i="2" a="1"/>
  <c r="C47" i="2" a="1"/>
  <c r="C49" i="2" a="1"/>
  <c r="G48" i="2" a="1"/>
  <c r="F47" i="2" a="1"/>
  <c r="D48" i="2" a="1"/>
  <c r="F48" i="2" a="1"/>
  <c r="D49" i="2" a="1"/>
  <c r="G47" i="2" a="1"/>
  <c r="G49" i="2" a="1"/>
  <c r="D47" i="2" a="1"/>
  <c r="F49" i="2" a="1"/>
  <c r="F47" i="2" l="1"/>
  <c r="C49" i="2"/>
  <c r="F48" i="2"/>
  <c r="G47" i="2"/>
  <c r="D47" i="2"/>
  <c r="D49" i="2"/>
  <c r="G48" i="2"/>
  <c r="C48" i="2"/>
  <c r="F49" i="2"/>
  <c r="D48" i="2"/>
  <c r="C47" i="2"/>
  <c r="G4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<sst xmlns="http://schemas.openxmlformats.org/spreadsheetml/2006/main" count="1713" uniqueCount="501">
  <si>
    <t>Ganadores</t>
  </si>
  <si>
    <t>Perdedores</t>
  </si>
  <si>
    <t>Ranking Nacional</t>
  </si>
  <si>
    <t>CARNÉ</t>
  </si>
  <si>
    <t>NOMBRE</t>
  </si>
  <si>
    <t>CLUB</t>
  </si>
  <si>
    <t>RANKING</t>
  </si>
  <si>
    <t>PUNTOS</t>
  </si>
  <si>
    <t>Grupo</t>
  </si>
  <si>
    <t>X</t>
  </si>
  <si>
    <t>BYE</t>
  </si>
  <si>
    <t>En Caso de ocupar 3 de 5, mostrar columnas H - I         En caso de 2 de 2, ocultarlas.</t>
  </si>
  <si>
    <t>Fecha:</t>
  </si>
  <si>
    <t>Categoría</t>
  </si>
  <si>
    <t>Grupo nº</t>
  </si>
  <si>
    <t>Mesa nº</t>
  </si>
  <si>
    <t>Orden</t>
  </si>
  <si>
    <t>Carné</t>
  </si>
  <si>
    <t>Jugadores</t>
  </si>
  <si>
    <t>Lugar</t>
  </si>
  <si>
    <t>Ranking</t>
  </si>
  <si>
    <t>Puntos</t>
  </si>
  <si>
    <t xml:space="preserve">Partida </t>
  </si>
  <si>
    <t>JUGADOR</t>
  </si>
  <si>
    <t>1º set</t>
  </si>
  <si>
    <t>2º set</t>
  </si>
  <si>
    <t>3º set</t>
  </si>
  <si>
    <t>4º set</t>
  </si>
  <si>
    <t>5º set</t>
  </si>
  <si>
    <t xml:space="preserve">Ganador </t>
  </si>
  <si>
    <t>Clasificados (# de carne)</t>
  </si>
  <si>
    <t>Revisión de Camisas y Raquetas</t>
  </si>
  <si>
    <t>Carnet</t>
  </si>
  <si>
    <t>Nombre</t>
  </si>
  <si>
    <t>Revisión de nombres y resultados</t>
  </si>
  <si>
    <t>Árbitro</t>
  </si>
  <si>
    <t>Marque si hay informe</t>
  </si>
  <si>
    <t>En Caso de ocupar 3 de 5, mostrar columnas H - I             En caso de 2 de 2, ocultarlas.</t>
  </si>
  <si>
    <t>Todo</t>
  </si>
  <si>
    <t>Imprimir</t>
  </si>
  <si>
    <t>Par</t>
  </si>
  <si>
    <t xml:space="preserve">Fecha: </t>
  </si>
  <si>
    <t>Impar</t>
  </si>
  <si>
    <t>Categoría:</t>
  </si>
  <si>
    <t>Nº</t>
  </si>
  <si>
    <t>PRIMEROS DE GRUPO</t>
  </si>
  <si>
    <t>Gr</t>
  </si>
  <si>
    <t>1ro G1</t>
  </si>
  <si>
    <t>1ro G3-4</t>
  </si>
  <si>
    <t>2do</t>
  </si>
  <si>
    <t>1ro G17-32</t>
  </si>
  <si>
    <t>1ro G9-16</t>
  </si>
  <si>
    <t>1ro G5-8</t>
  </si>
  <si>
    <t>1st Gr. 9-16</t>
  </si>
  <si>
    <t>1st Gr. 9-17</t>
  </si>
  <si>
    <t>SEGUNDOS DE GRUPO</t>
  </si>
  <si>
    <t>1ro G2</t>
  </si>
  <si>
    <t>1,2,4</t>
  </si>
  <si>
    <t>-</t>
  </si>
  <si>
    <t>X</t>
    <phoneticPr fontId="54" type="noConversion"/>
  </si>
  <si>
    <t>BYE</t>
    <phoneticPr fontId="54" type="noConversion"/>
  </si>
  <si>
    <t>Match</t>
  </si>
  <si>
    <t>Round</t>
  </si>
  <si>
    <t>Day</t>
  </si>
  <si>
    <t>Time</t>
  </si>
  <si>
    <t>T</t>
  </si>
  <si>
    <t>A</t>
    <phoneticPr fontId="0" type="noConversion"/>
  </si>
  <si>
    <t>B</t>
    <phoneticPr fontId="0" type="noConversion"/>
  </si>
  <si>
    <t>pla 1</t>
    <phoneticPr fontId="0" type="noConversion"/>
  </si>
  <si>
    <t>Ass</t>
  </si>
  <si>
    <t>pla 2</t>
    <phoneticPr fontId="0" type="noConversion"/>
  </si>
  <si>
    <t>Ass</t>
    <phoneticPr fontId="0" type="noConversion"/>
  </si>
  <si>
    <t>G A</t>
  </si>
  <si>
    <t>G X</t>
  </si>
  <si>
    <t>Score</t>
  </si>
  <si>
    <t>Games</t>
  </si>
  <si>
    <t>1/32</t>
  </si>
  <si>
    <t>21-sep</t>
  </si>
  <si>
    <t>MATCH_ID</t>
  </si>
  <si>
    <t>DAT</t>
  </si>
  <si>
    <t>TIME</t>
  </si>
  <si>
    <t>TABLE</t>
  </si>
  <si>
    <t>EVT</t>
  </si>
  <si>
    <t>GRP</t>
  </si>
  <si>
    <t>SEQ</t>
  </si>
  <si>
    <t>P1ID_1</t>
  </si>
  <si>
    <t>P1ID_2</t>
  </si>
  <si>
    <t>P2ID_1</t>
  </si>
  <si>
    <t>P2ID_2</t>
  </si>
  <si>
    <t>WINNER ID</t>
  </si>
  <si>
    <t>P1</t>
  </si>
  <si>
    <t>P2</t>
  </si>
  <si>
    <t>EVENT</t>
  </si>
  <si>
    <t>ROUND</t>
  </si>
  <si>
    <t>Ronda de 64 - 1</t>
    <phoneticPr fontId="0" type="noConversion"/>
  </si>
  <si>
    <t>Ronda de 64 - 2</t>
  </si>
  <si>
    <t>Ronda de 64 - 3</t>
  </si>
  <si>
    <t>Ronda de 64 - 4</t>
  </si>
  <si>
    <t>Ronda de 64 - 5</t>
  </si>
  <si>
    <t>Ronda de 64 - 6</t>
  </si>
  <si>
    <t>Ronda de 64 - 7</t>
  </si>
  <si>
    <t>Ronda de 64 - 8</t>
  </si>
  <si>
    <t>Ronda de 64 - 9</t>
  </si>
  <si>
    <t>Ronda de 64 - 10</t>
  </si>
  <si>
    <t>Ronda de 64 - 11</t>
  </si>
  <si>
    <t>Ronda de 64 - 12</t>
  </si>
  <si>
    <t>Ronda de 64 - 13</t>
  </si>
  <si>
    <t>Ronda de 64 - 14</t>
  </si>
  <si>
    <t>Ronda de 64 - 15</t>
  </si>
  <si>
    <t>Ronda de 64 - 16</t>
  </si>
  <si>
    <t>Ronda de 64 - 17</t>
  </si>
  <si>
    <t>Ronda de 64 - 18</t>
  </si>
  <si>
    <t>Ronda de 64 - 19</t>
  </si>
  <si>
    <t>Ronda de 64 - 20</t>
  </si>
  <si>
    <t>Ronda de 64 - 21</t>
  </si>
  <si>
    <t>Ronda de 64 - 22</t>
  </si>
  <si>
    <t>Ronda de 64 - 23</t>
  </si>
  <si>
    <t>Ronda de 64 - 24</t>
  </si>
  <si>
    <t>Ronda de 64 - 25</t>
  </si>
  <si>
    <t>Ronda de 64 - 26</t>
  </si>
  <si>
    <t>Ronda de 64 - 27</t>
  </si>
  <si>
    <t>Ronda de 64 - 28</t>
  </si>
  <si>
    <t>Ronda de 64 - 29</t>
  </si>
  <si>
    <t>Ronda de 64 - 30</t>
  </si>
  <si>
    <t>Finalista:</t>
    <phoneticPr fontId="0" type="noConversion"/>
  </si>
  <si>
    <t>Ronda de 64 - 31</t>
  </si>
  <si>
    <t>Ronda de 64 - 32</t>
  </si>
  <si>
    <t>Ronda de 32 - 1</t>
    <phoneticPr fontId="0" type="noConversion"/>
  </si>
  <si>
    <t>Ronda de 32 - 2</t>
  </si>
  <si>
    <t>Ronda de 32 - 3</t>
  </si>
  <si>
    <t>Ronda de 32 - 4</t>
  </si>
  <si>
    <t>Ronda de 32 - 5</t>
  </si>
  <si>
    <t>Ronda de 32 - 6</t>
  </si>
  <si>
    <t>Ronda de 32 - 7</t>
  </si>
  <si>
    <t>Ronda de 32 - 8</t>
  </si>
  <si>
    <t>Ronda de 32 - 9</t>
  </si>
  <si>
    <t>Ronda de 32 - 10</t>
  </si>
  <si>
    <t>Ronda de 32 - 11</t>
  </si>
  <si>
    <t>Ronda de 32 - 12</t>
  </si>
  <si>
    <t>Ronda de 32 - 13</t>
  </si>
  <si>
    <t>Ronda de 32 - 14</t>
  </si>
  <si>
    <t>Ronda de 32 - 15</t>
  </si>
  <si>
    <t>Ronda de 32 - 16</t>
  </si>
  <si>
    <t>Ronda de 16 - 1</t>
    <phoneticPr fontId="0" type="noConversion"/>
  </si>
  <si>
    <t>Ronda de 16 - 2</t>
  </si>
  <si>
    <t>Ronda de 16 - 3</t>
  </si>
  <si>
    <t>Ronda de 16 - 4</t>
  </si>
  <si>
    <t>Ronda de 16 - 5</t>
  </si>
  <si>
    <t>Ronda de 16 - 6</t>
  </si>
  <si>
    <t>Ronda de 16 - 7</t>
  </si>
  <si>
    <t>Ronda de 16 - 8</t>
  </si>
  <si>
    <t>Cuartos</t>
    <phoneticPr fontId="0" type="noConversion"/>
  </si>
  <si>
    <t>Semifinal</t>
    <phoneticPr fontId="0" type="noConversion"/>
  </si>
  <si>
    <t>CAMPEON:</t>
    <phoneticPr fontId="0" type="noConversion"/>
  </si>
  <si>
    <t>3 y 4 puesto</t>
    <phoneticPr fontId="0" type="noConversion"/>
  </si>
  <si>
    <t>1/16</t>
  </si>
  <si>
    <t>FINAL</t>
    <phoneticPr fontId="0" type="noConversion"/>
  </si>
  <si>
    <t>1/8</t>
  </si>
  <si>
    <t>QF</t>
  </si>
  <si>
    <t>SF</t>
    <phoneticPr fontId="0" type="noConversion"/>
  </si>
  <si>
    <t>3 Y 4</t>
    <phoneticPr fontId="0" type="noConversion"/>
  </si>
  <si>
    <t>F</t>
  </si>
  <si>
    <t>SI SE JUEGA TERCER PUESTO MARQUE 1, SI NO DEJE EN BLANCO</t>
    <phoneticPr fontId="0" type="noConversion"/>
  </si>
  <si>
    <t>TERCER PUESTO:</t>
    <phoneticPr fontId="0" type="noConversion"/>
  </si>
  <si>
    <t>1</t>
    <phoneticPr fontId="0" type="noConversion"/>
  </si>
  <si>
    <t>SEMI</t>
    <phoneticPr fontId="0" type="noConversion"/>
  </si>
  <si>
    <t>2</t>
    <phoneticPr fontId="0" type="noConversion"/>
  </si>
  <si>
    <t>3</t>
    <phoneticPr fontId="0" type="noConversion"/>
  </si>
  <si>
    <t>4</t>
    <phoneticPr fontId="0" type="noConversion"/>
  </si>
  <si>
    <t>CUARTOS</t>
    <phoneticPr fontId="0" type="noConversion"/>
  </si>
  <si>
    <t>5</t>
    <phoneticPr fontId="0" type="noConversion"/>
  </si>
  <si>
    <t>6</t>
    <phoneticPr fontId="0" type="noConversion"/>
  </si>
  <si>
    <t>7</t>
    <phoneticPr fontId="0" type="noConversion"/>
  </si>
  <si>
    <t>8</t>
    <phoneticPr fontId="0" type="noConversion"/>
  </si>
  <si>
    <t>OCTAVOS</t>
    <phoneticPr fontId="0" type="noConversion"/>
  </si>
  <si>
    <t>9</t>
    <phoneticPr fontId="0" type="noConversion"/>
  </si>
  <si>
    <t>10</t>
    <phoneticPr fontId="0" type="noConversion"/>
  </si>
  <si>
    <t>11</t>
  </si>
  <si>
    <t>12</t>
  </si>
  <si>
    <t>13</t>
  </si>
  <si>
    <t>14</t>
  </si>
  <si>
    <t>15</t>
  </si>
  <si>
    <t>16</t>
  </si>
  <si>
    <t>LOS 32</t>
    <phoneticPr fontId="0" type="noConversion"/>
  </si>
  <si>
    <t>17</t>
    <phoneticPr fontId="0" type="noConversion"/>
  </si>
  <si>
    <t>18</t>
    <phoneticPr fontId="0" type="noConversion"/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</si>
  <si>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</si>
  <si>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</si>
  <si>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</si>
  <si>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</si>
  <si>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</si>
  <si>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</si>
  <si>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</si>
  <si>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</si>
  <si>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</si>
  <si>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</si>
  <si>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</si>
  <si>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</si>
  <si>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</si>
  <si>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</si>
  <si>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LOS 64</t>
    <phoneticPr fontId="0" type="noConversion"/>
  </si>
  <si>
    <t>33</t>
    <phoneticPr fontId="0" type="noConversion"/>
  </si>
  <si>
    <t>34</t>
    <phoneticPr fontId="0" type="noConversion"/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</si>
  <si>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</si>
  <si>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</si>
  <si>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</si>
  <si>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</si>
  <si>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</si>
  <si>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</si>
  <si>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</si>
  <si>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</si>
  <si>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</si>
  <si>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</si>
  <si>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</si>
  <si>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</si>
  <si>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</si>
  <si>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</si>
  <si>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</si>
  <si>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</si>
  <si>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</si>
  <si>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</si>
  <si>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</si>
  <si>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</si>
  <si>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</si>
  <si>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</si>
  <si>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</si>
  <si>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</si>
  <si>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</si>
  <si>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</si>
  <si>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</si>
  <si>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</si>
  <si>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</si>
  <si>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</si>
  <si>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POSICIONES FINALES SEXTA CATEGORIA</t>
  </si>
  <si>
    <t>5 A 8</t>
    <phoneticPr fontId="0" type="noConversion"/>
  </si>
  <si>
    <t>9 A 16</t>
    <phoneticPr fontId="0" type="noConversion"/>
  </si>
  <si>
    <t>17 A 32</t>
    <phoneticPr fontId="0" type="noConversion"/>
  </si>
  <si>
    <t>33 A 64</t>
    <phoneticPr fontId="0" type="noConversion"/>
  </si>
  <si>
    <t>SCORE SHEETS PRELIMINARY GROUPS</t>
  </si>
  <si>
    <t>Match ID</t>
  </si>
  <si>
    <t>Event:</t>
  </si>
  <si>
    <t>Stage:</t>
  </si>
  <si>
    <t>Serv.</t>
  </si>
  <si>
    <t>Y</t>
  </si>
  <si>
    <t>YR1</t>
  </si>
  <si>
    <t>YR2</t>
  </si>
  <si>
    <t>T O</t>
  </si>
  <si>
    <t>Player/Pair A/AB</t>
  </si>
  <si>
    <t>1st</t>
  </si>
  <si>
    <t>Player/Pair X/XY</t>
  </si>
  <si>
    <t>2nd</t>
  </si>
  <si>
    <t>3rd</t>
  </si>
  <si>
    <t>4th</t>
  </si>
  <si>
    <t>5th</t>
  </si>
  <si>
    <t>6th</t>
  </si>
  <si>
    <t>7th</t>
  </si>
  <si>
    <t>Winner:</t>
  </si>
  <si>
    <t>Number:</t>
  </si>
  <si>
    <t>Name:</t>
  </si>
  <si>
    <t>If written report attached please mark here:</t>
  </si>
  <si>
    <t>A/AB SIGNATURE</t>
  </si>
  <si>
    <t>X/XY SIGNATURE</t>
  </si>
  <si>
    <t>Umpire 1:</t>
  </si>
  <si>
    <t>Signature Umpires:</t>
  </si>
  <si>
    <t>Umpire 2:</t>
  </si>
  <si>
    <t>Validation Referee:</t>
  </si>
  <si>
    <t xml:space="preserve">PREMIACIÓN </t>
  </si>
  <si>
    <t>POS</t>
  </si>
  <si>
    <t>CARNET</t>
  </si>
  <si>
    <t>FABIAN ROJAS VARELA</t>
  </si>
  <si>
    <t>SAN CARLOS</t>
  </si>
  <si>
    <t>FABIÁN OBANDO VARGAS</t>
  </si>
  <si>
    <t>ALAJUELA</t>
  </si>
  <si>
    <t>LUCA JIMÉNEZ CHAVES</t>
  </si>
  <si>
    <t>ESCAZÚ</t>
  </si>
  <si>
    <t>GABRIEL CORRALES BARRANTES</t>
  </si>
  <si>
    <t>ESPARZA</t>
  </si>
  <si>
    <t>JOSE PABLO DELGADO FERNANDEZ</t>
  </si>
  <si>
    <t>SANTIAGO MELENDEZ MONTERO</t>
  </si>
  <si>
    <t>PÉREZ ZELEDÓN</t>
  </si>
  <si>
    <t>ISAAC RIVERA TORRES</t>
  </si>
  <si>
    <t>CURRIDABAT</t>
  </si>
  <si>
    <t>JULIÁN ZUÑIGA AGÜERO</t>
  </si>
  <si>
    <t>TOMÁS AGUILAR JIMÉNEZ</t>
  </si>
  <si>
    <t>SANTA ANA</t>
  </si>
  <si>
    <t>JESÉ DAVID CHAVES MUÑOZ</t>
  </si>
  <si>
    <t>ISAAC RÍOS FERNÁNDEZ</t>
  </si>
  <si>
    <t>CCDR SAN JOSÉ</t>
  </si>
  <si>
    <t>DIEGO WU WU</t>
  </si>
  <si>
    <t>IAN GABRIEL VILLEGAS SALAS</t>
  </si>
  <si>
    <t>JOSÉ DANIEL FERNÁNDEZ HERRERA</t>
  </si>
  <si>
    <t>LEONARDO COTO RAMIREZ</t>
  </si>
  <si>
    <t>GUARCO</t>
  </si>
  <si>
    <t>JUAN MARTÍN ARCE VÁSQUEZ</t>
  </si>
  <si>
    <t>ANDRÉS CHACÓN ALTAMIRANO</t>
  </si>
  <si>
    <t>SANTHIAGO SOTO BNADO</t>
  </si>
  <si>
    <t>JACKY CHENG FENG</t>
  </si>
  <si>
    <t>MATHIAS HAY GRANADOS</t>
  </si>
  <si>
    <t>CORREDORES</t>
  </si>
  <si>
    <t>IGNACIO CABEZAS ROJAS</t>
  </si>
  <si>
    <t>CALEB CASCANTE MARIN</t>
  </si>
  <si>
    <t>IVAN ANDRÉS RODRÍGUEZ DURÁN</t>
  </si>
  <si>
    <t>ESTEBAN CHAVES GALLO</t>
  </si>
  <si>
    <t>RODOLFO ALBERTO CHAVES LEON</t>
  </si>
  <si>
    <t>BRYAN ALVAREZ SOLIS</t>
  </si>
  <si>
    <t>SEBASTIAN VARGAS ZAMORA</t>
  </si>
  <si>
    <t>ADRIAN ARTAVIA MORALES</t>
  </si>
  <si>
    <t>MONTES DE OCA</t>
  </si>
  <si>
    <t>ALEJANDRO PADILLA SOLERA</t>
  </si>
  <si>
    <t>ISAAC MATHÍAS ROJAS SOLANO</t>
  </si>
  <si>
    <t>ASERRÍ</t>
  </si>
  <si>
    <t>TOMAS IGNACIO UGALDE HERNANDEZ</t>
  </si>
  <si>
    <t>MIKEL MORA JIMÉNEZ</t>
  </si>
  <si>
    <t>BRANDON VENEGAS MURILLO</t>
  </si>
  <si>
    <t>BENJAMIN CALDERON CECILIANO</t>
  </si>
  <si>
    <t>DANIEL GARRO OBALDÍA</t>
  </si>
  <si>
    <t>FABIAN JOSUÉ CISNEROS VARGAS</t>
  </si>
  <si>
    <t>MATHIAS QUESADA CASTILLO</t>
  </si>
  <si>
    <t>ISAAC GUTIERREZ CHACON</t>
  </si>
  <si>
    <t>CCDR SANTA CRUZ</t>
  </si>
  <si>
    <t>EMILIANO SOLIS FUMERO</t>
  </si>
  <si>
    <t>ISAAC DAVID CASTRO DÍAZ</t>
  </si>
  <si>
    <t>SAÚL JESÉ OROZCO REYES</t>
  </si>
  <si>
    <t>MATIAS VALVERDE CHINCHILLA</t>
  </si>
  <si>
    <t>SANTO DOMINGO</t>
  </si>
  <si>
    <t>ISAAC CHACÓN RETANA</t>
  </si>
  <si>
    <t>BENJAMÍN QUIRÓS BALTODANO</t>
  </si>
  <si>
    <t>SANTIAGO LOPEZ</t>
  </si>
  <si>
    <t>AARON RAMIREZ LEON</t>
  </si>
  <si>
    <t>SAÚL EMIR PÉREZ MEDINA</t>
  </si>
  <si>
    <t>FABIAN LOPEZ GIANOLI</t>
  </si>
  <si>
    <t>JULIÁN ESPINOZA CHAVEZ</t>
  </si>
  <si>
    <t>TOBÍAS BOGARIN CUADRA</t>
  </si>
  <si>
    <t>SAMUEL GUARDADO ROJAS</t>
  </si>
  <si>
    <t>ALEJANDRO CASTRO MORA</t>
  </si>
  <si>
    <t>U13 MASCULINO</t>
  </si>
  <si>
    <t>LLAVE FINAL U 13 MASCULINO</t>
  </si>
  <si>
    <t>wo</t>
  </si>
  <si>
    <t>CARNE</t>
  </si>
  <si>
    <t>SERGIO ARGUEDAS ALVAREZ</t>
  </si>
  <si>
    <t>AGUSTIN RANGEL PINEDA</t>
  </si>
  <si>
    <t>ANDRÉS ODIO MARIN</t>
  </si>
  <si>
    <t>NIKOLAS BUTVILL CAMACHO</t>
  </si>
  <si>
    <t>MAXIMILIANO ORELLANA UGALDE</t>
  </si>
  <si>
    <t>JEIKEL ANDRES FALLAS HAZERA</t>
  </si>
  <si>
    <t>SAÚL VENEGAS VEGA</t>
  </si>
  <si>
    <t>EMILIANO UGALDE HERNANDEZ</t>
  </si>
  <si>
    <t>SAMUEL CORDERO PORRAS</t>
  </si>
  <si>
    <t>SEBASTIÁN HERNÁNDEZ LEÓN</t>
  </si>
  <si>
    <t>JOSE MATEO ABARCA MARIN</t>
  </si>
  <si>
    <t>MOISES PORRAS JUAREZ</t>
  </si>
  <si>
    <t>THIAGO ISAAC ZÚÑIGA SALAS</t>
  </si>
  <si>
    <t>POCOCÍ</t>
  </si>
  <si>
    <t>JULIÁN RAMÍREZ CASTILLO</t>
  </si>
  <si>
    <t>GUSTAVO PORRAS ROJAS</t>
  </si>
  <si>
    <t>OREAMUNOT3 AMETROTEME</t>
  </si>
  <si>
    <t>CCDR CARTAGO</t>
  </si>
  <si>
    <t>Rodrigo Eliel Bulgach Butler</t>
  </si>
  <si>
    <t>Josué Delgado Barboza</t>
  </si>
  <si>
    <t>Mateo Portuguez Lizama</t>
  </si>
  <si>
    <t>Andrew Marín Otero</t>
  </si>
  <si>
    <t>Mariano Sandi Altamirano</t>
  </si>
  <si>
    <t>Isaac Fernández Sánchez</t>
  </si>
  <si>
    <t>Aaron Rodriguez Martínez</t>
  </si>
  <si>
    <t>Mateo Zamora Arrieta</t>
  </si>
  <si>
    <t>Anthony Mata</t>
  </si>
  <si>
    <t>Jose Gabriel Roman Sandoval</t>
  </si>
  <si>
    <t>Valentina Ly Padilla</t>
  </si>
  <si>
    <t>Caleb Andres Cabalceta Rojas</t>
  </si>
  <si>
    <t>Ian Snaikel Jimenez Hernandez</t>
  </si>
  <si>
    <t>Snaider Caleth Jimenez Hernandez</t>
  </si>
  <si>
    <t>Donovan Santiago Araya Camacho</t>
  </si>
  <si>
    <t>Maiko Rodney Jimenez Vargas</t>
  </si>
  <si>
    <t>PUNTARENAS</t>
  </si>
  <si>
    <t>Matias Martinez Mendez</t>
  </si>
  <si>
    <t>Vincent Alexander Montero Monge</t>
  </si>
  <si>
    <t>Bryan Mauricio Araya Mora</t>
  </si>
  <si>
    <t>Santiago De Merzeville Arce</t>
  </si>
  <si>
    <t>CARTAGO</t>
  </si>
  <si>
    <t>Derian Matias Pereira Chaporro</t>
  </si>
  <si>
    <t>Josue Guevara Quesada</t>
  </si>
  <si>
    <t>Evans Alvarado Gonzales</t>
  </si>
  <si>
    <t>Leonardo Farit Villareal Jarquin</t>
  </si>
  <si>
    <t>Yariel Astua Segura</t>
  </si>
  <si>
    <t>Alexandro Andrés Pereira Víquez</t>
  </si>
  <si>
    <t>Sebastian Gonzalez Solis</t>
  </si>
  <si>
    <t>Josef Salas Lizano</t>
  </si>
  <si>
    <t>DESAMPARADOS</t>
  </si>
  <si>
    <t>Oliver Kamm Cerdas</t>
  </si>
  <si>
    <t>Geovanny Jimenez Carbonero</t>
  </si>
  <si>
    <t>SANTIAGO ROLDAN GARITA</t>
  </si>
  <si>
    <t>ISAAC DANIEL CASTILLO CABALCETA</t>
  </si>
  <si>
    <t>ERICK GUO WU</t>
  </si>
  <si>
    <t>Luca Solís Zúñiga</t>
  </si>
  <si>
    <t>Santiago Monsón Salazar</t>
  </si>
  <si>
    <t>DIEGO ALONSO GOMEZ BARAHONA</t>
  </si>
  <si>
    <t>LUCAS CARMONA BONILLA</t>
  </si>
  <si>
    <t>MORA</t>
  </si>
  <si>
    <t>LUCIANO QUIROS AVILA</t>
  </si>
  <si>
    <t>SAMUEL MADRIZ MONTERO</t>
  </si>
  <si>
    <t>ISMAEL CÁRDENAS ACOSTA</t>
  </si>
  <si>
    <t>MATÍAS UMAÑA CANO</t>
  </si>
  <si>
    <t>Thiago Herrera Canales</t>
  </si>
  <si>
    <t>NICOLAS CECILIANO ESQUIVEL</t>
  </si>
  <si>
    <t>ADRIAN MELTZER AIZENMAN</t>
  </si>
  <si>
    <t>JOSÉ IGNACIO RETANA AGUILAR</t>
  </si>
  <si>
    <t>MATÍAS RAMÍREZ MARÍN</t>
  </si>
  <si>
    <t>EMILIANO RUIZ PLAZA</t>
  </si>
  <si>
    <t>Fabian Lopez Gianoli</t>
  </si>
  <si>
    <t>NATHAN MATISON CARVAJAL</t>
  </si>
  <si>
    <t>MATEO GUZMAN BLANCO</t>
  </si>
  <si>
    <t>Josué Salas</t>
  </si>
  <si>
    <t>Roberto Sandoval</t>
  </si>
  <si>
    <t>Mathias Navarro Ramirez</t>
  </si>
  <si>
    <t>INDEPENDIENTE</t>
  </si>
  <si>
    <t>Damian Antonio Ortega Vasquez</t>
  </si>
  <si>
    <t>Michael Wiernick Gutreiman</t>
  </si>
  <si>
    <t>AARON VARGAS LEDEZMA</t>
  </si>
  <si>
    <t>EMANUEL SOLÍS MILLON</t>
  </si>
  <si>
    <t>GABRIEL FLORES FERNÁNDEZ</t>
  </si>
  <si>
    <t>Juan Manuel Ardanaz</t>
  </si>
  <si>
    <t>GONZALO ARAYA VILLALOBOS</t>
  </si>
  <si>
    <t>Santiago Hernández Soto</t>
  </si>
  <si>
    <t>AARON MENDEZ BARRANTES</t>
  </si>
  <si>
    <t>SAÚL MARÍN CHINCHILLA</t>
  </si>
  <si>
    <t>ISMAEL LOPEZ MALTÉS</t>
  </si>
  <si>
    <t>Isaac Felipe Guzmán Eras</t>
  </si>
  <si>
    <t>LIBERIA</t>
  </si>
  <si>
    <t>Ian Jose Ramirez</t>
  </si>
  <si>
    <t>ALEXANDER BATISTA SOLANO</t>
  </si>
  <si>
    <t>JERALD FABIAN CRUZ CALVO</t>
  </si>
  <si>
    <t>ENRIQUE ZAMORA CORRALES</t>
  </si>
  <si>
    <t>Robert Jiménez</t>
  </si>
  <si>
    <t>Bryan Mata</t>
  </si>
  <si>
    <t>Santiago Andres Carmona Vargas</t>
  </si>
  <si>
    <t>Diego Moya Chacon</t>
  </si>
  <si>
    <t>Manuel Enrique Mendez Barquero</t>
  </si>
  <si>
    <t>Carlos Sánchez Delgado</t>
  </si>
  <si>
    <t>JACOB ESQUIVEL BENAVIDES</t>
  </si>
  <si>
    <t>Gabriel Meneses Loaiza</t>
  </si>
  <si>
    <t>Hector Brenes Nuñez</t>
  </si>
  <si>
    <t>Alonso Ureña Romero</t>
  </si>
  <si>
    <t>THIAGO ARGUEDAS CASTRO</t>
  </si>
  <si>
    <t>LUKA ARGUEDAS CASTRO</t>
  </si>
  <si>
    <t>ISAAC SABORÍO ANCHÍA</t>
  </si>
  <si>
    <t>RAUL PADILLA GONZALEZ</t>
  </si>
  <si>
    <t>Lucas González Cabezas</t>
  </si>
  <si>
    <t>Saul Wiessel Mora</t>
  </si>
  <si>
    <t>Kaleb Escaffi Umaña</t>
  </si>
  <si>
    <t>Matías Perri Gomez</t>
  </si>
  <si>
    <t>Ian Ariel Monge Cruz</t>
  </si>
  <si>
    <t>LEANDRO CORTES SALAS</t>
  </si>
  <si>
    <t>José Pablo Climaco Aguilar</t>
  </si>
  <si>
    <t>DIEGO VIQUEZ CORDERO</t>
  </si>
  <si>
    <t>Fabian Solano Coto</t>
  </si>
  <si>
    <t>A</t>
  </si>
  <si>
    <t>Erick Guo Wu</t>
  </si>
  <si>
    <t>Elijah Tejada Westover</t>
  </si>
  <si>
    <t>MATEO COTO RIVERA</t>
  </si>
  <si>
    <t>JERALD CRUZ CALVO</t>
  </si>
  <si>
    <t>EMILIANO ESPINOZA PIEDRA</t>
  </si>
  <si>
    <t>FELIPE QUIROS ALVARADO</t>
  </si>
  <si>
    <t>THOMAS RIVERA GUZMAN</t>
  </si>
  <si>
    <t>CALEB RODRÍGUEZ AGUIRRE</t>
  </si>
  <si>
    <t>FELIPE CORDERO BRENES</t>
  </si>
  <si>
    <t>GABRIEL ALFARO OCAMPO</t>
  </si>
  <si>
    <t>DERECK MORALES PADILLA</t>
  </si>
  <si>
    <t>JULIÁN GAMBOA CORDERO</t>
  </si>
  <si>
    <t>MATHÍAS RIVERA ROCA</t>
  </si>
  <si>
    <t>MATÍAS RODRÍGUEZ AGUIRRE</t>
  </si>
  <si>
    <t>Mauricio Leitón Salazar</t>
  </si>
  <si>
    <t>Emilio Gomez Chacon</t>
  </si>
  <si>
    <t>Nicolas Naranjo Lopez</t>
  </si>
  <si>
    <t>CCDR MORA</t>
  </si>
  <si>
    <t>Yeikel Garcia Trigueros</t>
  </si>
  <si>
    <t>Luca Mancino Rivera</t>
  </si>
  <si>
    <t>Sergio Espinoza Escobar</t>
  </si>
  <si>
    <t>Mateo Rojas Perez</t>
  </si>
  <si>
    <t>Fabricio Beitia Morera</t>
  </si>
  <si>
    <t>Santiago Cascante Pérez</t>
  </si>
  <si>
    <t>Luigi Albertus Tasara Flores</t>
  </si>
  <si>
    <t>Alejandro Ovares Azofeifa</t>
  </si>
  <si>
    <t>Santiago Carvajal Salaverria</t>
  </si>
  <si>
    <t>SANTIAGO RAMÍREZ GUTIÉRREZ</t>
  </si>
  <si>
    <t>Abraham Segura Bonilla</t>
  </si>
  <si>
    <t>Jeremy Valladares Maradiaga</t>
  </si>
  <si>
    <t>DEREK CAMPOS MORA</t>
  </si>
  <si>
    <t>Dylan Johel Ortiz Villafuerte</t>
  </si>
  <si>
    <t>Luis Mejía Torres</t>
  </si>
  <si>
    <t>MARTÍN PAZ NAVA</t>
  </si>
  <si>
    <t>Lorenzo Mateo Navarro Espinoza</t>
  </si>
  <si>
    <t>Rafael Murillo Ulloa</t>
  </si>
  <si>
    <t>Jorge Roberto Paz Pineda</t>
  </si>
  <si>
    <t>CCDR DESAMPARADOS</t>
  </si>
  <si>
    <t>HAKIN CALDERÓN QUIRÓS</t>
  </si>
  <si>
    <t>Mathias Bonilla García</t>
  </si>
  <si>
    <t>Jesus Segura Corella</t>
  </si>
  <si>
    <t>Mateo Torres Sanchez</t>
  </si>
  <si>
    <t>Cristian Guo Wu</t>
  </si>
  <si>
    <t>Gustavo Gonzalez Fernandez</t>
  </si>
  <si>
    <t>Luis Daniel Quiros 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</si>
</sst>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\ h:mm"/>
    <numFmt numFmtId="165" formatCode="[$-409]d\-mmm\-yy;@"/>
    <numFmt numFmtId="166" formatCode="[$-409]d\-mmm;@"/>
  </numFmts>
  <fonts count="7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24"/>
      <color indexed="8"/>
      <name val="Aptos Narrow"/>
      <family val="2"/>
      <scheme val="minor"/>
    </font>
    <font>
      <sz val="18"/>
      <color indexed="8"/>
      <name val="Aptos Narrow"/>
      <family val="2"/>
      <scheme val="minor"/>
    </font>
    <font>
      <sz val="18"/>
      <color rgb="FF000000"/>
      <name val="Times New Roman"/>
      <family val="1"/>
    </font>
    <font>
      <sz val="11"/>
      <color rgb="FF000000"/>
      <name val="Times New Roman"/>
      <family val="1"/>
    </font>
    <font>
      <b/>
      <sz val="13.5"/>
      <name val="MS Sans Serif"/>
      <family val="2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14"/>
      <name val="MS Sans Serif"/>
      <family val="2"/>
    </font>
    <font>
      <b/>
      <sz val="18"/>
      <color indexed="8"/>
      <name val="Aptos Narrow"/>
      <family val="2"/>
      <scheme val="minor"/>
    </font>
    <font>
      <sz val="14"/>
      <name val="MS Sans Serif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8.5"/>
      <name val="MS Sans Serif"/>
      <family val="2"/>
    </font>
    <font>
      <b/>
      <sz val="11"/>
      <color indexed="8"/>
      <name val="Aptos Narrow"/>
      <family val="2"/>
      <scheme val="minor"/>
    </font>
    <font>
      <b/>
      <u/>
      <sz val="11"/>
      <color indexed="8"/>
      <name val="Aptos Narrow"/>
      <family val="2"/>
      <scheme val="minor"/>
    </font>
    <font>
      <sz val="16"/>
      <name val="MS Sans Serif"/>
      <family val="2"/>
    </font>
    <font>
      <sz val="9"/>
      <name val="Times New Roman"/>
      <family val="1"/>
    </font>
    <font>
      <b/>
      <sz val="12"/>
      <name val="Arial"/>
      <family val="2"/>
    </font>
    <font>
      <b/>
      <sz val="9"/>
      <color indexed="9"/>
      <name val="Arial"/>
      <family val="2"/>
    </font>
    <font>
      <b/>
      <sz val="18"/>
      <color indexed="9"/>
      <name val="Arial"/>
      <family val="2"/>
    </font>
    <font>
      <b/>
      <sz val="9"/>
      <color indexed="8"/>
      <name val="Arial"/>
      <family val="2"/>
    </font>
    <font>
      <b/>
      <sz val="9"/>
      <color indexed="10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  <font>
      <sz val="8"/>
      <name val="Franklin Gothic Medium Cond"/>
      <family val="2"/>
    </font>
    <font>
      <sz val="9"/>
      <name val="Franklin Gothic Medium Cond"/>
      <family val="2"/>
    </font>
    <font>
      <sz val="8"/>
      <color indexed="12"/>
      <name val="Franklin Gothic Medium Cond"/>
      <family val="2"/>
    </font>
    <font>
      <sz val="8"/>
      <color indexed="9"/>
      <name val="Franklin Gothic Medium Cond"/>
      <family val="2"/>
    </font>
    <font>
      <b/>
      <sz val="14"/>
      <name val="Arial"/>
      <family val="2"/>
    </font>
    <font>
      <sz val="10"/>
      <name val="Franklin Gothic Medium Cond"/>
      <family val="2"/>
    </font>
    <font>
      <sz val="6"/>
      <name val="Franklin Gothic Medium Cond"/>
      <family val="2"/>
    </font>
    <font>
      <sz val="7"/>
      <name val="Franklin Gothic Medium Cond"/>
      <family val="2"/>
    </font>
    <font>
      <sz val="8"/>
      <name val="Arial"/>
      <family val="2"/>
    </font>
    <font>
      <sz val="8"/>
      <color indexed="10"/>
      <name val="Franklin Gothic Medium Cond"/>
      <family val="2"/>
    </font>
    <font>
      <sz val="9"/>
      <color indexed="10"/>
      <name val="Franklin Gothic Medium Cond"/>
      <family val="2"/>
    </font>
    <font>
      <b/>
      <sz val="8"/>
      <name val="Arial"/>
      <family val="2"/>
    </font>
    <font>
      <b/>
      <sz val="10"/>
      <name val="Franklin Gothic Medium Cond"/>
      <family val="2"/>
    </font>
    <font>
      <sz val="8"/>
      <color indexed="207"/>
      <name val="Franklin Gothic Medium Cond"/>
      <family val="2"/>
    </font>
    <font>
      <b/>
      <sz val="9"/>
      <name val="Franklin Gothic Medium Cond"/>
      <family val="2"/>
    </font>
    <font>
      <b/>
      <sz val="10"/>
      <color indexed="10"/>
      <name val="Franklin Gothic Medium Cond"/>
      <family val="2"/>
    </font>
    <font>
      <b/>
      <sz val="10"/>
      <color indexed="48"/>
      <name val="Franklin Gothic Medium Cond"/>
      <family val="2"/>
    </font>
    <font>
      <b/>
      <sz val="8"/>
      <color indexed="10"/>
      <name val="Franklin Gothic Medium Cond"/>
      <family val="2"/>
    </font>
    <font>
      <b/>
      <sz val="8"/>
      <color indexed="48"/>
      <name val="Franklin Gothic Medium Cond"/>
      <family val="2"/>
    </font>
    <font>
      <b/>
      <sz val="20"/>
      <name val="Arial"/>
      <family val="2"/>
    </font>
    <font>
      <sz val="14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 Narrow"/>
      <family val="2"/>
    </font>
    <font>
      <b/>
      <sz val="15"/>
      <name val="Arial"/>
      <family val="2"/>
    </font>
    <font>
      <b/>
      <sz val="10"/>
      <color indexed="17"/>
      <name val="Comic Sans MS"/>
      <family val="4"/>
    </font>
    <font>
      <b/>
      <sz val="15"/>
      <color indexed="17"/>
      <name val="Comic Sans MS"/>
      <family val="4"/>
    </font>
    <font>
      <b/>
      <sz val="10"/>
      <name val="Arial"/>
      <family val="2"/>
    </font>
    <font>
      <b/>
      <sz val="12"/>
      <color indexed="12"/>
      <name val="Arial"/>
      <family val="2"/>
    </font>
    <font>
      <sz val="24"/>
      <color indexed="17"/>
      <name val="Arial Black"/>
      <family val="2"/>
    </font>
    <font>
      <b/>
      <sz val="25"/>
      <color indexed="17"/>
      <name val="Comic Sans MS"/>
      <family val="4"/>
    </font>
    <font>
      <b/>
      <sz val="24"/>
      <color indexed="17"/>
      <name val="Arial Black"/>
      <family val="2"/>
    </font>
    <font>
      <sz val="6"/>
      <color indexed="23"/>
      <name val="Arial"/>
      <family val="2"/>
    </font>
    <font>
      <b/>
      <sz val="10"/>
      <color indexed="17"/>
      <name val="Arial"/>
      <family val="2"/>
    </font>
    <font>
      <b/>
      <sz val="12"/>
      <color indexed="17"/>
      <name val="Arial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rgb="FFFFFF00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15" fillId="0" borderId="0"/>
    <xf numFmtId="0" fontId="15" fillId="0" borderId="0"/>
    <xf numFmtId="0" fontId="1" fillId="0" borderId="0"/>
  </cellStyleXfs>
  <cellXfs count="645">
    <xf numFmtId="0" fontId="0" fillId="0" borderId="0" xfId="0"/>
    <xf numFmtId="0" fontId="3" fillId="0" borderId="0" xfId="1"/>
    <xf numFmtId="0" fontId="3" fillId="0" borderId="2" xfId="1" applyBorder="1"/>
    <xf numFmtId="0" fontId="3" fillId="4" borderId="3" xfId="2" applyFill="1" applyBorder="1"/>
    <xf numFmtId="0" fontId="3" fillId="5" borderId="4" xfId="2" applyFill="1" applyBorder="1"/>
    <xf numFmtId="0" fontId="3" fillId="5" borderId="3" xfId="2" applyFill="1" applyBorder="1"/>
    <xf numFmtId="0" fontId="3" fillId="4" borderId="4" xfId="2" applyFill="1" applyBorder="1"/>
    <xf numFmtId="0" fontId="3" fillId="0" borderId="5" xfId="1" applyBorder="1"/>
    <xf numFmtId="0" fontId="3" fillId="4" borderId="6" xfId="2" applyFill="1" applyBorder="1"/>
    <xf numFmtId="0" fontId="3" fillId="5" borderId="7" xfId="2" applyFill="1" applyBorder="1"/>
    <xf numFmtId="0" fontId="3" fillId="5" borderId="6" xfId="2" applyFill="1" applyBorder="1"/>
    <xf numFmtId="0" fontId="3" fillId="4" borderId="7" xfId="2" applyFill="1" applyBorder="1"/>
    <xf numFmtId="0" fontId="3" fillId="4" borderId="8" xfId="2" applyFill="1" applyBorder="1"/>
    <xf numFmtId="0" fontId="3" fillId="5" borderId="9" xfId="2" applyFill="1" applyBorder="1"/>
    <xf numFmtId="0" fontId="3" fillId="5" borderId="8" xfId="2" applyFill="1" applyBorder="1"/>
    <xf numFmtId="0" fontId="3" fillId="4" borderId="9" xfId="2" applyFill="1" applyBorder="1"/>
    <xf numFmtId="0" fontId="0" fillId="0" borderId="0" xfId="1" applyFont="1"/>
    <xf numFmtId="0" fontId="3" fillId="0" borderId="0" xfId="2"/>
    <xf numFmtId="0" fontId="4" fillId="6" borderId="18" xfId="2" applyFont="1" applyFill="1" applyBorder="1"/>
    <xf numFmtId="0" fontId="4" fillId="6" borderId="19" xfId="2" applyFont="1" applyFill="1" applyBorder="1"/>
    <xf numFmtId="0" fontId="4" fillId="6" borderId="20" xfId="2" applyFont="1" applyFill="1" applyBorder="1" applyAlignment="1">
      <alignment horizontal="center"/>
    </xf>
    <xf numFmtId="0" fontId="5" fillId="0" borderId="0" xfId="2" applyFont="1"/>
    <xf numFmtId="1" fontId="6" fillId="0" borderId="12" xfId="2" applyNumberFormat="1" applyFont="1" applyBorder="1" applyAlignment="1">
      <alignment horizontal="left" vertical="top"/>
    </xf>
    <xf numFmtId="0" fontId="6" fillId="0" borderId="13" xfId="2" applyFont="1" applyBorder="1" applyAlignment="1">
      <alignment horizontal="left" vertical="top"/>
    </xf>
    <xf numFmtId="1" fontId="6" fillId="0" borderId="13" xfId="2" applyNumberFormat="1" applyFont="1" applyBorder="1" applyAlignment="1">
      <alignment horizontal="center" vertical="top"/>
    </xf>
    <xf numFmtId="1" fontId="6" fillId="0" borderId="14" xfId="2" applyNumberFormat="1" applyFont="1" applyBorder="1" applyAlignment="1">
      <alignment horizontal="center" vertical="top"/>
    </xf>
    <xf numFmtId="0" fontId="6" fillId="0" borderId="21" xfId="2" applyFont="1" applyBorder="1" applyAlignment="1">
      <alignment horizontal="center" vertical="center"/>
    </xf>
    <xf numFmtId="0" fontId="5" fillId="0" borderId="22" xfId="2" applyFont="1" applyBorder="1"/>
    <xf numFmtId="1" fontId="6" fillId="0" borderId="23" xfId="2" applyNumberFormat="1" applyFont="1" applyBorder="1" applyAlignment="1">
      <alignment horizontal="left" vertical="top"/>
    </xf>
    <xf numFmtId="0" fontId="6" fillId="0" borderId="0" xfId="2" applyFont="1" applyAlignment="1">
      <alignment horizontal="left" vertical="top"/>
    </xf>
    <xf numFmtId="1" fontId="6" fillId="0" borderId="0" xfId="2" applyNumberFormat="1" applyFont="1" applyAlignment="1">
      <alignment horizontal="center" vertical="top"/>
    </xf>
    <xf numFmtId="1" fontId="6" fillId="0" borderId="24" xfId="2" applyNumberFormat="1" applyFont="1" applyBorder="1" applyAlignment="1">
      <alignment horizontal="center" vertical="top"/>
    </xf>
    <xf numFmtId="1" fontId="6" fillId="0" borderId="15" xfId="2" applyNumberFormat="1" applyFont="1" applyBorder="1" applyAlignment="1">
      <alignment horizontal="left" vertical="top"/>
    </xf>
    <xf numFmtId="0" fontId="6" fillId="0" borderId="16" xfId="2" applyFont="1" applyBorder="1" applyAlignment="1">
      <alignment horizontal="left" vertical="top"/>
    </xf>
    <xf numFmtId="1" fontId="6" fillId="0" borderId="16" xfId="2" applyNumberFormat="1" applyFont="1" applyBorder="1" applyAlignment="1">
      <alignment horizontal="center" vertical="top"/>
    </xf>
    <xf numFmtId="1" fontId="6" fillId="0" borderId="17" xfId="2" applyNumberFormat="1" applyFont="1" applyBorder="1" applyAlignment="1">
      <alignment horizontal="center" vertical="top"/>
    </xf>
    <xf numFmtId="1" fontId="6" fillId="7" borderId="12" xfId="2" applyNumberFormat="1" applyFont="1" applyFill="1" applyBorder="1" applyAlignment="1">
      <alignment horizontal="left" vertical="top"/>
    </xf>
    <xf numFmtId="0" fontId="6" fillId="7" borderId="13" xfId="2" applyFont="1" applyFill="1" applyBorder="1" applyAlignment="1">
      <alignment horizontal="left" vertical="top"/>
    </xf>
    <xf numFmtId="1" fontId="6" fillId="7" borderId="13" xfId="2" applyNumberFormat="1" applyFont="1" applyFill="1" applyBorder="1" applyAlignment="1">
      <alignment horizontal="center" vertical="top"/>
    </xf>
    <xf numFmtId="1" fontId="6" fillId="7" borderId="14" xfId="2" applyNumberFormat="1" applyFont="1" applyFill="1" applyBorder="1" applyAlignment="1">
      <alignment horizontal="center" vertical="top"/>
    </xf>
    <xf numFmtId="0" fontId="6" fillId="7" borderId="21" xfId="2" applyFont="1" applyFill="1" applyBorder="1" applyAlignment="1">
      <alignment horizontal="center" vertical="center"/>
    </xf>
    <xf numFmtId="0" fontId="6" fillId="0" borderId="23" xfId="2" applyFont="1" applyBorder="1" applyAlignment="1">
      <alignment horizontal="left" vertical="top"/>
    </xf>
    <xf numFmtId="0" fontId="6" fillId="0" borderId="0" xfId="2" applyFont="1" applyAlignment="1">
      <alignment horizontal="center" vertical="top"/>
    </xf>
    <xf numFmtId="0" fontId="6" fillId="0" borderId="21" xfId="2" applyFont="1" applyBorder="1" applyAlignment="1">
      <alignment vertical="center"/>
    </xf>
    <xf numFmtId="1" fontId="6" fillId="7" borderId="23" xfId="2" applyNumberFormat="1" applyFont="1" applyFill="1" applyBorder="1" applyAlignment="1">
      <alignment horizontal="left" vertical="top"/>
    </xf>
    <xf numFmtId="0" fontId="6" fillId="7" borderId="0" xfId="2" applyFont="1" applyFill="1" applyAlignment="1">
      <alignment horizontal="left" vertical="top"/>
    </xf>
    <xf numFmtId="1" fontId="6" fillId="7" borderId="0" xfId="2" applyNumberFormat="1" applyFont="1" applyFill="1" applyAlignment="1">
      <alignment horizontal="center" vertical="top"/>
    </xf>
    <xf numFmtId="1" fontId="6" fillId="7" borderId="24" xfId="2" applyNumberFormat="1" applyFont="1" applyFill="1" applyBorder="1" applyAlignment="1">
      <alignment horizontal="center" vertical="top"/>
    </xf>
    <xf numFmtId="0" fontId="6" fillId="0" borderId="25" xfId="2" applyFont="1" applyBorder="1" applyAlignment="1">
      <alignment vertical="center"/>
    </xf>
    <xf numFmtId="1" fontId="6" fillId="7" borderId="15" xfId="2" applyNumberFormat="1" applyFont="1" applyFill="1" applyBorder="1" applyAlignment="1">
      <alignment horizontal="left" vertical="top"/>
    </xf>
    <xf numFmtId="0" fontId="6" fillId="7" borderId="16" xfId="2" applyFont="1" applyFill="1" applyBorder="1" applyAlignment="1">
      <alignment horizontal="left" vertical="top"/>
    </xf>
    <xf numFmtId="1" fontId="6" fillId="7" borderId="16" xfId="2" applyNumberFormat="1" applyFont="1" applyFill="1" applyBorder="1" applyAlignment="1">
      <alignment horizontal="center" vertical="top"/>
    </xf>
    <xf numFmtId="1" fontId="6" fillId="7" borderId="17" xfId="2" applyNumberFormat="1" applyFont="1" applyFill="1" applyBorder="1" applyAlignment="1">
      <alignment horizontal="center" vertical="top"/>
    </xf>
    <xf numFmtId="0" fontId="6" fillId="0" borderId="15" xfId="2" applyFont="1" applyBorder="1" applyAlignment="1">
      <alignment horizontal="left" vertical="top"/>
    </xf>
    <xf numFmtId="0" fontId="6" fillId="0" borderId="16" xfId="2" applyFont="1" applyBorder="1" applyAlignment="1">
      <alignment horizontal="center" vertical="top"/>
    </xf>
    <xf numFmtId="0" fontId="6" fillId="0" borderId="26" xfId="2" applyFont="1" applyBorder="1" applyAlignment="1">
      <alignment vertical="center"/>
    </xf>
    <xf numFmtId="0" fontId="6" fillId="8" borderId="12" xfId="2" applyFont="1" applyFill="1" applyBorder="1" applyAlignment="1">
      <alignment horizontal="left" vertical="top"/>
    </xf>
    <xf numFmtId="0" fontId="6" fillId="8" borderId="13" xfId="2" applyFont="1" applyFill="1" applyBorder="1" applyAlignment="1">
      <alignment horizontal="left" vertical="top"/>
    </xf>
    <xf numFmtId="0" fontId="6" fillId="8" borderId="13" xfId="2" applyFont="1" applyFill="1" applyBorder="1" applyAlignment="1">
      <alignment horizontal="center" vertical="top"/>
    </xf>
    <xf numFmtId="0" fontId="6" fillId="9" borderId="21" xfId="2" applyFont="1" applyFill="1" applyBorder="1" applyAlignment="1">
      <alignment vertical="center"/>
    </xf>
    <xf numFmtId="0" fontId="6" fillId="8" borderId="15" xfId="2" applyFont="1" applyFill="1" applyBorder="1" applyAlignment="1">
      <alignment horizontal="left" vertical="top"/>
    </xf>
    <xf numFmtId="0" fontId="6" fillId="8" borderId="16" xfId="2" applyFont="1" applyFill="1" applyBorder="1" applyAlignment="1">
      <alignment horizontal="left" vertical="top"/>
    </xf>
    <xf numFmtId="0" fontId="6" fillId="8" borderId="16" xfId="2" applyFont="1" applyFill="1" applyBorder="1" applyAlignment="1">
      <alignment horizontal="center" vertical="top"/>
    </xf>
    <xf numFmtId="0" fontId="6" fillId="8" borderId="23" xfId="2" applyFont="1" applyFill="1" applyBorder="1" applyAlignment="1">
      <alignment horizontal="left" vertical="top"/>
    </xf>
    <xf numFmtId="0" fontId="6" fillId="8" borderId="0" xfId="2" applyFont="1" applyFill="1" applyAlignment="1">
      <alignment horizontal="left" vertical="top"/>
    </xf>
    <xf numFmtId="0" fontId="6" fillId="8" borderId="0" xfId="2" applyFont="1" applyFill="1" applyAlignment="1">
      <alignment horizontal="center" vertical="top"/>
    </xf>
    <xf numFmtId="0" fontId="6" fillId="9" borderId="25" xfId="2" applyFont="1" applyFill="1" applyBorder="1" applyAlignment="1">
      <alignment vertical="center"/>
    </xf>
    <xf numFmtId="0" fontId="6" fillId="9" borderId="26" xfId="2" applyFont="1" applyFill="1" applyBorder="1" applyAlignment="1">
      <alignment vertical="center"/>
    </xf>
    <xf numFmtId="0" fontId="6" fillId="0" borderId="24" xfId="2" applyFont="1" applyBorder="1" applyAlignment="1">
      <alignment horizontal="center" vertical="top"/>
    </xf>
    <xf numFmtId="0" fontId="7" fillId="8" borderId="0" xfId="2" applyFont="1" applyFill="1" applyAlignment="1">
      <alignment horizontal="center" vertical="top"/>
    </xf>
    <xf numFmtId="0" fontId="7" fillId="8" borderId="16" xfId="2" applyFont="1" applyFill="1" applyBorder="1" applyAlignment="1">
      <alignment horizontal="center" vertical="top"/>
    </xf>
    <xf numFmtId="0" fontId="7" fillId="0" borderId="0" xfId="2" applyFont="1" applyAlignment="1">
      <alignment horizontal="center" vertical="top"/>
    </xf>
    <xf numFmtId="0" fontId="6" fillId="0" borderId="17" xfId="2" applyFont="1" applyBorder="1" applyAlignment="1">
      <alignment horizontal="center" vertical="top"/>
    </xf>
    <xf numFmtId="0" fontId="7" fillId="0" borderId="16" xfId="2" applyFont="1" applyBorder="1" applyAlignment="1">
      <alignment horizontal="center" vertical="top"/>
    </xf>
    <xf numFmtId="0" fontId="6" fillId="7" borderId="12" xfId="2" applyFont="1" applyFill="1" applyBorder="1" applyAlignment="1">
      <alignment horizontal="left" vertical="top"/>
    </xf>
    <xf numFmtId="0" fontId="6" fillId="7" borderId="13" xfId="2" applyFont="1" applyFill="1" applyBorder="1" applyAlignment="1">
      <alignment horizontal="center" vertical="top"/>
    </xf>
    <xf numFmtId="0" fontId="6" fillId="7" borderId="14" xfId="2" applyFont="1" applyFill="1" applyBorder="1" applyAlignment="1">
      <alignment horizontal="center" vertical="top"/>
    </xf>
    <xf numFmtId="0" fontId="7" fillId="8" borderId="13" xfId="2" applyFont="1" applyFill="1" applyBorder="1" applyAlignment="1">
      <alignment horizontal="center" vertical="top"/>
    </xf>
    <xf numFmtId="0" fontId="6" fillId="7" borderId="23" xfId="2" applyFont="1" applyFill="1" applyBorder="1" applyAlignment="1">
      <alignment horizontal="left" vertical="top"/>
    </xf>
    <xf numFmtId="0" fontId="6" fillId="7" borderId="0" xfId="2" applyFont="1" applyFill="1" applyAlignment="1">
      <alignment horizontal="center" vertical="top"/>
    </xf>
    <xf numFmtId="0" fontId="6" fillId="7" borderId="24" xfId="2" applyFont="1" applyFill="1" applyBorder="1" applyAlignment="1">
      <alignment horizontal="center" vertical="top"/>
    </xf>
    <xf numFmtId="0" fontId="6" fillId="7" borderId="15" xfId="2" applyFont="1" applyFill="1" applyBorder="1" applyAlignment="1">
      <alignment horizontal="left" vertical="top"/>
    </xf>
    <xf numFmtId="0" fontId="6" fillId="7" borderId="16" xfId="2" applyFont="1" applyFill="1" applyBorder="1" applyAlignment="1">
      <alignment horizontal="center" vertical="top"/>
    </xf>
    <xf numFmtId="0" fontId="6" fillId="7" borderId="17" xfId="2" applyFont="1" applyFill="1" applyBorder="1" applyAlignment="1">
      <alignment horizontal="center" vertical="top"/>
    </xf>
    <xf numFmtId="0" fontId="6" fillId="0" borderId="12" xfId="2" applyFont="1" applyBorder="1" applyAlignment="1">
      <alignment horizontal="left" vertical="top"/>
    </xf>
    <xf numFmtId="0" fontId="6" fillId="0" borderId="13" xfId="2" applyFont="1" applyBorder="1" applyAlignment="1">
      <alignment horizontal="center" vertical="top"/>
    </xf>
    <xf numFmtId="0" fontId="6" fillId="0" borderId="14" xfId="2" applyFont="1" applyBorder="1" applyAlignment="1">
      <alignment horizontal="center" vertical="top"/>
    </xf>
    <xf numFmtId="0" fontId="6" fillId="0" borderId="2" xfId="2" applyFont="1" applyBorder="1" applyAlignment="1">
      <alignment horizontal="center" vertical="center"/>
    </xf>
    <xf numFmtId="0" fontId="6" fillId="7" borderId="2" xfId="2" applyFont="1" applyFill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7" fillId="8" borderId="12" xfId="2" applyFont="1" applyFill="1" applyBorder="1" applyAlignment="1">
      <alignment horizontal="left" vertical="top"/>
    </xf>
    <xf numFmtId="0" fontId="7" fillId="8" borderId="13" xfId="2" applyFont="1" applyFill="1" applyBorder="1" applyAlignment="1">
      <alignment horizontal="left" vertical="top"/>
    </xf>
    <xf numFmtId="0" fontId="7" fillId="8" borderId="23" xfId="2" applyFont="1" applyFill="1" applyBorder="1" applyAlignment="1">
      <alignment horizontal="left" vertical="top"/>
    </xf>
    <xf numFmtId="0" fontId="7" fillId="8" borderId="0" xfId="2" applyFont="1" applyFill="1" applyAlignment="1">
      <alignment horizontal="left" vertical="top"/>
    </xf>
    <xf numFmtId="0" fontId="7" fillId="8" borderId="15" xfId="2" applyFont="1" applyFill="1" applyBorder="1" applyAlignment="1">
      <alignment horizontal="left" vertical="top"/>
    </xf>
    <xf numFmtId="0" fontId="7" fillId="8" borderId="16" xfId="2" applyFont="1" applyFill="1" applyBorder="1" applyAlignment="1">
      <alignment horizontal="left" vertical="top"/>
    </xf>
    <xf numFmtId="0" fontId="7" fillId="0" borderId="23" xfId="2" applyFont="1" applyBorder="1" applyAlignment="1">
      <alignment horizontal="left" vertical="top"/>
    </xf>
    <xf numFmtId="0" fontId="7" fillId="0" borderId="0" xfId="2" applyFont="1" applyAlignment="1">
      <alignment horizontal="left" vertical="top"/>
    </xf>
    <xf numFmtId="0" fontId="7" fillId="0" borderId="15" xfId="2" applyFont="1" applyBorder="1" applyAlignment="1">
      <alignment horizontal="left" vertical="top"/>
    </xf>
    <xf numFmtId="0" fontId="7" fillId="0" borderId="16" xfId="2" applyFont="1" applyBorder="1" applyAlignment="1">
      <alignment horizontal="left" vertical="top"/>
    </xf>
    <xf numFmtId="0" fontId="3" fillId="0" borderId="0" xfId="2" applyAlignment="1">
      <alignment horizontal="center"/>
    </xf>
    <xf numFmtId="0" fontId="8" fillId="0" borderId="0" xfId="2" applyFont="1"/>
    <xf numFmtId="14" fontId="9" fillId="0" borderId="0" xfId="2" applyNumberFormat="1" applyFont="1"/>
    <xf numFmtId="0" fontId="10" fillId="0" borderId="0" xfId="2" applyFont="1"/>
    <xf numFmtId="0" fontId="11" fillId="0" borderId="0" xfId="2" applyFont="1"/>
    <xf numFmtId="0" fontId="1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0" fontId="13" fillId="10" borderId="0" xfId="2" applyFont="1" applyFill="1" applyAlignment="1">
      <alignment horizontal="center" vertical="center"/>
    </xf>
    <xf numFmtId="0" fontId="14" fillId="0" borderId="0" xfId="2" applyFont="1" applyAlignment="1">
      <alignment horizontal="center"/>
    </xf>
    <xf numFmtId="0" fontId="15" fillId="0" borderId="27" xfId="2" applyFont="1" applyBorder="1"/>
    <xf numFmtId="0" fontId="16" fillId="0" borderId="27" xfId="2" applyFont="1" applyBorder="1" applyAlignment="1">
      <alignment vertical="center"/>
    </xf>
    <xf numFmtId="0" fontId="17" fillId="0" borderId="27" xfId="2" applyFont="1" applyBorder="1" applyAlignment="1">
      <alignment vertical="center"/>
    </xf>
    <xf numFmtId="0" fontId="17" fillId="0" borderId="0" xfId="2" applyFont="1" applyAlignment="1">
      <alignment vertical="center"/>
    </xf>
    <xf numFmtId="0" fontId="18" fillId="0" borderId="27" xfId="2" applyFont="1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0" borderId="28" xfId="2" applyFont="1" applyBorder="1"/>
    <xf numFmtId="0" fontId="19" fillId="0" borderId="27" xfId="2" applyFont="1" applyBorder="1"/>
    <xf numFmtId="0" fontId="11" fillId="0" borderId="27" xfId="2" applyFont="1" applyBorder="1"/>
    <xf numFmtId="0" fontId="11" fillId="0" borderId="29" xfId="2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0" borderId="27" xfId="2" applyBorder="1" applyAlignment="1">
      <alignment horizontal="center" vertical="center"/>
    </xf>
    <xf numFmtId="0" fontId="3" fillId="10" borderId="27" xfId="2" applyFill="1" applyBorder="1"/>
    <xf numFmtId="0" fontId="18" fillId="0" borderId="27" xfId="2" applyFont="1" applyBorder="1"/>
    <xf numFmtId="0" fontId="20" fillId="0" borderId="2" xfId="2" applyFont="1" applyBorder="1" applyAlignment="1">
      <alignment horizontal="center" vertical="center"/>
    </xf>
    <xf numFmtId="0" fontId="3" fillId="0" borderId="26" xfId="2" applyBorder="1" applyAlignment="1">
      <alignment vertical="center"/>
    </xf>
    <xf numFmtId="0" fontId="0" fillId="0" borderId="0" xfId="2" applyFont="1"/>
    <xf numFmtId="0" fontId="0" fillId="0" borderId="27" xfId="2" applyFont="1" applyBorder="1"/>
    <xf numFmtId="0" fontId="12" fillId="0" borderId="0" xfId="2" applyFont="1"/>
    <xf numFmtId="14" fontId="10" fillId="0" borderId="0" xfId="2" applyNumberFormat="1" applyFont="1"/>
    <xf numFmtId="0" fontId="22" fillId="0" borderId="0" xfId="2" applyFont="1" applyAlignment="1">
      <alignment horizontal="center"/>
    </xf>
    <xf numFmtId="0" fontId="17" fillId="0" borderId="27" xfId="2" applyFont="1" applyBorder="1"/>
    <xf numFmtId="0" fontId="0" fillId="0" borderId="27" xfId="2" applyFont="1" applyBorder="1" applyAlignment="1">
      <alignment horizontal="center" vertical="center"/>
    </xf>
    <xf numFmtId="0" fontId="17" fillId="11" borderId="0" xfId="3" applyFont="1" applyFill="1" applyAlignment="1">
      <alignment vertical="center"/>
    </xf>
    <xf numFmtId="0" fontId="17" fillId="0" borderId="0" xfId="3" applyFont="1" applyAlignment="1">
      <alignment vertical="center"/>
    </xf>
    <xf numFmtId="0" fontId="17" fillId="0" borderId="0" xfId="3" applyFont="1" applyAlignment="1">
      <alignment horizontal="center" vertical="center"/>
    </xf>
    <xf numFmtId="0" fontId="17" fillId="11" borderId="0" xfId="4" applyFont="1" applyFill="1" applyAlignment="1">
      <alignment vertical="center"/>
    </xf>
    <xf numFmtId="0" fontId="16" fillId="12" borderId="36" xfId="3" applyFont="1" applyFill="1" applyBorder="1" applyAlignment="1">
      <alignment horizontal="center" vertical="center"/>
    </xf>
    <xf numFmtId="0" fontId="16" fillId="12" borderId="37" xfId="3" applyFont="1" applyFill="1" applyBorder="1" applyAlignment="1">
      <alignment horizontal="center" vertical="center"/>
    </xf>
    <xf numFmtId="0" fontId="17" fillId="0" borderId="38" xfId="3" applyFont="1" applyBorder="1" applyAlignment="1" applyProtection="1">
      <alignment horizontal="right" vertical="center"/>
      <protection locked="0"/>
    </xf>
    <xf numFmtId="0" fontId="16" fillId="0" borderId="38" xfId="3" applyFont="1" applyBorder="1" applyAlignment="1">
      <alignment vertical="center"/>
    </xf>
    <xf numFmtId="0" fontId="17" fillId="11" borderId="13" xfId="3" applyFont="1" applyFill="1" applyBorder="1" applyAlignment="1">
      <alignment horizontal="center" vertical="center"/>
    </xf>
    <xf numFmtId="0" fontId="25" fillId="13" borderId="38" xfId="3" applyFont="1" applyFill="1" applyBorder="1" applyAlignment="1" applyProtection="1">
      <alignment horizontal="center" vertical="center"/>
      <protection locked="0"/>
    </xf>
    <xf numFmtId="0" fontId="17" fillId="0" borderId="38" xfId="3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/>
    </xf>
    <xf numFmtId="0" fontId="16" fillId="12" borderId="40" xfId="3" applyFont="1" applyFill="1" applyBorder="1" applyAlignment="1">
      <alignment horizontal="center" vertical="center"/>
    </xf>
    <xf numFmtId="0" fontId="16" fillId="12" borderId="41" xfId="3" applyFont="1" applyFill="1" applyBorder="1" applyAlignment="1">
      <alignment horizontal="center" vertical="center"/>
    </xf>
    <xf numFmtId="0" fontId="17" fillId="0" borderId="42" xfId="3" applyFont="1" applyBorder="1" applyAlignment="1" applyProtection="1">
      <alignment horizontal="right" vertical="center"/>
      <protection locked="0"/>
    </xf>
    <xf numFmtId="0" fontId="16" fillId="0" borderId="42" xfId="3" applyFont="1" applyBorder="1" applyAlignment="1">
      <alignment vertical="center"/>
    </xf>
    <xf numFmtId="0" fontId="17" fillId="11" borderId="34" xfId="3" applyFont="1" applyFill="1" applyBorder="1" applyAlignment="1">
      <alignment horizontal="center" vertical="center"/>
    </xf>
    <xf numFmtId="0" fontId="25" fillId="13" borderId="42" xfId="3" applyFont="1" applyFill="1" applyBorder="1" applyAlignment="1" applyProtection="1">
      <alignment horizontal="center" vertical="center"/>
      <protection locked="0"/>
    </xf>
    <xf numFmtId="0" fontId="17" fillId="0" borderId="42" xfId="3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/>
    </xf>
    <xf numFmtId="0" fontId="25" fillId="14" borderId="40" xfId="3" applyFont="1" applyFill="1" applyBorder="1" applyAlignment="1">
      <alignment horizontal="center" vertical="center"/>
    </xf>
    <xf numFmtId="0" fontId="25" fillId="14" borderId="41" xfId="3" applyFont="1" applyFill="1" applyBorder="1" applyAlignment="1">
      <alignment horizontal="center" vertical="center"/>
    </xf>
    <xf numFmtId="0" fontId="16" fillId="16" borderId="40" xfId="3" applyFont="1" applyFill="1" applyBorder="1" applyAlignment="1">
      <alignment horizontal="center" vertical="center"/>
    </xf>
    <xf numFmtId="0" fontId="16" fillId="16" borderId="41" xfId="3" applyFont="1" applyFill="1" applyBorder="1" applyAlignment="1">
      <alignment horizontal="center" vertical="center"/>
    </xf>
    <xf numFmtId="0" fontId="17" fillId="0" borderId="0" xfId="4" applyFont="1" applyAlignment="1">
      <alignment vertical="center"/>
    </xf>
    <xf numFmtId="0" fontId="16" fillId="12" borderId="47" xfId="3" applyFont="1" applyFill="1" applyBorder="1" applyAlignment="1">
      <alignment horizontal="center" vertical="center"/>
    </xf>
    <xf numFmtId="0" fontId="17" fillId="0" borderId="34" xfId="4" applyFont="1" applyBorder="1" applyAlignment="1">
      <alignment horizontal="center" vertical="center"/>
    </xf>
    <xf numFmtId="0" fontId="17" fillId="17" borderId="34" xfId="4" applyFont="1" applyFill="1" applyBorder="1" applyAlignment="1">
      <alignment horizontal="center" vertical="center"/>
    </xf>
    <xf numFmtId="0" fontId="27" fillId="11" borderId="34" xfId="4" applyFont="1" applyFill="1" applyBorder="1" applyAlignment="1">
      <alignment vertical="center"/>
    </xf>
    <xf numFmtId="0" fontId="27" fillId="11" borderId="35" xfId="4" applyFont="1" applyFill="1" applyBorder="1" applyAlignment="1">
      <alignment horizontal="center" vertical="center"/>
    </xf>
    <xf numFmtId="0" fontId="27" fillId="0" borderId="33" xfId="4" applyFont="1" applyBorder="1" applyAlignment="1">
      <alignment horizontal="center" vertical="center"/>
    </xf>
    <xf numFmtId="0" fontId="27" fillId="0" borderId="34" xfId="4" applyFont="1" applyBorder="1" applyAlignment="1">
      <alignment vertical="center"/>
    </xf>
    <xf numFmtId="0" fontId="17" fillId="0" borderId="33" xfId="4" applyFont="1" applyBorder="1" applyAlignment="1">
      <alignment horizontal="center" vertical="center"/>
    </xf>
    <xf numFmtId="0" fontId="25" fillId="14" borderId="47" xfId="3" applyFont="1" applyFill="1" applyBorder="1" applyAlignment="1">
      <alignment horizontal="center" vertical="center"/>
    </xf>
    <xf numFmtId="0" fontId="17" fillId="0" borderId="48" xfId="3" applyFont="1" applyBorder="1" applyAlignment="1">
      <alignment horizontal="center" vertical="center"/>
    </xf>
    <xf numFmtId="0" fontId="17" fillId="11" borderId="0" xfId="4" applyFont="1" applyFill="1" applyAlignment="1">
      <alignment horizontal="center" vertical="center"/>
    </xf>
    <xf numFmtId="0" fontId="17" fillId="17" borderId="0" xfId="4" applyFont="1" applyFill="1" applyAlignment="1">
      <alignment horizontal="center" vertical="center"/>
    </xf>
    <xf numFmtId="0" fontId="27" fillId="11" borderId="49" xfId="4" applyFont="1" applyFill="1" applyBorder="1" applyAlignment="1">
      <alignment vertical="center"/>
    </xf>
    <xf numFmtId="0" fontId="27" fillId="11" borderId="50" xfId="4" applyFont="1" applyFill="1" applyBorder="1" applyAlignment="1">
      <alignment horizontal="center" vertical="center"/>
    </xf>
    <xf numFmtId="0" fontId="17" fillId="11" borderId="1" xfId="4" applyFont="1" applyFill="1" applyBorder="1" applyAlignment="1">
      <alignment vertical="center"/>
    </xf>
    <xf numFmtId="0" fontId="17" fillId="11" borderId="33" xfId="4" applyFont="1" applyFill="1" applyBorder="1" applyAlignment="1">
      <alignment vertical="center"/>
    </xf>
    <xf numFmtId="0" fontId="27" fillId="0" borderId="51" xfId="4" applyFont="1" applyBorder="1" applyAlignment="1">
      <alignment horizontal="center" vertical="center"/>
    </xf>
    <xf numFmtId="0" fontId="27" fillId="0" borderId="49" xfId="4" applyFont="1" applyBorder="1" applyAlignment="1">
      <alignment vertical="center"/>
    </xf>
    <xf numFmtId="0" fontId="17" fillId="17" borderId="22" xfId="4" applyFont="1" applyFill="1" applyBorder="1" applyAlignment="1">
      <alignment horizontal="center" vertical="center"/>
    </xf>
    <xf numFmtId="0" fontId="17" fillId="0" borderId="52" xfId="4" applyFont="1" applyBorder="1" applyAlignment="1">
      <alignment horizontal="center" vertical="center"/>
    </xf>
    <xf numFmtId="0" fontId="16" fillId="18" borderId="40" xfId="3" applyFont="1" applyFill="1" applyBorder="1" applyAlignment="1">
      <alignment horizontal="center" vertical="center"/>
    </xf>
    <xf numFmtId="0" fontId="16" fillId="18" borderId="41" xfId="3" applyFont="1" applyFill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28" fillId="18" borderId="0" xfId="4" applyFont="1" applyFill="1" applyAlignment="1">
      <alignment vertical="center"/>
    </xf>
    <xf numFmtId="0" fontId="28" fillId="18" borderId="22" xfId="4" applyFont="1" applyFill="1" applyBorder="1" applyAlignment="1">
      <alignment horizontal="center" vertical="center"/>
    </xf>
    <xf numFmtId="0" fontId="17" fillId="11" borderId="29" xfId="4" applyFont="1" applyFill="1" applyBorder="1" applyAlignment="1">
      <alignment vertical="center"/>
    </xf>
    <xf numFmtId="0" fontId="17" fillId="11" borderId="35" xfId="4" applyFont="1" applyFill="1" applyBorder="1" applyAlignment="1">
      <alignment vertical="center"/>
    </xf>
    <xf numFmtId="0" fontId="17" fillId="11" borderId="45" xfId="4" applyFont="1" applyFill="1" applyBorder="1" applyAlignment="1">
      <alignment vertical="center"/>
    </xf>
    <xf numFmtId="0" fontId="28" fillId="18" borderId="52" xfId="4" applyFont="1" applyFill="1" applyBorder="1" applyAlignment="1">
      <alignment horizontal="center" vertical="center"/>
    </xf>
    <xf numFmtId="0" fontId="16" fillId="19" borderId="48" xfId="3" applyFont="1" applyFill="1" applyBorder="1" applyAlignment="1">
      <alignment horizontal="center" vertical="center"/>
    </xf>
    <xf numFmtId="0" fontId="17" fillId="0" borderId="49" xfId="4" applyFont="1" applyBorder="1" applyAlignment="1">
      <alignment horizontal="center" vertical="center"/>
    </xf>
    <xf numFmtId="0" fontId="17" fillId="17" borderId="49" xfId="4" applyFont="1" applyFill="1" applyBorder="1" applyAlignment="1">
      <alignment horizontal="center" vertical="center"/>
    </xf>
    <xf numFmtId="0" fontId="28" fillId="18" borderId="49" xfId="4" applyFont="1" applyFill="1" applyBorder="1" applyAlignment="1">
      <alignment vertical="center"/>
    </xf>
    <xf numFmtId="0" fontId="28" fillId="18" borderId="50" xfId="4" applyFont="1" applyFill="1" applyBorder="1" applyAlignment="1">
      <alignment horizontal="center" vertical="center"/>
    </xf>
    <xf numFmtId="0" fontId="17" fillId="11" borderId="22" xfId="4" applyFont="1" applyFill="1" applyBorder="1" applyAlignment="1">
      <alignment vertical="center"/>
    </xf>
    <xf numFmtId="0" fontId="17" fillId="11" borderId="52" xfId="4" applyFont="1" applyFill="1" applyBorder="1" applyAlignment="1">
      <alignment vertical="center"/>
    </xf>
    <xf numFmtId="0" fontId="28" fillId="18" borderId="51" xfId="4" applyFont="1" applyFill="1" applyBorder="1" applyAlignment="1">
      <alignment horizontal="center" vertical="center"/>
    </xf>
    <xf numFmtId="0" fontId="17" fillId="0" borderId="51" xfId="4" applyFont="1" applyBorder="1" applyAlignment="1">
      <alignment horizontal="center" vertical="center"/>
    </xf>
    <xf numFmtId="0" fontId="17" fillId="0" borderId="53" xfId="4" applyFont="1" applyBorder="1" applyAlignment="1">
      <alignment horizontal="center" vertical="center"/>
    </xf>
    <xf numFmtId="0" fontId="27" fillId="11" borderId="0" xfId="4" applyFont="1" applyFill="1" applyAlignment="1">
      <alignment vertical="center"/>
    </xf>
    <xf numFmtId="0" fontId="27" fillId="11" borderId="22" xfId="4" applyFont="1" applyFill="1" applyBorder="1" applyAlignment="1">
      <alignment horizontal="center" vertical="center"/>
    </xf>
    <xf numFmtId="0" fontId="27" fillId="0" borderId="52" xfId="4" applyFont="1" applyBorder="1" applyAlignment="1">
      <alignment horizontal="center" vertical="center"/>
    </xf>
    <xf numFmtId="0" fontId="27" fillId="0" borderId="0" xfId="4" applyFont="1" applyAlignment="1">
      <alignment vertical="center"/>
    </xf>
    <xf numFmtId="0" fontId="17" fillId="0" borderId="54" xfId="4" applyFont="1" applyBorder="1" applyAlignment="1">
      <alignment horizontal="center" vertical="center"/>
    </xf>
    <xf numFmtId="0" fontId="17" fillId="11" borderId="46" xfId="4" applyFont="1" applyFill="1" applyBorder="1" applyAlignment="1">
      <alignment vertical="center"/>
    </xf>
    <xf numFmtId="0" fontId="17" fillId="11" borderId="0" xfId="4" quotePrefix="1" applyFont="1" applyFill="1" applyAlignment="1">
      <alignment vertical="center"/>
    </xf>
    <xf numFmtId="0" fontId="16" fillId="18" borderId="48" xfId="3" applyFont="1" applyFill="1" applyBorder="1" applyAlignment="1">
      <alignment horizontal="center" vertical="center"/>
    </xf>
    <xf numFmtId="0" fontId="16" fillId="0" borderId="55" xfId="3" applyFont="1" applyBorder="1" applyAlignment="1">
      <alignment vertical="center"/>
    </xf>
    <xf numFmtId="0" fontId="17" fillId="11" borderId="56" xfId="3" applyFont="1" applyFill="1" applyBorder="1" applyAlignment="1">
      <alignment horizontal="center" vertical="center"/>
    </xf>
    <xf numFmtId="0" fontId="25" fillId="13" borderId="55" xfId="3" applyFont="1" applyFill="1" applyBorder="1" applyAlignment="1" applyProtection="1">
      <alignment horizontal="center" vertical="center"/>
      <protection locked="0"/>
    </xf>
    <xf numFmtId="0" fontId="17" fillId="0" borderId="55" xfId="3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/>
    </xf>
    <xf numFmtId="0" fontId="16" fillId="19" borderId="40" xfId="4" applyFont="1" applyFill="1" applyBorder="1" applyAlignment="1">
      <alignment horizontal="center" vertical="center"/>
    </xf>
    <xf numFmtId="0" fontId="16" fillId="19" borderId="41" xfId="4" applyFont="1" applyFill="1" applyBorder="1" applyAlignment="1">
      <alignment horizontal="center" vertical="center"/>
    </xf>
    <xf numFmtId="0" fontId="16" fillId="16" borderId="58" xfId="3" applyFont="1" applyFill="1" applyBorder="1" applyAlignment="1">
      <alignment horizontal="center" vertical="center"/>
    </xf>
    <xf numFmtId="0" fontId="17" fillId="0" borderId="44" xfId="4" applyFont="1" applyBorder="1" applyAlignment="1">
      <alignment horizontal="center" vertical="center"/>
    </xf>
    <xf numFmtId="0" fontId="17" fillId="17" borderId="44" xfId="4" applyFont="1" applyFill="1" applyBorder="1" applyAlignment="1">
      <alignment horizontal="center" vertical="center"/>
    </xf>
    <xf numFmtId="0" fontId="28" fillId="18" borderId="44" xfId="4" applyFont="1" applyFill="1" applyBorder="1" applyAlignment="1">
      <alignment vertical="center"/>
    </xf>
    <xf numFmtId="0" fontId="28" fillId="18" borderId="46" xfId="4" applyFont="1" applyFill="1" applyBorder="1" applyAlignment="1">
      <alignment horizontal="center" vertical="center"/>
    </xf>
    <xf numFmtId="0" fontId="17" fillId="15" borderId="1" xfId="4" applyFont="1" applyFill="1" applyBorder="1" applyAlignment="1">
      <alignment vertical="center"/>
    </xf>
    <xf numFmtId="0" fontId="28" fillId="18" borderId="45" xfId="4" applyFont="1" applyFill="1" applyBorder="1" applyAlignment="1">
      <alignment horizontal="center" vertical="center"/>
    </xf>
    <xf numFmtId="0" fontId="17" fillId="0" borderId="45" xfId="4" applyFont="1" applyBorder="1" applyAlignment="1">
      <alignment horizontal="center" vertical="center"/>
    </xf>
    <xf numFmtId="0" fontId="17" fillId="15" borderId="29" xfId="4" applyFont="1" applyFill="1" applyBorder="1" applyAlignment="1">
      <alignment vertical="center"/>
    </xf>
    <xf numFmtId="0" fontId="29" fillId="17" borderId="0" xfId="4" applyFont="1" applyFill="1" applyAlignment="1">
      <alignment horizontal="center" vertical="center"/>
    </xf>
    <xf numFmtId="0" fontId="17" fillId="0" borderId="42" xfId="3" applyFont="1" applyBorder="1" applyAlignment="1">
      <alignment vertical="center"/>
    </xf>
    <xf numFmtId="0" fontId="16" fillId="18" borderId="48" xfId="4" applyFont="1" applyFill="1" applyBorder="1" applyAlignment="1">
      <alignment horizontal="center" vertical="center"/>
    </xf>
    <xf numFmtId="0" fontId="16" fillId="19" borderId="59" xfId="4" applyFont="1" applyFill="1" applyBorder="1" applyAlignment="1">
      <alignment horizontal="center" vertical="center"/>
    </xf>
    <xf numFmtId="0" fontId="16" fillId="19" borderId="60" xfId="4" applyFont="1" applyFill="1" applyBorder="1" applyAlignment="1">
      <alignment horizontal="center" vertical="center"/>
    </xf>
    <xf numFmtId="0" fontId="17" fillId="0" borderId="55" xfId="3" applyFont="1" applyBorder="1" applyAlignment="1" applyProtection="1">
      <alignment horizontal="right" vertical="center"/>
      <protection locked="0"/>
    </xf>
    <xf numFmtId="0" fontId="30" fillId="15" borderId="61" xfId="4" applyFont="1" applyFill="1" applyBorder="1" applyAlignment="1">
      <alignment horizontal="center" vertical="center"/>
    </xf>
    <xf numFmtId="0" fontId="30" fillId="15" borderId="62" xfId="4" applyFont="1" applyFill="1" applyBorder="1" applyAlignment="1">
      <alignment horizontal="center" vertical="center"/>
    </xf>
    <xf numFmtId="0" fontId="30" fillId="15" borderId="63" xfId="4" applyFont="1" applyFill="1" applyBorder="1" applyAlignment="1">
      <alignment horizontal="center" vertical="center"/>
    </xf>
    <xf numFmtId="0" fontId="30" fillId="15" borderId="41" xfId="4" applyFont="1" applyFill="1" applyBorder="1" applyAlignment="1">
      <alignment horizontal="center" vertical="center"/>
    </xf>
    <xf numFmtId="0" fontId="25" fillId="14" borderId="64" xfId="3" applyFont="1" applyFill="1" applyBorder="1" applyAlignment="1">
      <alignment horizontal="center" vertical="center"/>
    </xf>
    <xf numFmtId="0" fontId="16" fillId="12" borderId="65" xfId="3" applyFont="1" applyFill="1" applyBorder="1" applyAlignment="1">
      <alignment horizontal="center" vertical="center"/>
    </xf>
    <xf numFmtId="16" fontId="17" fillId="0" borderId="0" xfId="4" applyNumberFormat="1" applyFont="1" applyAlignment="1">
      <alignment vertical="center"/>
    </xf>
    <xf numFmtId="0" fontId="31" fillId="0" borderId="0" xfId="5" applyFont="1" applyAlignment="1">
      <alignment horizontal="center" vertical="center"/>
    </xf>
    <xf numFmtId="49" fontId="31" fillId="0" borderId="0" xfId="5" applyNumberFormat="1" applyFont="1" applyAlignment="1">
      <alignment horizontal="center" vertical="center"/>
    </xf>
    <xf numFmtId="0" fontId="32" fillId="0" borderId="0" xfId="5" applyFont="1" applyAlignment="1">
      <alignment vertical="center"/>
    </xf>
    <xf numFmtId="0" fontId="34" fillId="0" borderId="0" xfId="5" applyFont="1" applyAlignment="1">
      <alignment horizontal="center" vertical="center"/>
    </xf>
    <xf numFmtId="0" fontId="33" fillId="0" borderId="0" xfId="5" applyFont="1" applyAlignment="1">
      <alignment vertical="center"/>
    </xf>
    <xf numFmtId="0" fontId="31" fillId="0" borderId="0" xfId="5" applyFont="1" applyAlignment="1">
      <alignment vertical="center"/>
    </xf>
    <xf numFmtId="0" fontId="31" fillId="0" borderId="0" xfId="5" applyFont="1" applyAlignment="1">
      <alignment horizontal="right" vertical="center"/>
    </xf>
    <xf numFmtId="0" fontId="33" fillId="0" borderId="0" xfId="5" applyFont="1" applyAlignment="1">
      <alignment horizontal="center" vertical="center"/>
    </xf>
    <xf numFmtId="0" fontId="31" fillId="21" borderId="34" xfId="5" applyFont="1" applyFill="1" applyBorder="1" applyAlignment="1">
      <alignment vertical="center"/>
    </xf>
    <xf numFmtId="0" fontId="31" fillId="21" borderId="34" xfId="5" applyFont="1" applyFill="1" applyBorder="1" applyAlignment="1">
      <alignment vertical="center" shrinkToFit="1"/>
    </xf>
    <xf numFmtId="0" fontId="38" fillId="21" borderId="35" xfId="5" applyFont="1" applyFill="1" applyBorder="1" applyAlignment="1">
      <alignment horizontal="right" vertical="center"/>
    </xf>
    <xf numFmtId="0" fontId="31" fillId="17" borderId="0" xfId="5" applyFont="1" applyFill="1" applyAlignment="1">
      <alignment vertical="center"/>
    </xf>
    <xf numFmtId="0" fontId="31" fillId="17" borderId="0" xfId="5" applyFont="1" applyFill="1" applyAlignment="1">
      <alignment horizontal="center" vertical="center"/>
    </xf>
    <xf numFmtId="0" fontId="39" fillId="22" borderId="0" xfId="6" applyFont="1" applyFill="1" applyAlignment="1">
      <alignment horizontal="center" vertical="center"/>
    </xf>
    <xf numFmtId="0" fontId="39" fillId="0" borderId="0" xfId="6" applyFont="1" applyAlignment="1">
      <alignment vertical="center"/>
    </xf>
    <xf numFmtId="0" fontId="39" fillId="17" borderId="27" xfId="6" applyFont="1" applyFill="1" applyBorder="1" applyAlignment="1">
      <alignment horizontal="center" vertical="center"/>
    </xf>
    <xf numFmtId="0" fontId="39" fillId="23" borderId="27" xfId="6" applyFont="1" applyFill="1" applyBorder="1" applyAlignment="1">
      <alignment horizontal="center" vertical="center"/>
    </xf>
    <xf numFmtId="0" fontId="39" fillId="18" borderId="0" xfId="6" applyFont="1" applyFill="1" applyAlignment="1">
      <alignment vertical="center"/>
    </xf>
    <xf numFmtId="0" fontId="39" fillId="23" borderId="0" xfId="6" applyFont="1" applyFill="1" applyAlignment="1">
      <alignment vertical="center"/>
    </xf>
    <xf numFmtId="0" fontId="31" fillId="23" borderId="0" xfId="5" applyFont="1" applyFill="1" applyAlignment="1">
      <alignment horizontal="center" vertical="center"/>
    </xf>
    <xf numFmtId="0" fontId="40" fillId="0" borderId="0" xfId="5" applyFont="1" applyAlignment="1">
      <alignment horizontal="center" vertical="center"/>
    </xf>
    <xf numFmtId="0" fontId="38" fillId="0" borderId="22" xfId="5" applyFont="1" applyBorder="1" applyAlignment="1">
      <alignment horizontal="right" vertical="center"/>
    </xf>
    <xf numFmtId="0" fontId="39" fillId="24" borderId="0" xfId="6" applyFont="1" applyFill="1" applyAlignment="1">
      <alignment horizontal="center" vertical="center"/>
    </xf>
    <xf numFmtId="165" fontId="39" fillId="24" borderId="0" xfId="6" applyNumberFormat="1" applyFont="1" applyFill="1" applyAlignment="1">
      <alignment horizontal="center" vertical="center"/>
    </xf>
    <xf numFmtId="1" fontId="39" fillId="24" borderId="0" xfId="6" applyNumberFormat="1" applyFont="1" applyFill="1" applyAlignment="1">
      <alignment horizontal="center" vertical="center"/>
    </xf>
    <xf numFmtId="20" fontId="39" fillId="24" borderId="0" xfId="6" applyNumberFormat="1" applyFont="1" applyFill="1" applyAlignment="1">
      <alignment horizontal="center" vertical="center"/>
    </xf>
    <xf numFmtId="0" fontId="32" fillId="24" borderId="0" xfId="5" applyFont="1" applyFill="1" applyAlignment="1">
      <alignment horizontal="center" vertical="center"/>
    </xf>
    <xf numFmtId="0" fontId="39" fillId="0" borderId="0" xfId="6" applyFont="1" applyAlignment="1">
      <alignment horizontal="center" vertical="center"/>
    </xf>
    <xf numFmtId="1" fontId="39" fillId="17" borderId="27" xfId="6" applyNumberFormat="1" applyFont="1" applyFill="1" applyBorder="1" applyAlignment="1">
      <alignment horizontal="center" vertical="center"/>
    </xf>
    <xf numFmtId="1" fontId="39" fillId="23" borderId="27" xfId="6" applyNumberFormat="1" applyFont="1" applyFill="1" applyBorder="1" applyAlignment="1">
      <alignment horizontal="center" vertical="center"/>
    </xf>
    <xf numFmtId="0" fontId="31" fillId="21" borderId="44" xfId="5" applyFont="1" applyFill="1" applyBorder="1" applyAlignment="1">
      <alignment vertical="center"/>
    </xf>
    <xf numFmtId="0" fontId="38" fillId="21" borderId="46" xfId="5" applyFont="1" applyFill="1" applyBorder="1" applyAlignment="1">
      <alignment horizontal="right" vertical="center"/>
    </xf>
    <xf numFmtId="0" fontId="31" fillId="0" borderId="22" xfId="5" applyFont="1" applyBorder="1" applyAlignment="1">
      <alignment vertical="center"/>
    </xf>
    <xf numFmtId="0" fontId="38" fillId="0" borderId="0" xfId="5" applyFont="1" applyAlignment="1">
      <alignment horizontal="right" vertical="center"/>
    </xf>
    <xf numFmtId="0" fontId="40" fillId="0" borderId="22" xfId="5" applyFont="1" applyBorder="1" applyAlignment="1">
      <alignment horizontal="center" vertical="center"/>
    </xf>
    <xf numFmtId="0" fontId="31" fillId="0" borderId="52" xfId="5" applyFont="1" applyBorder="1" applyAlignment="1">
      <alignment vertical="center"/>
    </xf>
    <xf numFmtId="0" fontId="32" fillId="0" borderId="22" xfId="5" applyFont="1" applyBorder="1" applyAlignment="1">
      <alignment vertical="center"/>
    </xf>
    <xf numFmtId="0" fontId="36" fillId="0" borderId="0" xfId="5" applyFont="1" applyAlignment="1">
      <alignment horizontal="right" vertical="center"/>
    </xf>
    <xf numFmtId="0" fontId="31" fillId="21" borderId="66" xfId="5" applyFont="1" applyFill="1" applyBorder="1" applyAlignment="1">
      <alignment vertical="center"/>
    </xf>
    <xf numFmtId="0" fontId="32" fillId="21" borderId="67" xfId="5" applyFont="1" applyFill="1" applyBorder="1" applyAlignment="1">
      <alignment vertical="center"/>
    </xf>
    <xf numFmtId="0" fontId="38" fillId="21" borderId="28" xfId="5" applyFont="1" applyFill="1" applyBorder="1" applyAlignment="1">
      <alignment horizontal="right" vertical="center"/>
    </xf>
    <xf numFmtId="0" fontId="31" fillId="17" borderId="35" xfId="5" applyFont="1" applyFill="1" applyBorder="1" applyAlignment="1">
      <alignment vertical="center"/>
    </xf>
    <xf numFmtId="0" fontId="39" fillId="25" borderId="0" xfId="6" applyFont="1" applyFill="1" applyAlignment="1">
      <alignment horizontal="center" vertical="center"/>
    </xf>
    <xf numFmtId="165" fontId="39" fillId="25" borderId="0" xfId="6" applyNumberFormat="1" applyFont="1" applyFill="1" applyAlignment="1">
      <alignment horizontal="center" vertical="center"/>
    </xf>
    <xf numFmtId="1" fontId="39" fillId="25" borderId="0" xfId="6" applyNumberFormat="1" applyFont="1" applyFill="1" applyAlignment="1">
      <alignment horizontal="center" vertical="center"/>
    </xf>
    <xf numFmtId="20" fontId="39" fillId="25" borderId="0" xfId="6" applyNumberFormat="1" applyFont="1" applyFill="1" applyAlignment="1">
      <alignment horizontal="center" vertical="center"/>
    </xf>
    <xf numFmtId="0" fontId="32" fillId="25" borderId="0" xfId="5" applyFont="1" applyFill="1" applyAlignment="1">
      <alignment horizontal="center" vertical="center"/>
    </xf>
    <xf numFmtId="0" fontId="39" fillId="26" borderId="0" xfId="6" applyFont="1" applyFill="1" applyAlignment="1">
      <alignment horizontal="center" vertical="center"/>
    </xf>
    <xf numFmtId="165" fontId="39" fillId="26" borderId="0" xfId="6" applyNumberFormat="1" applyFont="1" applyFill="1" applyAlignment="1">
      <alignment horizontal="center" vertical="center"/>
    </xf>
    <xf numFmtId="1" fontId="39" fillId="26" borderId="0" xfId="6" applyNumberFormat="1" applyFont="1" applyFill="1" applyAlignment="1">
      <alignment horizontal="center" vertical="center"/>
    </xf>
    <xf numFmtId="20" fontId="39" fillId="26" borderId="0" xfId="6" applyNumberFormat="1" applyFont="1" applyFill="1" applyAlignment="1">
      <alignment horizontal="center" vertical="center"/>
    </xf>
    <xf numFmtId="0" fontId="32" fillId="26" borderId="0" xfId="5" applyFont="1" applyFill="1" applyAlignment="1">
      <alignment horizontal="center" vertical="center"/>
    </xf>
    <xf numFmtId="0" fontId="39" fillId="16" borderId="0" xfId="6" applyFont="1" applyFill="1" applyAlignment="1">
      <alignment horizontal="center" vertical="center"/>
    </xf>
    <xf numFmtId="165" fontId="39" fillId="16" borderId="0" xfId="6" applyNumberFormat="1" applyFont="1" applyFill="1" applyAlignment="1">
      <alignment horizontal="center" vertical="center"/>
    </xf>
    <xf numFmtId="1" fontId="39" fillId="16" borderId="0" xfId="6" applyNumberFormat="1" applyFont="1" applyFill="1" applyAlignment="1">
      <alignment horizontal="center" vertical="center"/>
    </xf>
    <xf numFmtId="20" fontId="39" fillId="16" borderId="0" xfId="6" applyNumberFormat="1" applyFont="1" applyFill="1" applyAlignment="1">
      <alignment horizontal="center" vertical="center"/>
    </xf>
    <xf numFmtId="0" fontId="32" fillId="16" borderId="0" xfId="5" applyFont="1" applyFill="1" applyAlignment="1">
      <alignment horizontal="center" vertical="center"/>
    </xf>
    <xf numFmtId="0" fontId="41" fillId="0" borderId="0" xfId="5" applyFont="1" applyAlignment="1">
      <alignment vertical="center"/>
    </xf>
    <xf numFmtId="0" fontId="39" fillId="27" borderId="0" xfId="6" applyFont="1" applyFill="1" applyAlignment="1">
      <alignment horizontal="center" vertical="center"/>
    </xf>
    <xf numFmtId="165" fontId="39" fillId="27" borderId="0" xfId="6" applyNumberFormat="1" applyFont="1" applyFill="1" applyAlignment="1">
      <alignment horizontal="center" vertical="center"/>
    </xf>
    <xf numFmtId="1" fontId="39" fillId="27" borderId="0" xfId="6" applyNumberFormat="1" applyFont="1" applyFill="1" applyAlignment="1">
      <alignment horizontal="center" vertical="center"/>
    </xf>
    <xf numFmtId="20" fontId="39" fillId="27" borderId="0" xfId="6" applyNumberFormat="1" applyFont="1" applyFill="1" applyAlignment="1">
      <alignment horizontal="center" vertical="center"/>
    </xf>
    <xf numFmtId="0" fontId="32" fillId="27" borderId="0" xfId="5" applyFont="1" applyFill="1" applyAlignment="1">
      <alignment horizontal="center" vertical="center"/>
    </xf>
    <xf numFmtId="0" fontId="31" fillId="17" borderId="34" xfId="5" applyFont="1" applyFill="1" applyBorder="1" applyAlignment="1">
      <alignment horizontal="center" vertical="center"/>
    </xf>
    <xf numFmtId="0" fontId="31" fillId="17" borderId="44" xfId="5" applyFont="1" applyFill="1" applyBorder="1" applyAlignment="1">
      <alignment horizontal="center" vertical="center"/>
    </xf>
    <xf numFmtId="0" fontId="31" fillId="21" borderId="67" xfId="5" applyFont="1" applyFill="1" applyBorder="1" applyAlignment="1">
      <alignment vertical="center"/>
    </xf>
    <xf numFmtId="0" fontId="39" fillId="18" borderId="0" xfId="6" applyFont="1" applyFill="1" applyAlignment="1">
      <alignment horizontal="center" vertical="center"/>
    </xf>
    <xf numFmtId="165" fontId="39" fillId="18" borderId="0" xfId="6" applyNumberFormat="1" applyFont="1" applyFill="1" applyAlignment="1">
      <alignment horizontal="center" vertical="center"/>
    </xf>
    <xf numFmtId="1" fontId="39" fillId="18" borderId="0" xfId="6" applyNumberFormat="1" applyFont="1" applyFill="1" applyAlignment="1">
      <alignment horizontal="center" vertical="center"/>
    </xf>
    <xf numFmtId="20" fontId="39" fillId="18" borderId="0" xfId="6" applyNumberFormat="1" applyFont="1" applyFill="1" applyAlignment="1">
      <alignment horizontal="center" vertical="center"/>
    </xf>
    <xf numFmtId="0" fontId="32" fillId="18" borderId="0" xfId="5" applyFont="1" applyFill="1" applyAlignment="1">
      <alignment horizontal="center" vertical="center"/>
    </xf>
    <xf numFmtId="0" fontId="36" fillId="0" borderId="0" xfId="5" applyFont="1" applyAlignment="1">
      <alignment vertical="center"/>
    </xf>
    <xf numFmtId="0" fontId="31" fillId="21" borderId="44" xfId="5" applyFont="1" applyFill="1" applyBorder="1" applyAlignment="1">
      <alignment vertical="center" shrinkToFit="1"/>
    </xf>
    <xf numFmtId="0" fontId="31" fillId="0" borderId="33" xfId="5" applyFont="1" applyBorder="1" applyAlignment="1">
      <alignment horizontal="center" vertical="center"/>
    </xf>
    <xf numFmtId="0" fontId="31" fillId="0" borderId="35" xfId="5" applyFont="1" applyBorder="1" applyAlignment="1">
      <alignment horizontal="center" vertical="center"/>
    </xf>
    <xf numFmtId="0" fontId="31" fillId="0" borderId="52" xfId="5" applyFont="1" applyBorder="1" applyAlignment="1">
      <alignment horizontal="center" vertical="center"/>
    </xf>
    <xf numFmtId="0" fontId="31" fillId="0" borderId="22" xfId="5" applyFont="1" applyBorder="1" applyAlignment="1">
      <alignment horizontal="center" vertical="center"/>
    </xf>
    <xf numFmtId="0" fontId="31" fillId="0" borderId="45" xfId="5" applyFont="1" applyBorder="1" applyAlignment="1">
      <alignment horizontal="center" vertical="center"/>
    </xf>
    <xf numFmtId="0" fontId="31" fillId="0" borderId="46" xfId="5" applyFont="1" applyBorder="1" applyAlignment="1">
      <alignment horizontal="center" vertical="center"/>
    </xf>
    <xf numFmtId="49" fontId="46" fillId="0" borderId="0" xfId="5" applyNumberFormat="1" applyFont="1" applyAlignment="1">
      <alignment horizontal="center" vertical="center"/>
    </xf>
    <xf numFmtId="0" fontId="36" fillId="0" borderId="0" xfId="5" applyFont="1" applyAlignment="1">
      <alignment horizontal="center" vertical="center"/>
    </xf>
    <xf numFmtId="0" fontId="47" fillId="0" borderId="0" xfId="5" applyFont="1" applyAlignment="1">
      <alignment horizontal="center" vertical="center"/>
    </xf>
    <xf numFmtId="0" fontId="46" fillId="0" borderId="0" xfId="5" applyFont="1" applyAlignment="1">
      <alignment horizontal="center" vertical="center"/>
    </xf>
    <xf numFmtId="49" fontId="48" fillId="0" borderId="0" xfId="5" applyNumberFormat="1" applyFont="1" applyAlignment="1">
      <alignment horizontal="center" vertical="center"/>
    </xf>
    <xf numFmtId="0" fontId="49" fillId="0" borderId="0" xfId="5" applyFont="1" applyAlignment="1">
      <alignment horizontal="center" vertical="center"/>
    </xf>
    <xf numFmtId="0" fontId="15" fillId="0" borderId="0" xfId="6" applyAlignment="1">
      <alignment vertical="center"/>
    </xf>
    <xf numFmtId="0" fontId="15" fillId="0" borderId="0" xfId="6" applyAlignment="1">
      <alignment horizontal="center" vertical="center"/>
    </xf>
    <xf numFmtId="0" fontId="50" fillId="0" borderId="0" xfId="6" applyFont="1" applyAlignment="1">
      <alignment vertical="center"/>
    </xf>
    <xf numFmtId="0" fontId="52" fillId="18" borderId="0" xfId="6" applyFont="1" applyFill="1" applyAlignment="1" applyProtection="1">
      <alignment vertical="center"/>
      <protection locked="0"/>
    </xf>
    <xf numFmtId="0" fontId="54" fillId="17" borderId="1" xfId="6" applyFont="1" applyFill="1" applyBorder="1" applyAlignment="1">
      <alignment horizontal="center" vertical="center"/>
    </xf>
    <xf numFmtId="0" fontId="15" fillId="17" borderId="33" xfId="6" applyFill="1" applyBorder="1" applyAlignment="1">
      <alignment horizontal="center" vertical="center"/>
    </xf>
    <xf numFmtId="0" fontId="54" fillId="17" borderId="34" xfId="6" applyFont="1" applyFill="1" applyBorder="1" applyAlignment="1">
      <alignment horizontal="center" vertical="center"/>
    </xf>
    <xf numFmtId="0" fontId="15" fillId="17" borderId="35" xfId="6" applyFill="1" applyBorder="1" applyAlignment="1">
      <alignment horizontal="center" vertical="center"/>
    </xf>
    <xf numFmtId="0" fontId="54" fillId="0" borderId="0" xfId="6" applyFont="1" applyAlignment="1">
      <alignment horizontal="center" vertical="center"/>
    </xf>
    <xf numFmtId="0" fontId="15" fillId="0" borderId="33" xfId="6" applyBorder="1" applyAlignment="1">
      <alignment vertical="center"/>
    </xf>
    <xf numFmtId="0" fontId="15" fillId="0" borderId="34" xfId="6" applyBorder="1" applyAlignment="1">
      <alignment vertical="center"/>
    </xf>
    <xf numFmtId="0" fontId="53" fillId="0" borderId="34" xfId="6" applyFont="1" applyBorder="1" applyAlignment="1">
      <alignment horizontal="center" vertical="center"/>
    </xf>
    <xf numFmtId="0" fontId="15" fillId="0" borderId="34" xfId="6" applyBorder="1" applyAlignment="1">
      <alignment horizontal="right" vertical="center"/>
    </xf>
    <xf numFmtId="0" fontId="56" fillId="0" borderId="27" xfId="6" applyFont="1" applyBorder="1" applyAlignment="1">
      <alignment horizontal="center" vertical="center"/>
    </xf>
    <xf numFmtId="0" fontId="56" fillId="0" borderId="66" xfId="6" applyFont="1" applyBorder="1" applyAlignment="1">
      <alignment horizontal="center" vertical="center"/>
    </xf>
    <xf numFmtId="0" fontId="57" fillId="0" borderId="72" xfId="6" applyFont="1" applyBorder="1" applyAlignment="1">
      <alignment horizontal="center" vertical="center"/>
    </xf>
    <xf numFmtId="0" fontId="39" fillId="17" borderId="73" xfId="6" applyFont="1" applyFill="1" applyBorder="1" applyAlignment="1">
      <alignment horizontal="center" vertical="center"/>
    </xf>
    <xf numFmtId="0" fontId="57" fillId="0" borderId="74" xfId="6" applyFont="1" applyBorder="1" applyAlignment="1">
      <alignment horizontal="center" vertical="center"/>
    </xf>
    <xf numFmtId="0" fontId="56" fillId="0" borderId="28" xfId="6" applyFont="1" applyBorder="1" applyAlignment="1">
      <alignment horizontal="center" vertical="center"/>
    </xf>
    <xf numFmtId="0" fontId="15" fillId="0" borderId="34" xfId="6" applyBorder="1" applyAlignment="1">
      <alignment horizontal="center" vertical="center"/>
    </xf>
    <xf numFmtId="0" fontId="58" fillId="0" borderId="34" xfId="6" applyFont="1" applyBorder="1" applyAlignment="1">
      <alignment horizontal="center" vertical="center"/>
    </xf>
    <xf numFmtId="0" fontId="15" fillId="0" borderId="35" xfId="6" applyBorder="1" applyAlignment="1">
      <alignment vertical="center"/>
    </xf>
    <xf numFmtId="0" fontId="15" fillId="0" borderId="52" xfId="6" applyBorder="1" applyAlignment="1">
      <alignment vertical="center"/>
    </xf>
    <xf numFmtId="0" fontId="53" fillId="0" borderId="0" xfId="6" applyFont="1" applyAlignment="1">
      <alignment horizontal="center" vertical="center"/>
    </xf>
    <xf numFmtId="0" fontId="53" fillId="0" borderId="22" xfId="6" applyFont="1" applyBorder="1" applyAlignment="1">
      <alignment horizontal="center" vertical="center"/>
    </xf>
    <xf numFmtId="0" fontId="57" fillId="0" borderId="75" xfId="6" applyFont="1" applyBorder="1" applyAlignment="1">
      <alignment horizontal="center" vertical="center"/>
    </xf>
    <xf numFmtId="0" fontId="57" fillId="0" borderId="76" xfId="6" applyFont="1" applyBorder="1" applyAlignment="1">
      <alignment horizontal="center" vertical="center"/>
    </xf>
    <xf numFmtId="0" fontId="53" fillId="0" borderId="52" xfId="6" applyFont="1" applyBorder="1" applyAlignment="1">
      <alignment vertical="center"/>
    </xf>
    <xf numFmtId="0" fontId="53" fillId="0" borderId="0" xfId="6" applyFont="1" applyAlignment="1">
      <alignment vertical="center"/>
    </xf>
    <xf numFmtId="0" fontId="15" fillId="0" borderId="22" xfId="6" applyBorder="1" applyAlignment="1">
      <alignment vertical="center"/>
    </xf>
    <xf numFmtId="0" fontId="60" fillId="0" borderId="75" xfId="6" applyFont="1" applyBorder="1" applyAlignment="1">
      <alignment horizontal="center" vertical="center"/>
    </xf>
    <xf numFmtId="0" fontId="53" fillId="0" borderId="34" xfId="6" applyFont="1" applyBorder="1" applyAlignment="1">
      <alignment vertical="center"/>
    </xf>
    <xf numFmtId="0" fontId="15" fillId="0" borderId="22" xfId="6" applyBorder="1" applyAlignment="1">
      <alignment horizontal="center" vertical="center"/>
    </xf>
    <xf numFmtId="0" fontId="62" fillId="0" borderId="76" xfId="6" applyFont="1" applyBorder="1" applyAlignment="1">
      <alignment horizontal="center" vertical="center"/>
    </xf>
    <xf numFmtId="0" fontId="15" fillId="0" borderId="52" xfId="6" applyBorder="1" applyAlignment="1">
      <alignment horizontal="center" vertical="center"/>
    </xf>
    <xf numFmtId="0" fontId="15" fillId="0" borderId="45" xfId="6" applyBorder="1" applyAlignment="1">
      <alignment vertical="center"/>
    </xf>
    <xf numFmtId="0" fontId="15" fillId="0" borderId="46" xfId="6" applyBorder="1" applyAlignment="1">
      <alignment horizontal="center" vertical="center"/>
    </xf>
    <xf numFmtId="0" fontId="62" fillId="0" borderId="77" xfId="6" applyFont="1" applyBorder="1" applyAlignment="1">
      <alignment horizontal="center" vertical="center"/>
    </xf>
    <xf numFmtId="0" fontId="39" fillId="17" borderId="78" xfId="6" applyFont="1" applyFill="1" applyBorder="1" applyAlignment="1">
      <alignment horizontal="center" vertical="center"/>
    </xf>
    <xf numFmtId="0" fontId="62" fillId="0" borderId="79" xfId="6" applyFont="1" applyBorder="1" applyAlignment="1">
      <alignment horizontal="center" vertical="center"/>
    </xf>
    <xf numFmtId="0" fontId="15" fillId="0" borderId="45" xfId="6" applyBorder="1" applyAlignment="1">
      <alignment horizontal="center" vertical="center"/>
    </xf>
    <xf numFmtId="0" fontId="15" fillId="0" borderId="46" xfId="6" applyBorder="1" applyAlignment="1">
      <alignment vertical="center"/>
    </xf>
    <xf numFmtId="0" fontId="63" fillId="0" borderId="0" xfId="6" applyFont="1" applyAlignment="1">
      <alignment vertical="center"/>
    </xf>
    <xf numFmtId="0" fontId="63" fillId="0" borderId="80" xfId="6" applyFont="1" applyBorder="1" applyAlignment="1">
      <alignment horizontal="center" vertical="top"/>
    </xf>
    <xf numFmtId="0" fontId="64" fillId="0" borderId="83" xfId="6" applyFont="1" applyBorder="1" applyAlignment="1">
      <alignment horizontal="center" vertical="center"/>
    </xf>
    <xf numFmtId="0" fontId="39" fillId="0" borderId="67" xfId="6" applyFont="1" applyBorder="1" applyAlignment="1">
      <alignment horizontal="center" vertical="center"/>
    </xf>
    <xf numFmtId="0" fontId="39" fillId="0" borderId="67" xfId="6" applyFont="1" applyBorder="1" applyAlignment="1">
      <alignment vertical="center"/>
    </xf>
    <xf numFmtId="0" fontId="39" fillId="0" borderId="28" xfId="6" applyFont="1" applyBorder="1" applyAlignment="1">
      <alignment horizontal="center" vertical="center"/>
    </xf>
    <xf numFmtId="0" fontId="39" fillId="0" borderId="66" xfId="6" applyFont="1" applyBorder="1" applyAlignment="1">
      <alignment vertical="center"/>
    </xf>
    <xf numFmtId="0" fontId="65" fillId="0" borderId="66" xfId="6" applyFont="1" applyBorder="1" applyAlignment="1">
      <alignment horizontal="center" vertical="center"/>
    </xf>
    <xf numFmtId="0" fontId="65" fillId="0" borderId="28" xfId="6" applyFont="1" applyBorder="1" applyAlignment="1">
      <alignment horizontal="center" vertical="center" shrinkToFit="1"/>
    </xf>
    <xf numFmtId="0" fontId="15" fillId="0" borderId="67" xfId="6" applyBorder="1" applyAlignment="1">
      <alignment horizontal="center" vertical="center"/>
    </xf>
    <xf numFmtId="0" fontId="15" fillId="0" borderId="67" xfId="6" applyBorder="1" applyAlignment="1">
      <alignment vertical="center"/>
    </xf>
    <xf numFmtId="0" fontId="15" fillId="0" borderId="28" xfId="6" applyBorder="1" applyAlignment="1">
      <alignment horizontal="center" vertical="center"/>
    </xf>
    <xf numFmtId="0" fontId="15" fillId="0" borderId="44" xfId="6" applyBorder="1" applyAlignment="1">
      <alignment horizontal="center" vertical="center"/>
    </xf>
    <xf numFmtId="0" fontId="15" fillId="0" borderId="44" xfId="6" applyBorder="1" applyAlignment="1">
      <alignment vertical="center"/>
    </xf>
    <xf numFmtId="0" fontId="1" fillId="0" borderId="0" xfId="7"/>
    <xf numFmtId="0" fontId="68" fillId="31" borderId="91" xfId="7" applyFont="1" applyFill="1" applyBorder="1"/>
    <xf numFmtId="0" fontId="68" fillId="31" borderId="92" xfId="7" applyFont="1" applyFill="1" applyBorder="1"/>
    <xf numFmtId="0" fontId="68" fillId="31" borderId="93" xfId="7" applyFont="1" applyFill="1" applyBorder="1"/>
    <xf numFmtId="0" fontId="69" fillId="0" borderId="94" xfId="7" applyFont="1" applyBorder="1"/>
    <xf numFmtId="0" fontId="69" fillId="0" borderId="95" xfId="7" applyFont="1" applyBorder="1"/>
    <xf numFmtId="0" fontId="69" fillId="0" borderId="96" xfId="7" applyFont="1" applyBorder="1"/>
    <xf numFmtId="0" fontId="69" fillId="0" borderId="97" xfId="7" applyFont="1" applyBorder="1"/>
    <xf numFmtId="0" fontId="69" fillId="0" borderId="98" xfId="7" applyFont="1" applyBorder="1"/>
    <xf numFmtId="0" fontId="69" fillId="0" borderId="99" xfId="7" applyFont="1" applyBorder="1"/>
    <xf numFmtId="0" fontId="3" fillId="2" borderId="1" xfId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4" fillId="6" borderId="5" xfId="2" applyFont="1" applyFill="1" applyBorder="1" applyAlignment="1">
      <alignment horizontal="center"/>
    </xf>
    <xf numFmtId="0" fontId="4" fillId="6" borderId="10" xfId="2" applyFont="1" applyFill="1" applyBorder="1" applyAlignment="1">
      <alignment horizontal="center"/>
    </xf>
    <xf numFmtId="0" fontId="4" fillId="6" borderId="11" xfId="2" applyFont="1" applyFill="1" applyBorder="1" applyAlignment="1">
      <alignment horizontal="center"/>
    </xf>
    <xf numFmtId="0" fontId="4" fillId="6" borderId="12" xfId="2" applyFont="1" applyFill="1" applyBorder="1" applyAlignment="1">
      <alignment horizontal="center"/>
    </xf>
    <xf numFmtId="0" fontId="4" fillId="6" borderId="13" xfId="2" applyFont="1" applyFill="1" applyBorder="1" applyAlignment="1">
      <alignment horizontal="center"/>
    </xf>
    <xf numFmtId="0" fontId="4" fillId="6" borderId="14" xfId="2" applyFont="1" applyFill="1" applyBorder="1" applyAlignment="1">
      <alignment horizontal="center"/>
    </xf>
    <xf numFmtId="0" fontId="4" fillId="6" borderId="15" xfId="2" applyFont="1" applyFill="1" applyBorder="1" applyAlignment="1">
      <alignment horizontal="center"/>
    </xf>
    <xf numFmtId="0" fontId="4" fillId="6" borderId="16" xfId="2" applyFont="1" applyFill="1" applyBorder="1" applyAlignment="1">
      <alignment horizontal="center"/>
    </xf>
    <xf numFmtId="0" fontId="4" fillId="6" borderId="17" xfId="2" applyFont="1" applyFill="1" applyBorder="1" applyAlignment="1">
      <alignment horizontal="center"/>
    </xf>
    <xf numFmtId="0" fontId="0" fillId="0" borderId="1" xfId="2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21" fillId="0" borderId="30" xfId="2" applyFont="1" applyBorder="1" applyAlignment="1">
      <alignment horizontal="center" vertical="center"/>
    </xf>
    <xf numFmtId="0" fontId="21" fillId="0" borderId="31" xfId="2" applyFont="1" applyBorder="1" applyAlignment="1">
      <alignment horizontal="center" vertical="center"/>
    </xf>
    <xf numFmtId="0" fontId="21" fillId="0" borderId="32" xfId="2" applyFont="1" applyBorder="1" applyAlignment="1">
      <alignment horizontal="center" vertical="center"/>
    </xf>
    <xf numFmtId="0" fontId="3" fillId="0" borderId="0" xfId="2" applyAlignment="1">
      <alignment horizontal="center"/>
    </xf>
    <xf numFmtId="0" fontId="3" fillId="0" borderId="13" xfId="2" applyBorder="1" applyAlignment="1">
      <alignment horizontal="center" vertical="center" wrapText="1"/>
    </xf>
    <xf numFmtId="0" fontId="3" fillId="0" borderId="0" xfId="2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1" fillId="0" borderId="29" xfId="2" applyFont="1" applyBorder="1" applyAlignment="1">
      <alignment horizontal="center" vertical="center"/>
    </xf>
    <xf numFmtId="0" fontId="11" fillId="0" borderId="27" xfId="2" applyFont="1" applyBorder="1" applyAlignment="1">
      <alignment horizontal="center"/>
    </xf>
    <xf numFmtId="0" fontId="0" fillId="0" borderId="27" xfId="2" applyFont="1" applyBorder="1" applyAlignment="1">
      <alignment horizontal="center" vertical="center"/>
    </xf>
    <xf numFmtId="0" fontId="3" fillId="0" borderId="27" xfId="2" applyBorder="1" applyAlignment="1">
      <alignment horizontal="center" vertical="center"/>
    </xf>
    <xf numFmtId="0" fontId="3" fillId="0" borderId="12" xfId="2" applyBorder="1" applyAlignment="1">
      <alignment horizontal="center" vertical="center" wrapText="1"/>
    </xf>
    <xf numFmtId="0" fontId="3" fillId="0" borderId="14" xfId="2" applyBorder="1" applyAlignment="1">
      <alignment horizontal="center" vertical="center" wrapText="1"/>
    </xf>
    <xf numFmtId="0" fontId="3" fillId="0" borderId="23" xfId="2" applyBorder="1" applyAlignment="1">
      <alignment horizontal="center" vertical="center" wrapText="1"/>
    </xf>
    <xf numFmtId="0" fontId="3" fillId="0" borderId="24" xfId="2" applyBorder="1" applyAlignment="1">
      <alignment horizontal="center" vertical="center" wrapText="1"/>
    </xf>
    <xf numFmtId="0" fontId="3" fillId="0" borderId="15" xfId="2" applyBorder="1" applyAlignment="1">
      <alignment horizontal="center" vertical="center" wrapText="1"/>
    </xf>
    <xf numFmtId="0" fontId="3" fillId="0" borderId="17" xfId="2" applyBorder="1" applyAlignment="1">
      <alignment horizontal="center" vertical="center" wrapText="1"/>
    </xf>
    <xf numFmtId="0" fontId="8" fillId="0" borderId="0" xfId="2" applyFont="1" applyAlignment="1">
      <alignment horizontal="center"/>
    </xf>
    <xf numFmtId="0" fontId="24" fillId="0" borderId="33" xfId="4" applyFont="1" applyBorder="1" applyAlignment="1">
      <alignment horizontal="center" vertical="center"/>
    </xf>
    <xf numFmtId="0" fontId="24" fillId="0" borderId="34" xfId="4" applyFont="1" applyBorder="1" applyAlignment="1">
      <alignment horizontal="center" vertical="center"/>
    </xf>
    <xf numFmtId="0" fontId="24" fillId="0" borderId="35" xfId="4" applyFont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7" fillId="0" borderId="44" xfId="3" applyFont="1" applyBorder="1" applyAlignment="1">
      <alignment horizontal="center" vertical="center"/>
    </xf>
    <xf numFmtId="0" fontId="26" fillId="15" borderId="33" xfId="4" applyFont="1" applyFill="1" applyBorder="1" applyAlignment="1">
      <alignment horizontal="center" vertical="center"/>
    </xf>
    <xf numFmtId="0" fontId="26" fillId="15" borderId="34" xfId="4" applyFont="1" applyFill="1" applyBorder="1" applyAlignment="1">
      <alignment horizontal="center" vertical="center"/>
    </xf>
    <xf numFmtId="0" fontId="26" fillId="15" borderId="35" xfId="4" applyFont="1" applyFill="1" applyBorder="1" applyAlignment="1">
      <alignment horizontal="center" vertical="center"/>
    </xf>
    <xf numFmtId="0" fontId="26" fillId="15" borderId="45" xfId="4" applyFont="1" applyFill="1" applyBorder="1" applyAlignment="1">
      <alignment horizontal="center" vertical="center"/>
    </xf>
    <xf numFmtId="0" fontId="26" fillId="15" borderId="44" xfId="4" applyFont="1" applyFill="1" applyBorder="1" applyAlignment="1">
      <alignment horizontal="center" vertical="center"/>
    </xf>
    <xf numFmtId="0" fontId="26" fillId="15" borderId="46" xfId="4" applyFont="1" applyFill="1" applyBorder="1" applyAlignment="1">
      <alignment horizontal="center" vertical="center"/>
    </xf>
    <xf numFmtId="0" fontId="24" fillId="0" borderId="45" xfId="4" applyFont="1" applyBorder="1" applyAlignment="1">
      <alignment horizontal="center" vertical="center"/>
    </xf>
    <xf numFmtId="0" fontId="24" fillId="0" borderId="44" xfId="4" applyFont="1" applyBorder="1" applyAlignment="1">
      <alignment horizontal="center" vertical="center"/>
    </xf>
    <xf numFmtId="0" fontId="24" fillId="0" borderId="46" xfId="4" applyFont="1" applyBorder="1" applyAlignment="1">
      <alignment horizontal="center" vertical="center"/>
    </xf>
    <xf numFmtId="0" fontId="45" fillId="0" borderId="0" xfId="5" applyFont="1" applyAlignment="1">
      <alignment horizontal="center" vertical="center"/>
    </xf>
    <xf numFmtId="0" fontId="31" fillId="15" borderId="34" xfId="5" applyFont="1" applyFill="1" applyBorder="1" applyAlignment="1">
      <alignment horizontal="center" vertical="center"/>
    </xf>
    <xf numFmtId="0" fontId="31" fillId="15" borderId="44" xfId="5" applyFont="1" applyFill="1" applyBorder="1" applyAlignment="1">
      <alignment horizontal="center" vertical="center"/>
    </xf>
    <xf numFmtId="0" fontId="44" fillId="0" borderId="1" xfId="5" applyFont="1" applyBorder="1" applyAlignment="1">
      <alignment horizontal="center" vertical="center" textRotation="90"/>
    </xf>
    <xf numFmtId="0" fontId="44" fillId="0" borderId="68" xfId="5" applyFont="1" applyBorder="1" applyAlignment="1">
      <alignment horizontal="center" vertical="center" textRotation="90"/>
    </xf>
    <xf numFmtId="0" fontId="44" fillId="0" borderId="29" xfId="5" applyFont="1" applyBorder="1" applyAlignment="1">
      <alignment horizontal="center" vertical="center" textRotation="90"/>
    </xf>
    <xf numFmtId="0" fontId="31" fillId="0" borderId="1" xfId="5" applyFont="1" applyBorder="1" applyAlignment="1">
      <alignment horizontal="center" vertical="center" textRotation="90"/>
    </xf>
    <xf numFmtId="0" fontId="31" fillId="0" borderId="68" xfId="5" applyFont="1" applyBorder="1" applyAlignment="1">
      <alignment horizontal="center" vertical="center" textRotation="90"/>
    </xf>
    <xf numFmtId="0" fontId="31" fillId="0" borderId="29" xfId="5" applyFont="1" applyBorder="1" applyAlignment="1">
      <alignment horizontal="center" vertical="center" textRotation="90"/>
    </xf>
    <xf numFmtId="17" fontId="31" fillId="0" borderId="1" xfId="5" applyNumberFormat="1" applyFont="1" applyBorder="1" applyAlignment="1">
      <alignment horizontal="center" vertical="center" textRotation="90"/>
    </xf>
    <xf numFmtId="17" fontId="31" fillId="0" borderId="68" xfId="5" applyNumberFormat="1" applyFont="1" applyBorder="1" applyAlignment="1">
      <alignment horizontal="center" vertical="center" textRotation="90"/>
    </xf>
    <xf numFmtId="17" fontId="31" fillId="0" borderId="29" xfId="5" applyNumberFormat="1" applyFont="1" applyBorder="1" applyAlignment="1">
      <alignment horizontal="center" vertical="center" textRotation="90"/>
    </xf>
    <xf numFmtId="0" fontId="31" fillId="15" borderId="35" xfId="5" applyFont="1" applyFill="1" applyBorder="1" applyAlignment="1">
      <alignment horizontal="center" vertical="center"/>
    </xf>
    <xf numFmtId="0" fontId="31" fillId="15" borderId="46" xfId="5" applyFont="1" applyFill="1" applyBorder="1" applyAlignment="1">
      <alignment horizontal="center" vertical="center"/>
    </xf>
    <xf numFmtId="0" fontId="42" fillId="18" borderId="33" xfId="5" applyFont="1" applyFill="1" applyBorder="1" applyAlignment="1">
      <alignment horizontal="center" vertical="center" wrapText="1" shrinkToFit="1"/>
    </xf>
    <xf numFmtId="0" fontId="42" fillId="18" borderId="34" xfId="5" applyFont="1" applyFill="1" applyBorder="1" applyAlignment="1">
      <alignment horizontal="center" vertical="center" wrapText="1" shrinkToFit="1"/>
    </xf>
    <xf numFmtId="0" fontId="42" fillId="18" borderId="52" xfId="5" applyFont="1" applyFill="1" applyBorder="1" applyAlignment="1">
      <alignment horizontal="center" vertical="center" wrapText="1" shrinkToFit="1"/>
    </xf>
    <xf numFmtId="0" fontId="42" fillId="18" borderId="0" xfId="5" applyFont="1" applyFill="1" applyAlignment="1">
      <alignment horizontal="center" vertical="center" wrapText="1" shrinkToFit="1"/>
    </xf>
    <xf numFmtId="0" fontId="42" fillId="18" borderId="45" xfId="5" applyFont="1" applyFill="1" applyBorder="1" applyAlignment="1">
      <alignment horizontal="center" vertical="center" wrapText="1" shrinkToFit="1"/>
    </xf>
    <xf numFmtId="0" fontId="42" fillId="18" borderId="44" xfId="5" applyFont="1" applyFill="1" applyBorder="1" applyAlignment="1">
      <alignment horizontal="center" vertical="center" wrapText="1" shrinkToFit="1"/>
    </xf>
    <xf numFmtId="0" fontId="43" fillId="20" borderId="21" xfId="5" applyFont="1" applyFill="1" applyBorder="1" applyAlignment="1">
      <alignment horizontal="center" vertical="center"/>
    </xf>
    <xf numFmtId="0" fontId="43" fillId="20" borderId="25" xfId="5" applyFont="1" applyFill="1" applyBorder="1" applyAlignment="1">
      <alignment horizontal="center" vertical="center"/>
    </xf>
    <xf numFmtId="0" fontId="43" fillId="20" borderId="26" xfId="5" applyFont="1" applyFill="1" applyBorder="1" applyAlignment="1">
      <alignment horizontal="center" vertical="center"/>
    </xf>
    <xf numFmtId="0" fontId="31" fillId="15" borderId="33" xfId="5" applyFont="1" applyFill="1" applyBorder="1" applyAlignment="1">
      <alignment horizontal="center" vertical="center"/>
    </xf>
    <xf numFmtId="0" fontId="31" fillId="15" borderId="45" xfId="5" applyFont="1" applyFill="1" applyBorder="1" applyAlignment="1">
      <alignment horizontal="center" vertical="center"/>
    </xf>
    <xf numFmtId="164" fontId="37" fillId="15" borderId="34" xfId="5" applyNumberFormat="1" applyFont="1" applyFill="1" applyBorder="1" applyAlignment="1">
      <alignment horizontal="center" vertical="center"/>
    </xf>
    <xf numFmtId="164" fontId="37" fillId="15" borderId="44" xfId="5" applyNumberFormat="1" applyFont="1" applyFill="1" applyBorder="1" applyAlignment="1">
      <alignment horizontal="center" vertical="center"/>
    </xf>
    <xf numFmtId="0" fontId="31" fillId="30" borderId="34" xfId="5" applyFont="1" applyFill="1" applyBorder="1" applyAlignment="1">
      <alignment horizontal="center" vertical="center"/>
    </xf>
    <xf numFmtId="0" fontId="31" fillId="30" borderId="44" xfId="5" applyFont="1" applyFill="1" applyBorder="1" applyAlignment="1">
      <alignment horizontal="center" vertical="center"/>
    </xf>
    <xf numFmtId="0" fontId="31" fillId="30" borderId="35" xfId="5" applyFont="1" applyFill="1" applyBorder="1" applyAlignment="1">
      <alignment horizontal="center" vertical="center"/>
    </xf>
    <xf numFmtId="0" fontId="31" fillId="30" borderId="46" xfId="5" applyFont="1" applyFill="1" applyBorder="1" applyAlignment="1">
      <alignment horizontal="center" vertical="center"/>
    </xf>
    <xf numFmtId="0" fontId="40" fillId="0" borderId="0" xfId="5" applyFont="1" applyAlignment="1">
      <alignment horizontal="center" vertical="center"/>
    </xf>
    <xf numFmtId="0" fontId="36" fillId="0" borderId="0" xfId="5" applyFont="1" applyAlignment="1">
      <alignment horizontal="center" vertical="center"/>
    </xf>
    <xf numFmtId="17" fontId="31" fillId="15" borderId="33" xfId="5" quotePrefix="1" applyNumberFormat="1" applyFont="1" applyFill="1" applyBorder="1" applyAlignment="1">
      <alignment horizontal="center" vertical="center"/>
    </xf>
    <xf numFmtId="17" fontId="31" fillId="15" borderId="45" xfId="5" quotePrefix="1" applyNumberFormat="1" applyFont="1" applyFill="1" applyBorder="1" applyAlignment="1">
      <alignment horizontal="center" vertical="center"/>
    </xf>
    <xf numFmtId="49" fontId="31" fillId="15" borderId="34" xfId="5" applyNumberFormat="1" applyFont="1" applyFill="1" applyBorder="1" applyAlignment="1">
      <alignment horizontal="center" vertical="center"/>
    </xf>
    <xf numFmtId="49" fontId="31" fillId="15" borderId="44" xfId="5" applyNumberFormat="1" applyFont="1" applyFill="1" applyBorder="1" applyAlignment="1">
      <alignment horizontal="center" vertical="center"/>
    </xf>
    <xf numFmtId="0" fontId="31" fillId="15" borderId="0" xfId="5" applyFont="1" applyFill="1" applyAlignment="1">
      <alignment horizontal="center" vertical="center"/>
    </xf>
    <xf numFmtId="0" fontId="31" fillId="30" borderId="33" xfId="5" applyFont="1" applyFill="1" applyBorder="1" applyAlignment="1">
      <alignment horizontal="center" vertical="center"/>
    </xf>
    <xf numFmtId="0" fontId="31" fillId="30" borderId="45" xfId="5" applyFont="1" applyFill="1" applyBorder="1" applyAlignment="1">
      <alignment horizontal="center" vertical="center"/>
    </xf>
    <xf numFmtId="164" fontId="37" fillId="30" borderId="34" xfId="5" applyNumberFormat="1" applyFont="1" applyFill="1" applyBorder="1" applyAlignment="1">
      <alignment horizontal="center" vertical="center"/>
    </xf>
    <xf numFmtId="164" fontId="37" fillId="30" borderId="44" xfId="5" applyNumberFormat="1" applyFont="1" applyFill="1" applyBorder="1" applyAlignment="1">
      <alignment horizontal="center" vertical="center"/>
    </xf>
    <xf numFmtId="17" fontId="31" fillId="30" borderId="33" xfId="5" applyNumberFormat="1" applyFont="1" applyFill="1" applyBorder="1" applyAlignment="1">
      <alignment horizontal="center" vertical="center"/>
    </xf>
    <xf numFmtId="17" fontId="31" fillId="30" borderId="45" xfId="5" quotePrefix="1" applyNumberFormat="1" applyFont="1" applyFill="1" applyBorder="1" applyAlignment="1">
      <alignment horizontal="center" vertical="center"/>
    </xf>
    <xf numFmtId="49" fontId="31" fillId="30" borderId="34" xfId="5" applyNumberFormat="1" applyFont="1" applyFill="1" applyBorder="1" applyAlignment="1">
      <alignment horizontal="center" vertical="center"/>
    </xf>
    <xf numFmtId="49" fontId="31" fillId="30" borderId="44" xfId="5" applyNumberFormat="1" applyFont="1" applyFill="1" applyBorder="1" applyAlignment="1">
      <alignment horizontal="center" vertical="center"/>
    </xf>
    <xf numFmtId="0" fontId="31" fillId="27" borderId="34" xfId="5" applyFont="1" applyFill="1" applyBorder="1" applyAlignment="1">
      <alignment horizontal="center" vertical="center"/>
    </xf>
    <xf numFmtId="0" fontId="31" fillId="27" borderId="44" xfId="5" applyFont="1" applyFill="1" applyBorder="1" applyAlignment="1">
      <alignment horizontal="center" vertical="center"/>
    </xf>
    <xf numFmtId="0" fontId="31" fillId="27" borderId="33" xfId="5" applyFont="1" applyFill="1" applyBorder="1" applyAlignment="1">
      <alignment horizontal="center" vertical="center"/>
    </xf>
    <xf numFmtId="0" fontId="31" fillId="27" borderId="45" xfId="5" applyFont="1" applyFill="1" applyBorder="1" applyAlignment="1">
      <alignment horizontal="center" vertical="center"/>
    </xf>
    <xf numFmtId="164" fontId="37" fillId="27" borderId="34" xfId="5" applyNumberFormat="1" applyFont="1" applyFill="1" applyBorder="1" applyAlignment="1">
      <alignment horizontal="center" vertical="center"/>
    </xf>
    <xf numFmtId="164" fontId="37" fillId="27" borderId="44" xfId="5" applyNumberFormat="1" applyFont="1" applyFill="1" applyBorder="1" applyAlignment="1">
      <alignment horizontal="center" vertical="center"/>
    </xf>
    <xf numFmtId="0" fontId="31" fillId="0" borderId="0" xfId="5" applyFont="1" applyAlignment="1">
      <alignment horizontal="center" vertical="center"/>
    </xf>
    <xf numFmtId="17" fontId="31" fillId="27" borderId="33" xfId="5" applyNumberFormat="1" applyFont="1" applyFill="1" applyBorder="1" applyAlignment="1">
      <alignment horizontal="center" vertical="center"/>
    </xf>
    <xf numFmtId="17" fontId="31" fillId="27" borderId="45" xfId="5" quotePrefix="1" applyNumberFormat="1" applyFont="1" applyFill="1" applyBorder="1" applyAlignment="1">
      <alignment horizontal="center" vertical="center"/>
    </xf>
    <xf numFmtId="49" fontId="31" fillId="27" borderId="34" xfId="5" applyNumberFormat="1" applyFont="1" applyFill="1" applyBorder="1" applyAlignment="1">
      <alignment horizontal="center" vertical="center"/>
    </xf>
    <xf numFmtId="49" fontId="31" fillId="27" borderId="44" xfId="5" applyNumberFormat="1" applyFont="1" applyFill="1" applyBorder="1" applyAlignment="1">
      <alignment horizontal="center" vertical="center"/>
    </xf>
    <xf numFmtId="0" fontId="31" fillId="12" borderId="34" xfId="5" applyFont="1" applyFill="1" applyBorder="1" applyAlignment="1">
      <alignment horizontal="center" vertical="center"/>
    </xf>
    <xf numFmtId="0" fontId="31" fillId="12" borderId="44" xfId="5" applyFont="1" applyFill="1" applyBorder="1" applyAlignment="1">
      <alignment horizontal="center" vertical="center"/>
    </xf>
    <xf numFmtId="0" fontId="31" fillId="12" borderId="33" xfId="5" applyFont="1" applyFill="1" applyBorder="1" applyAlignment="1">
      <alignment horizontal="center" vertical="center"/>
    </xf>
    <xf numFmtId="0" fontId="31" fillId="12" borderId="45" xfId="5" applyFont="1" applyFill="1" applyBorder="1" applyAlignment="1">
      <alignment horizontal="center" vertical="center"/>
    </xf>
    <xf numFmtId="164" fontId="37" fillId="12" borderId="34" xfId="5" applyNumberFormat="1" applyFont="1" applyFill="1" applyBorder="1" applyAlignment="1">
      <alignment horizontal="center" vertical="center"/>
    </xf>
    <xf numFmtId="164" fontId="37" fillId="12" borderId="44" xfId="5" applyNumberFormat="1" applyFont="1" applyFill="1" applyBorder="1" applyAlignment="1">
      <alignment horizontal="center" vertical="center"/>
    </xf>
    <xf numFmtId="0" fontId="31" fillId="27" borderId="35" xfId="5" applyFont="1" applyFill="1" applyBorder="1" applyAlignment="1">
      <alignment horizontal="center" vertical="center"/>
    </xf>
    <xf numFmtId="0" fontId="31" fillId="27" borderId="46" xfId="5" applyFont="1" applyFill="1" applyBorder="1" applyAlignment="1">
      <alignment horizontal="center" vertical="center"/>
    </xf>
    <xf numFmtId="0" fontId="31" fillId="21" borderId="34" xfId="5" applyFont="1" applyFill="1" applyBorder="1" applyAlignment="1">
      <alignment horizontal="center" vertical="center"/>
    </xf>
    <xf numFmtId="0" fontId="31" fillId="21" borderId="44" xfId="5" applyFont="1" applyFill="1" applyBorder="1" applyAlignment="1">
      <alignment horizontal="center" vertical="center"/>
    </xf>
    <xf numFmtId="0" fontId="31" fillId="21" borderId="35" xfId="5" applyFont="1" applyFill="1" applyBorder="1" applyAlignment="1">
      <alignment horizontal="center" vertical="center"/>
    </xf>
    <xf numFmtId="0" fontId="31" fillId="21" borderId="46" xfId="5" applyFont="1" applyFill="1" applyBorder="1" applyAlignment="1">
      <alignment horizontal="center" vertical="center"/>
    </xf>
    <xf numFmtId="17" fontId="31" fillId="12" borderId="33" xfId="5" applyNumberFormat="1" applyFont="1" applyFill="1" applyBorder="1" applyAlignment="1">
      <alignment horizontal="center" vertical="center"/>
    </xf>
    <xf numFmtId="17" fontId="31" fillId="12" borderId="45" xfId="5" quotePrefix="1" applyNumberFormat="1" applyFont="1" applyFill="1" applyBorder="1" applyAlignment="1">
      <alignment horizontal="center" vertical="center"/>
    </xf>
    <xf numFmtId="49" fontId="31" fillId="12" borderId="34" xfId="5" applyNumberFormat="1" applyFont="1" applyFill="1" applyBorder="1" applyAlignment="1">
      <alignment horizontal="center" vertical="center"/>
    </xf>
    <xf numFmtId="49" fontId="31" fillId="12" borderId="44" xfId="5" applyNumberFormat="1" applyFont="1" applyFill="1" applyBorder="1" applyAlignment="1">
      <alignment horizontal="center" vertical="center"/>
    </xf>
    <xf numFmtId="0" fontId="31" fillId="21" borderId="33" xfId="5" applyFont="1" applyFill="1" applyBorder="1" applyAlignment="1">
      <alignment horizontal="center" vertical="center"/>
    </xf>
    <xf numFmtId="0" fontId="31" fillId="21" borderId="45" xfId="5" applyFont="1" applyFill="1" applyBorder="1" applyAlignment="1">
      <alignment horizontal="center" vertical="center"/>
    </xf>
    <xf numFmtId="164" fontId="37" fillId="21" borderId="34" xfId="5" applyNumberFormat="1" applyFont="1" applyFill="1" applyBorder="1" applyAlignment="1">
      <alignment horizontal="center" vertical="center"/>
    </xf>
    <xf numFmtId="164" fontId="37" fillId="21" borderId="44" xfId="5" applyNumberFormat="1" applyFont="1" applyFill="1" applyBorder="1" applyAlignment="1">
      <alignment horizontal="center" vertical="center"/>
    </xf>
    <xf numFmtId="0" fontId="31" fillId="12" borderId="35" xfId="5" applyFont="1" applyFill="1" applyBorder="1" applyAlignment="1">
      <alignment horizontal="center" vertical="center"/>
    </xf>
    <xf numFmtId="0" fontId="31" fillId="12" borderId="46" xfId="5" applyFont="1" applyFill="1" applyBorder="1" applyAlignment="1">
      <alignment horizontal="center" vertical="center"/>
    </xf>
    <xf numFmtId="17" fontId="31" fillId="21" borderId="33" xfId="5" quotePrefix="1" applyNumberFormat="1" applyFont="1" applyFill="1" applyBorder="1" applyAlignment="1">
      <alignment horizontal="center" vertical="center"/>
    </xf>
    <xf numFmtId="17" fontId="31" fillId="21" borderId="45" xfId="5" quotePrefix="1" applyNumberFormat="1" applyFont="1" applyFill="1" applyBorder="1" applyAlignment="1">
      <alignment horizontal="center" vertical="center"/>
    </xf>
    <xf numFmtId="49" fontId="31" fillId="21" borderId="34" xfId="5" applyNumberFormat="1" applyFont="1" applyFill="1" applyBorder="1" applyAlignment="1">
      <alignment horizontal="center" vertical="center"/>
    </xf>
    <xf numFmtId="49" fontId="31" fillId="21" borderId="44" xfId="5" applyNumberFormat="1" applyFont="1" applyFill="1" applyBorder="1" applyAlignment="1">
      <alignment horizontal="center" vertical="center"/>
    </xf>
    <xf numFmtId="0" fontId="31" fillId="29" borderId="34" xfId="5" applyFont="1" applyFill="1" applyBorder="1" applyAlignment="1">
      <alignment horizontal="center" vertical="center"/>
    </xf>
    <xf numFmtId="0" fontId="31" fillId="29" borderId="44" xfId="5" applyFont="1" applyFill="1" applyBorder="1" applyAlignment="1">
      <alignment horizontal="center" vertical="center"/>
    </xf>
    <xf numFmtId="0" fontId="31" fillId="29" borderId="33" xfId="5" applyFont="1" applyFill="1" applyBorder="1" applyAlignment="1">
      <alignment horizontal="center" vertical="center"/>
    </xf>
    <xf numFmtId="0" fontId="31" fillId="29" borderId="45" xfId="5" applyFont="1" applyFill="1" applyBorder="1" applyAlignment="1">
      <alignment horizontal="center" vertical="center"/>
    </xf>
    <xf numFmtId="164" fontId="37" fillId="29" borderId="34" xfId="5" applyNumberFormat="1" applyFont="1" applyFill="1" applyBorder="1" applyAlignment="1">
      <alignment horizontal="center" vertical="center"/>
    </xf>
    <xf numFmtId="164" fontId="37" fillId="29" borderId="44" xfId="5" applyNumberFormat="1" applyFont="1" applyFill="1" applyBorder="1" applyAlignment="1">
      <alignment horizontal="center" vertical="center"/>
    </xf>
    <xf numFmtId="17" fontId="31" fillId="29" borderId="33" xfId="5" quotePrefix="1" applyNumberFormat="1" applyFont="1" applyFill="1" applyBorder="1" applyAlignment="1">
      <alignment horizontal="center" vertical="center"/>
    </xf>
    <xf numFmtId="17" fontId="31" fillId="29" borderId="45" xfId="5" quotePrefix="1" applyNumberFormat="1" applyFont="1" applyFill="1" applyBorder="1" applyAlignment="1">
      <alignment horizontal="center" vertical="center"/>
    </xf>
    <xf numFmtId="49" fontId="31" fillId="29" borderId="34" xfId="5" applyNumberFormat="1" applyFont="1" applyFill="1" applyBorder="1" applyAlignment="1">
      <alignment horizontal="center" vertical="center"/>
    </xf>
    <xf numFmtId="49" fontId="31" fillId="29" borderId="44" xfId="5" applyNumberFormat="1" applyFont="1" applyFill="1" applyBorder="1" applyAlignment="1">
      <alignment horizontal="center" vertical="center"/>
    </xf>
    <xf numFmtId="0" fontId="31" fillId="29" borderId="35" xfId="5" applyFont="1" applyFill="1" applyBorder="1" applyAlignment="1">
      <alignment horizontal="center" vertical="center"/>
    </xf>
    <xf numFmtId="0" fontId="31" fillId="29" borderId="46" xfId="5" applyFont="1" applyFill="1" applyBorder="1" applyAlignment="1">
      <alignment horizontal="center" vertical="center"/>
    </xf>
    <xf numFmtId="0" fontId="31" fillId="24" borderId="34" xfId="5" applyFont="1" applyFill="1" applyBorder="1" applyAlignment="1">
      <alignment horizontal="center" vertical="center"/>
    </xf>
    <xf numFmtId="0" fontId="31" fillId="24" borderId="44" xfId="5" applyFont="1" applyFill="1" applyBorder="1" applyAlignment="1">
      <alignment horizontal="center" vertical="center"/>
    </xf>
    <xf numFmtId="0" fontId="31" fillId="24" borderId="33" xfId="5" applyFont="1" applyFill="1" applyBorder="1" applyAlignment="1">
      <alignment horizontal="center" vertical="center"/>
    </xf>
    <xf numFmtId="0" fontId="31" fillId="24" borderId="45" xfId="5" applyFont="1" applyFill="1" applyBorder="1" applyAlignment="1">
      <alignment horizontal="center" vertical="center"/>
    </xf>
    <xf numFmtId="164" fontId="37" fillId="24" borderId="34" xfId="5" applyNumberFormat="1" applyFont="1" applyFill="1" applyBorder="1" applyAlignment="1">
      <alignment horizontal="center" vertical="center"/>
    </xf>
    <xf numFmtId="164" fontId="37" fillId="24" borderId="44" xfId="5" applyNumberFormat="1" applyFont="1" applyFill="1" applyBorder="1" applyAlignment="1">
      <alignment horizontal="center" vertical="center"/>
    </xf>
    <xf numFmtId="17" fontId="31" fillId="24" borderId="33" xfId="5" quotePrefix="1" applyNumberFormat="1" applyFont="1" applyFill="1" applyBorder="1" applyAlignment="1">
      <alignment horizontal="center" vertical="center"/>
    </xf>
    <xf numFmtId="17" fontId="31" fillId="24" borderId="45" xfId="5" quotePrefix="1" applyNumberFormat="1" applyFont="1" applyFill="1" applyBorder="1" applyAlignment="1">
      <alignment horizontal="center" vertical="center"/>
    </xf>
    <xf numFmtId="49" fontId="31" fillId="24" borderId="34" xfId="5" applyNumberFormat="1" applyFont="1" applyFill="1" applyBorder="1" applyAlignment="1">
      <alignment horizontal="center" vertical="center"/>
    </xf>
    <xf numFmtId="49" fontId="31" fillId="24" borderId="44" xfId="5" applyNumberFormat="1" applyFont="1" applyFill="1" applyBorder="1" applyAlignment="1">
      <alignment horizontal="center" vertical="center"/>
    </xf>
    <xf numFmtId="0" fontId="31" fillId="28" borderId="34" xfId="5" applyFont="1" applyFill="1" applyBorder="1" applyAlignment="1">
      <alignment horizontal="center" vertical="center"/>
    </xf>
    <xf numFmtId="0" fontId="31" fillId="28" borderId="44" xfId="5" applyFont="1" applyFill="1" applyBorder="1" applyAlignment="1">
      <alignment horizontal="center" vertical="center"/>
    </xf>
    <xf numFmtId="0" fontId="31" fillId="28" borderId="33" xfId="5" applyFont="1" applyFill="1" applyBorder="1" applyAlignment="1">
      <alignment horizontal="center" vertical="center"/>
    </xf>
    <xf numFmtId="0" fontId="31" fillId="28" borderId="45" xfId="5" applyFont="1" applyFill="1" applyBorder="1" applyAlignment="1">
      <alignment horizontal="center" vertical="center"/>
    </xf>
    <xf numFmtId="164" fontId="37" fillId="28" borderId="34" xfId="5" applyNumberFormat="1" applyFont="1" applyFill="1" applyBorder="1" applyAlignment="1">
      <alignment horizontal="center" vertical="center"/>
    </xf>
    <xf numFmtId="164" fontId="37" fillId="28" borderId="44" xfId="5" applyNumberFormat="1" applyFont="1" applyFill="1" applyBorder="1" applyAlignment="1">
      <alignment horizontal="center" vertical="center"/>
    </xf>
    <xf numFmtId="0" fontId="31" fillId="24" borderId="35" xfId="5" applyFont="1" applyFill="1" applyBorder="1" applyAlignment="1">
      <alignment horizontal="center" vertical="center"/>
    </xf>
    <xf numFmtId="0" fontId="31" fillId="24" borderId="46" xfId="5" applyFont="1" applyFill="1" applyBorder="1" applyAlignment="1">
      <alignment horizontal="center" vertical="center"/>
    </xf>
    <xf numFmtId="17" fontId="31" fillId="28" borderId="33" xfId="5" quotePrefix="1" applyNumberFormat="1" applyFont="1" applyFill="1" applyBorder="1" applyAlignment="1">
      <alignment horizontal="center" vertical="center"/>
    </xf>
    <xf numFmtId="17" fontId="31" fillId="28" borderId="45" xfId="5" quotePrefix="1" applyNumberFormat="1" applyFont="1" applyFill="1" applyBorder="1" applyAlignment="1">
      <alignment horizontal="center" vertical="center"/>
    </xf>
    <xf numFmtId="49" fontId="31" fillId="28" borderId="34" xfId="5" applyNumberFormat="1" applyFont="1" applyFill="1" applyBorder="1" applyAlignment="1">
      <alignment horizontal="center" vertical="center"/>
    </xf>
    <xf numFmtId="49" fontId="31" fillId="28" borderId="44" xfId="5" applyNumberFormat="1" applyFont="1" applyFill="1" applyBorder="1" applyAlignment="1">
      <alignment horizontal="center" vertical="center"/>
    </xf>
    <xf numFmtId="0" fontId="31" fillId="28" borderId="35" xfId="5" applyFont="1" applyFill="1" applyBorder="1" applyAlignment="1">
      <alignment horizontal="center" vertical="center"/>
    </xf>
    <xf numFmtId="0" fontId="31" fillId="28" borderId="46" xfId="5" applyFont="1" applyFill="1" applyBorder="1" applyAlignment="1">
      <alignment horizontal="center" vertical="center"/>
    </xf>
    <xf numFmtId="0" fontId="31" fillId="16" borderId="34" xfId="5" applyFont="1" applyFill="1" applyBorder="1" applyAlignment="1">
      <alignment horizontal="center" vertical="center"/>
    </xf>
    <xf numFmtId="0" fontId="31" fillId="16" borderId="44" xfId="5" applyFont="1" applyFill="1" applyBorder="1" applyAlignment="1">
      <alignment horizontal="center" vertical="center"/>
    </xf>
    <xf numFmtId="0" fontId="31" fillId="16" borderId="33" xfId="5" applyFont="1" applyFill="1" applyBorder="1" applyAlignment="1">
      <alignment horizontal="center" vertical="center"/>
    </xf>
    <xf numFmtId="0" fontId="31" fillId="16" borderId="45" xfId="5" applyFont="1" applyFill="1" applyBorder="1" applyAlignment="1">
      <alignment horizontal="center" vertical="center"/>
    </xf>
    <xf numFmtId="164" fontId="37" fillId="16" borderId="34" xfId="5" applyNumberFormat="1" applyFont="1" applyFill="1" applyBorder="1" applyAlignment="1">
      <alignment horizontal="center" vertical="center"/>
    </xf>
    <xf numFmtId="164" fontId="37" fillId="16" borderId="44" xfId="5" applyNumberFormat="1" applyFont="1" applyFill="1" applyBorder="1" applyAlignment="1">
      <alignment horizontal="center" vertical="center"/>
    </xf>
    <xf numFmtId="17" fontId="31" fillId="16" borderId="33" xfId="5" quotePrefix="1" applyNumberFormat="1" applyFont="1" applyFill="1" applyBorder="1" applyAlignment="1">
      <alignment horizontal="center" vertical="center"/>
    </xf>
    <xf numFmtId="17" fontId="31" fillId="16" borderId="45" xfId="5" quotePrefix="1" applyNumberFormat="1" applyFont="1" applyFill="1" applyBorder="1" applyAlignment="1">
      <alignment horizontal="center" vertical="center"/>
    </xf>
    <xf numFmtId="49" fontId="31" fillId="16" borderId="34" xfId="5" applyNumberFormat="1" applyFont="1" applyFill="1" applyBorder="1" applyAlignment="1">
      <alignment horizontal="center" vertical="center"/>
    </xf>
    <xf numFmtId="49" fontId="31" fillId="16" borderId="44" xfId="5" applyNumberFormat="1" applyFont="1" applyFill="1" applyBorder="1" applyAlignment="1">
      <alignment horizontal="center" vertical="center"/>
    </xf>
    <xf numFmtId="0" fontId="31" fillId="16" borderId="35" xfId="5" applyFont="1" applyFill="1" applyBorder="1" applyAlignment="1">
      <alignment horizontal="center" vertical="center"/>
    </xf>
    <xf numFmtId="0" fontId="31" fillId="16" borderId="46" xfId="5" applyFont="1" applyFill="1" applyBorder="1" applyAlignment="1">
      <alignment horizontal="center" vertical="center"/>
    </xf>
    <xf numFmtId="0" fontId="35" fillId="0" borderId="0" xfId="5" applyFont="1" applyAlignment="1">
      <alignment horizontal="center" vertical="center"/>
    </xf>
    <xf numFmtId="0" fontId="31" fillId="17" borderId="34" xfId="5" applyFont="1" applyFill="1" applyBorder="1" applyAlignment="1">
      <alignment horizontal="center" vertical="center"/>
    </xf>
    <xf numFmtId="0" fontId="31" fillId="17" borderId="44" xfId="5" applyFont="1" applyFill="1" applyBorder="1" applyAlignment="1">
      <alignment horizontal="center" vertical="center"/>
    </xf>
    <xf numFmtId="0" fontId="31" fillId="17" borderId="33" xfId="5" applyFont="1" applyFill="1" applyBorder="1" applyAlignment="1">
      <alignment horizontal="center" vertical="center"/>
    </xf>
    <xf numFmtId="0" fontId="31" fillId="17" borderId="45" xfId="5" applyFont="1" applyFill="1" applyBorder="1" applyAlignment="1">
      <alignment horizontal="center" vertical="center"/>
    </xf>
    <xf numFmtId="17" fontId="31" fillId="17" borderId="33" xfId="5" quotePrefix="1" applyNumberFormat="1" applyFont="1" applyFill="1" applyBorder="1" applyAlignment="1">
      <alignment horizontal="center" vertical="center"/>
    </xf>
    <xf numFmtId="17" fontId="31" fillId="17" borderId="45" xfId="5" quotePrefix="1" applyNumberFormat="1" applyFont="1" applyFill="1" applyBorder="1" applyAlignment="1">
      <alignment horizontal="center" vertical="center"/>
    </xf>
    <xf numFmtId="49" fontId="31" fillId="17" borderId="34" xfId="5" applyNumberFormat="1" applyFont="1" applyFill="1" applyBorder="1" applyAlignment="1">
      <alignment horizontal="center" vertical="center"/>
    </xf>
    <xf numFmtId="49" fontId="31" fillId="17" borderId="44" xfId="5" applyNumberFormat="1" applyFont="1" applyFill="1" applyBorder="1" applyAlignment="1">
      <alignment horizontal="center" vertical="center"/>
    </xf>
    <xf numFmtId="164" fontId="37" fillId="17" borderId="34" xfId="5" applyNumberFormat="1" applyFont="1" applyFill="1" applyBorder="1" applyAlignment="1">
      <alignment horizontal="center" vertical="center"/>
    </xf>
    <xf numFmtId="164" fontId="37" fillId="17" borderId="44" xfId="5" applyNumberFormat="1" applyFont="1" applyFill="1" applyBorder="1" applyAlignment="1">
      <alignment horizontal="center" vertical="center"/>
    </xf>
    <xf numFmtId="0" fontId="31" fillId="20" borderId="34" xfId="5" applyFont="1" applyFill="1" applyBorder="1" applyAlignment="1">
      <alignment horizontal="center" vertical="center"/>
    </xf>
    <xf numFmtId="0" fontId="31" fillId="20" borderId="44" xfId="5" applyFont="1" applyFill="1" applyBorder="1" applyAlignment="1">
      <alignment horizontal="center" vertical="center"/>
    </xf>
    <xf numFmtId="0" fontId="31" fillId="20" borderId="35" xfId="5" applyFont="1" applyFill="1" applyBorder="1" applyAlignment="1">
      <alignment horizontal="center" vertical="center"/>
    </xf>
    <xf numFmtId="0" fontId="31" fillId="20" borderId="46" xfId="5" applyFont="1" applyFill="1" applyBorder="1" applyAlignment="1">
      <alignment horizontal="center" vertical="center"/>
    </xf>
    <xf numFmtId="0" fontId="31" fillId="20" borderId="33" xfId="5" applyFont="1" applyFill="1" applyBorder="1" applyAlignment="1">
      <alignment horizontal="center" vertical="center"/>
    </xf>
    <xf numFmtId="0" fontId="31" fillId="20" borderId="45" xfId="5" applyFont="1" applyFill="1" applyBorder="1" applyAlignment="1">
      <alignment horizontal="center" vertical="center"/>
    </xf>
    <xf numFmtId="164" fontId="37" fillId="20" borderId="34" xfId="5" applyNumberFormat="1" applyFont="1" applyFill="1" applyBorder="1" applyAlignment="1">
      <alignment horizontal="center" vertical="center"/>
    </xf>
    <xf numFmtId="164" fontId="37" fillId="20" borderId="44" xfId="5" applyNumberFormat="1" applyFont="1" applyFill="1" applyBorder="1" applyAlignment="1">
      <alignment horizontal="center" vertical="center"/>
    </xf>
    <xf numFmtId="0" fontId="31" fillId="17" borderId="35" xfId="5" applyFont="1" applyFill="1" applyBorder="1" applyAlignment="1">
      <alignment horizontal="center" vertical="center"/>
    </xf>
    <xf numFmtId="0" fontId="31" fillId="17" borderId="46" xfId="5" applyFont="1" applyFill="1" applyBorder="1" applyAlignment="1">
      <alignment horizontal="center" vertical="center"/>
    </xf>
    <xf numFmtId="17" fontId="31" fillId="20" borderId="33" xfId="5" quotePrefix="1" applyNumberFormat="1" applyFont="1" applyFill="1" applyBorder="1" applyAlignment="1">
      <alignment horizontal="center" vertical="center"/>
    </xf>
    <xf numFmtId="17" fontId="31" fillId="20" borderId="45" xfId="5" quotePrefix="1" applyNumberFormat="1" applyFont="1" applyFill="1" applyBorder="1" applyAlignment="1">
      <alignment horizontal="center" vertical="center"/>
    </xf>
    <xf numFmtId="49" fontId="31" fillId="20" borderId="34" xfId="5" applyNumberFormat="1" applyFont="1" applyFill="1" applyBorder="1" applyAlignment="1">
      <alignment horizontal="center" vertical="center"/>
    </xf>
    <xf numFmtId="49" fontId="31" fillId="20" borderId="44" xfId="5" applyNumberFormat="1" applyFont="1" applyFill="1" applyBorder="1" applyAlignment="1">
      <alignment horizontal="center" vertical="center"/>
    </xf>
    <xf numFmtId="0" fontId="33" fillId="0" borderId="0" xfId="5" applyFont="1" applyAlignment="1">
      <alignment horizontal="center" vertical="center"/>
    </xf>
    <xf numFmtId="0" fontId="34" fillId="0" borderId="0" xfId="5" applyFont="1" applyAlignment="1">
      <alignment horizontal="center" vertical="center"/>
    </xf>
    <xf numFmtId="0" fontId="15" fillId="17" borderId="45" xfId="6" applyFill="1" applyBorder="1" applyAlignment="1">
      <alignment horizontal="center" vertical="center"/>
    </xf>
    <xf numFmtId="0" fontId="15" fillId="17" borderId="44" xfId="6" applyFill="1" applyBorder="1" applyAlignment="1">
      <alignment horizontal="center" vertical="center"/>
    </xf>
    <xf numFmtId="0" fontId="15" fillId="17" borderId="46" xfId="6" applyFill="1" applyBorder="1" applyAlignment="1">
      <alignment horizontal="center" vertical="center"/>
    </xf>
    <xf numFmtId="0" fontId="65" fillId="0" borderId="84" xfId="6" applyFont="1" applyBorder="1" applyAlignment="1">
      <alignment horizontal="left" vertical="center"/>
    </xf>
    <xf numFmtId="0" fontId="65" fillId="0" borderId="67" xfId="6" applyFont="1" applyBorder="1" applyAlignment="1">
      <alignment horizontal="left" vertical="center"/>
    </xf>
    <xf numFmtId="0" fontId="65" fillId="0" borderId="82" xfId="6" applyFont="1" applyBorder="1" applyAlignment="1">
      <alignment horizontal="left" vertical="center"/>
    </xf>
    <xf numFmtId="0" fontId="17" fillId="17" borderId="66" xfId="6" applyFont="1" applyFill="1" applyBorder="1" applyAlignment="1">
      <alignment horizontal="center" vertical="center"/>
    </xf>
    <xf numFmtId="0" fontId="17" fillId="17" borderId="67" xfId="6" applyFont="1" applyFill="1" applyBorder="1" applyAlignment="1">
      <alignment horizontal="center" vertical="center"/>
    </xf>
    <xf numFmtId="0" fontId="17" fillId="17" borderId="82" xfId="6" applyFont="1" applyFill="1" applyBorder="1" applyAlignment="1">
      <alignment horizontal="center" vertical="center"/>
    </xf>
    <xf numFmtId="0" fontId="15" fillId="17" borderId="5" xfId="6" applyFill="1" applyBorder="1" applyAlignment="1">
      <alignment horizontal="center" vertical="center"/>
    </xf>
    <xf numFmtId="0" fontId="15" fillId="17" borderId="69" xfId="6" applyFill="1" applyBorder="1" applyAlignment="1">
      <alignment horizontal="center" vertical="center"/>
    </xf>
    <xf numFmtId="0" fontId="63" fillId="0" borderId="81" xfId="6" applyFont="1" applyBorder="1" applyAlignment="1">
      <alignment vertical="top"/>
    </xf>
    <xf numFmtId="0" fontId="63" fillId="0" borderId="10" xfId="6" applyFont="1" applyBorder="1" applyAlignment="1">
      <alignment vertical="top"/>
    </xf>
    <xf numFmtId="0" fontId="63" fillId="0" borderId="11" xfId="6" applyFont="1" applyBorder="1" applyAlignment="1">
      <alignment vertical="top"/>
    </xf>
    <xf numFmtId="0" fontId="15" fillId="17" borderId="66" xfId="6" applyFill="1" applyBorder="1" applyAlignment="1">
      <alignment horizontal="center" vertical="center"/>
    </xf>
    <xf numFmtId="0" fontId="15" fillId="17" borderId="67" xfId="6" applyFill="1" applyBorder="1" applyAlignment="1">
      <alignment horizontal="center" vertical="center"/>
    </xf>
    <xf numFmtId="0" fontId="15" fillId="17" borderId="82" xfId="6" applyFill="1" applyBorder="1" applyAlignment="1">
      <alignment horizontal="center" vertical="center"/>
    </xf>
    <xf numFmtId="0" fontId="39" fillId="17" borderId="66" xfId="6" applyFont="1" applyFill="1" applyBorder="1" applyAlignment="1">
      <alignment horizontal="center" vertical="center"/>
    </xf>
    <xf numFmtId="0" fontId="39" fillId="17" borderId="67" xfId="6" applyFont="1" applyFill="1" applyBorder="1" applyAlignment="1">
      <alignment horizontal="center" vertical="center"/>
    </xf>
    <xf numFmtId="0" fontId="39" fillId="17" borderId="28" xfId="6" applyFont="1" applyFill="1" applyBorder="1" applyAlignment="1">
      <alignment horizontal="center" vertical="center"/>
    </xf>
    <xf numFmtId="0" fontId="15" fillId="17" borderId="28" xfId="6" applyFill="1" applyBorder="1" applyAlignment="1">
      <alignment horizontal="center" vertical="center"/>
    </xf>
    <xf numFmtId="0" fontId="53" fillId="0" borderId="71" xfId="6" applyFont="1" applyBorder="1" applyAlignment="1">
      <alignment horizontal="center" vertical="center" shrinkToFit="1"/>
    </xf>
    <xf numFmtId="0" fontId="53" fillId="0" borderId="11" xfId="6" applyFont="1" applyBorder="1" applyAlignment="1">
      <alignment horizontal="center" vertical="center" shrinkToFit="1"/>
    </xf>
    <xf numFmtId="0" fontId="55" fillId="17" borderId="1" xfId="6" applyFont="1" applyFill="1" applyBorder="1" applyAlignment="1">
      <alignment horizontal="center" vertical="center" textRotation="90"/>
    </xf>
    <xf numFmtId="0" fontId="55" fillId="17" borderId="68" xfId="6" applyFont="1" applyFill="1" applyBorder="1" applyAlignment="1">
      <alignment horizontal="center" vertical="center" textRotation="90"/>
    </xf>
    <xf numFmtId="0" fontId="55" fillId="17" borderId="29" xfId="6" applyFont="1" applyFill="1" applyBorder="1" applyAlignment="1">
      <alignment horizontal="center" vertical="center" textRotation="90"/>
    </xf>
    <xf numFmtId="0" fontId="59" fillId="0" borderId="52" xfId="6" applyFont="1" applyBorder="1" applyAlignment="1">
      <alignment horizontal="center" vertical="center" shrinkToFit="1"/>
    </xf>
    <xf numFmtId="0" fontId="59" fillId="0" borderId="0" xfId="6" applyFont="1" applyAlignment="1">
      <alignment horizontal="center" vertical="center" shrinkToFit="1"/>
    </xf>
    <xf numFmtId="0" fontId="59" fillId="0" borderId="22" xfId="6" applyFont="1" applyBorder="1" applyAlignment="1">
      <alignment horizontal="center" vertical="center" shrinkToFit="1"/>
    </xf>
    <xf numFmtId="0" fontId="61" fillId="0" borderId="33" xfId="6" applyFont="1" applyBorder="1" applyAlignment="1">
      <alignment horizontal="center" vertical="center"/>
    </xf>
    <xf numFmtId="0" fontId="61" fillId="0" borderId="34" xfId="6" applyFont="1" applyBorder="1" applyAlignment="1">
      <alignment horizontal="center" vertical="center"/>
    </xf>
    <xf numFmtId="0" fontId="61" fillId="0" borderId="35" xfId="6" applyFont="1" applyBorder="1" applyAlignment="1">
      <alignment horizontal="center" vertical="center"/>
    </xf>
    <xf numFmtId="0" fontId="61" fillId="0" borderId="45" xfId="6" applyFont="1" applyBorder="1" applyAlignment="1">
      <alignment horizontal="center" vertical="center"/>
    </xf>
    <xf numFmtId="0" fontId="61" fillId="0" borderId="44" xfId="6" applyFont="1" applyBorder="1" applyAlignment="1">
      <alignment horizontal="center" vertical="center"/>
    </xf>
    <xf numFmtId="0" fontId="61" fillId="0" borderId="46" xfId="6" applyFont="1" applyBorder="1" applyAlignment="1">
      <alignment horizontal="center" vertical="center"/>
    </xf>
    <xf numFmtId="0" fontId="53" fillId="0" borderId="10" xfId="6" applyFont="1" applyBorder="1" applyAlignment="1">
      <alignment horizontal="center" vertical="center" shrinkToFit="1"/>
    </xf>
    <xf numFmtId="166" fontId="53" fillId="0" borderId="5" xfId="6" applyNumberFormat="1" applyFont="1" applyBorder="1" applyAlignment="1">
      <alignment horizontal="center" vertical="center" shrinkToFit="1"/>
    </xf>
    <xf numFmtId="166" fontId="53" fillId="0" borderId="70" xfId="6" applyNumberFormat="1" applyFont="1" applyBorder="1" applyAlignment="1">
      <alignment horizontal="center" vertical="center" shrinkToFit="1"/>
    </xf>
    <xf numFmtId="20" fontId="53" fillId="0" borderId="71" xfId="6" applyNumberFormat="1" applyFont="1" applyBorder="1" applyAlignment="1">
      <alignment horizontal="center" vertical="center" shrinkToFit="1"/>
    </xf>
    <xf numFmtId="0" fontId="53" fillId="0" borderId="70" xfId="6" applyFont="1" applyBorder="1" applyAlignment="1">
      <alignment horizontal="center" vertical="center" shrinkToFit="1"/>
    </xf>
    <xf numFmtId="0" fontId="35" fillId="0" borderId="10" xfId="6" applyFont="1" applyBorder="1" applyAlignment="1">
      <alignment horizontal="center" vertical="center" shrinkToFit="1"/>
    </xf>
    <xf numFmtId="0" fontId="35" fillId="0" borderId="11" xfId="6" applyFont="1" applyBorder="1" applyAlignment="1">
      <alignment horizontal="center" vertical="center" shrinkToFit="1"/>
    </xf>
    <xf numFmtId="0" fontId="51" fillId="17" borderId="5" xfId="6" applyFont="1" applyFill="1" applyBorder="1" applyAlignment="1">
      <alignment horizontal="center" vertical="center" shrinkToFit="1"/>
    </xf>
    <xf numFmtId="0" fontId="51" fillId="17" borderId="10" xfId="6" applyFont="1" applyFill="1" applyBorder="1" applyAlignment="1">
      <alignment horizontal="center" vertical="center" shrinkToFit="1"/>
    </xf>
    <xf numFmtId="0" fontId="51" fillId="17" borderId="11" xfId="6" applyFont="1" applyFill="1" applyBorder="1" applyAlignment="1">
      <alignment horizontal="center" vertical="center" shrinkToFit="1"/>
    </xf>
    <xf numFmtId="0" fontId="1" fillId="0" borderId="0" xfId="7" applyAlignment="1">
      <alignment horizontal="center"/>
    </xf>
    <xf numFmtId="0" fontId="66" fillId="31" borderId="85" xfId="7" applyFont="1" applyFill="1" applyBorder="1" applyAlignment="1">
      <alignment horizontal="center"/>
    </xf>
    <xf numFmtId="0" fontId="67" fillId="0" borderId="86" xfId="7" applyFont="1" applyBorder="1"/>
    <xf numFmtId="0" fontId="67" fillId="0" borderId="87" xfId="7" applyFont="1" applyBorder="1"/>
    <xf numFmtId="0" fontId="66" fillId="31" borderId="88" xfId="7" applyFont="1" applyFill="1" applyBorder="1" applyAlignment="1">
      <alignment horizontal="center"/>
    </xf>
    <xf numFmtId="0" fontId="66" fillId="31" borderId="89" xfId="7" applyFont="1" applyFill="1" applyBorder="1" applyAlignment="1">
      <alignment horizontal="center"/>
    </xf>
    <xf numFmtId="0" fontId="66" fillId="31" borderId="90" xfId="7" applyFont="1" applyFill="1" applyBorder="1" applyAlignment="1">
      <alignment horizontal="center"/>
    </xf>
  </cellXfs>
  <cellStyles count="8">
    <cellStyle name="Normal" xfId="0" builtinId="0"/>
    <cellStyle name="Normal 2" xfId="7" xr:uid="{0D55D978-93CD-4EC2-9B1D-E687AFFE2612}"/>
    <cellStyle name="Normal 2 2" xfId="6" xr:uid="{DD057189-5900-4CC7-8A23-C9D9C60663AE}"/>
    <cellStyle name="Normal 4" xfId="2" xr:uid="{C9663516-E310-44F3-8E57-5AEDE5103141}"/>
    <cellStyle name="Normal 7" xfId="1" xr:uid="{030529C8-19BF-430D-A09C-865839B00F9E}"/>
    <cellStyle name="Normal_LINZ" xfId="3" xr:uid="{98B271D5-EE56-46B0-A884-D8B5D4517289}"/>
    <cellStyle name="Normal_LINZ_WJC ESP 2007 - FINAL FILE 2" xfId="4" xr:uid="{34D62414-A77F-4027-8FF7-338901A81C81}"/>
    <cellStyle name="Normal_SYOC 2006" xfId="5" xr:uid="{990E6A4C-3296-4378-A273-6969E691C816}"/>
  </cellStyles>
  <dxfs count="11">
    <dxf>
      <font>
        <condense val="0"/>
        <extend val="0"/>
        <color indexed="10"/>
      </font>
      <fill>
        <patternFill>
          <bgColor indexed="34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13"/>
      </font>
    </dxf>
    <dxf>
      <font>
        <condense val="0"/>
        <extend val="0"/>
        <color indexed="9"/>
      </font>
    </dxf>
    <dxf>
      <font>
        <condense val="0"/>
        <extend val="0"/>
        <color indexed="43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microsoft.com/office/2017/06/relationships/rdRichValueStructure" Target="richData/rdrichvaluestructure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microsoft.com/office/2022/10/relationships/richValueRel" Target="richData/richValueRel.xml"/><Relationship Id="rId40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theme" Target="theme/theme1.xml"/><Relationship Id="rId38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458304</xdr:colOff>
      <xdr:row>2</xdr:row>
      <xdr:rowOff>1</xdr:rowOff>
    </xdr:from>
    <xdr:to>
      <xdr:col>10</xdr:col>
      <xdr:colOff>848139</xdr:colOff>
      <xdr:row>5</xdr:row>
      <xdr:rowOff>307249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07C426-21D5-49F0-BDC1-C508508F6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53392"/>
          <a:ext cx="7772400" cy="8759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474870</xdr:colOff>
      <xdr:row>2</xdr:row>
      <xdr:rowOff>33130</xdr:rowOff>
    </xdr:from>
    <xdr:to>
      <xdr:col>10</xdr:col>
      <xdr:colOff>864705</xdr:colOff>
      <xdr:row>6</xdr:row>
      <xdr:rowOff>9073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51A8FB5-DE36-46B1-99A8-952A36FD2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566" y="386521"/>
          <a:ext cx="7772400" cy="8759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386522</xdr:colOff>
      <xdr:row>1</xdr:row>
      <xdr:rowOff>171173</xdr:rowOff>
    </xdr:from>
    <xdr:to>
      <xdr:col>10</xdr:col>
      <xdr:colOff>776357</xdr:colOff>
      <xdr:row>5</xdr:row>
      <xdr:rowOff>301726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5CF590-A275-42D8-B2ED-085C9C6DD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218" y="347869"/>
          <a:ext cx="7772400" cy="8759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358913</xdr:colOff>
      <xdr:row>2</xdr:row>
      <xdr:rowOff>22087</xdr:rowOff>
    </xdr:from>
    <xdr:to>
      <xdr:col>10</xdr:col>
      <xdr:colOff>748748</xdr:colOff>
      <xdr:row>5</xdr:row>
      <xdr:rowOff>329335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B80F68-FBA6-4192-9584-5C5D8697F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09" y="375478"/>
          <a:ext cx="7772400" cy="8759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248479</xdr:colOff>
      <xdr:row>2</xdr:row>
      <xdr:rowOff>44174</xdr:rowOff>
    </xdr:from>
    <xdr:to>
      <xdr:col>10</xdr:col>
      <xdr:colOff>638314</xdr:colOff>
      <xdr:row>6</xdr:row>
      <xdr:rowOff>20117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142510-B26C-4349-A90A-A547E655F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175" y="397565"/>
          <a:ext cx="7772400" cy="8759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684696</xdr:colOff>
      <xdr:row>2</xdr:row>
      <xdr:rowOff>22087</xdr:rowOff>
    </xdr:from>
    <xdr:to>
      <xdr:col>11</xdr:col>
      <xdr:colOff>202096</xdr:colOff>
      <xdr:row>5</xdr:row>
      <xdr:rowOff>329335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D695E2-4C03-48EE-9CA8-D1E16AF75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392" y="375478"/>
          <a:ext cx="7772400" cy="8759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408609</xdr:colOff>
      <xdr:row>1</xdr:row>
      <xdr:rowOff>171173</xdr:rowOff>
    </xdr:from>
    <xdr:to>
      <xdr:col>10</xdr:col>
      <xdr:colOff>798444</xdr:colOff>
      <xdr:row>5</xdr:row>
      <xdr:rowOff>301726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1FC5C4-B39E-4747-9174-2EA42C88F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305" y="347869"/>
          <a:ext cx="7772400" cy="87598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220870</xdr:colOff>
      <xdr:row>2</xdr:row>
      <xdr:rowOff>16565</xdr:rowOff>
    </xdr:from>
    <xdr:to>
      <xdr:col>10</xdr:col>
      <xdr:colOff>610705</xdr:colOff>
      <xdr:row>5</xdr:row>
      <xdr:rowOff>323813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5EB46F-5AC9-4EDA-B246-2616EFE0F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66" y="369956"/>
          <a:ext cx="7772400" cy="87598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480392</xdr:colOff>
      <xdr:row>2</xdr:row>
      <xdr:rowOff>22087</xdr:rowOff>
    </xdr:from>
    <xdr:to>
      <xdr:col>10</xdr:col>
      <xdr:colOff>870227</xdr:colOff>
      <xdr:row>5</xdr:row>
      <xdr:rowOff>329335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FFF8AD-0931-4A54-BFA9-C34E1DFD9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088" y="375478"/>
          <a:ext cx="7772400" cy="8759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541131</xdr:colOff>
      <xdr:row>2</xdr:row>
      <xdr:rowOff>22086</xdr:rowOff>
    </xdr:from>
    <xdr:to>
      <xdr:col>11</xdr:col>
      <xdr:colOff>58531</xdr:colOff>
      <xdr:row>5</xdr:row>
      <xdr:rowOff>329334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B27C70-1CCA-4CC7-ADAD-7A0BC1A4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827" y="375477"/>
          <a:ext cx="7772400" cy="8759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287130</xdr:colOff>
      <xdr:row>2</xdr:row>
      <xdr:rowOff>44174</xdr:rowOff>
    </xdr:from>
    <xdr:to>
      <xdr:col>10</xdr:col>
      <xdr:colOff>676965</xdr:colOff>
      <xdr:row>6</xdr:row>
      <xdr:rowOff>20117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1AABE4-6FFC-4A55-B3EB-6B7C92F38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826" y="397565"/>
          <a:ext cx="7772400" cy="87598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276087</xdr:colOff>
      <xdr:row>2</xdr:row>
      <xdr:rowOff>33130</xdr:rowOff>
    </xdr:from>
    <xdr:to>
      <xdr:col>10</xdr:col>
      <xdr:colOff>665922</xdr:colOff>
      <xdr:row>6</xdr:row>
      <xdr:rowOff>9073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C411B9-CCED-4F20-B664-FD16505D4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783" y="386521"/>
          <a:ext cx="7772400" cy="87598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226391</xdr:colOff>
      <xdr:row>2</xdr:row>
      <xdr:rowOff>5522</xdr:rowOff>
    </xdr:from>
    <xdr:to>
      <xdr:col>10</xdr:col>
      <xdr:colOff>616226</xdr:colOff>
      <xdr:row>5</xdr:row>
      <xdr:rowOff>312770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AF0BCF-ECEB-4283-8A2D-B5EE7F024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87" y="358913"/>
          <a:ext cx="7772400" cy="87598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590827</xdr:colOff>
      <xdr:row>2</xdr:row>
      <xdr:rowOff>49695</xdr:rowOff>
    </xdr:from>
    <xdr:to>
      <xdr:col>11</xdr:col>
      <xdr:colOff>108227</xdr:colOff>
      <xdr:row>6</xdr:row>
      <xdr:rowOff>25638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91DED1-BABA-43A8-9629-32EAE0588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523" y="403086"/>
          <a:ext cx="7772400" cy="87598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281609</xdr:colOff>
      <xdr:row>2</xdr:row>
      <xdr:rowOff>38652</xdr:rowOff>
    </xdr:from>
    <xdr:to>
      <xdr:col>10</xdr:col>
      <xdr:colOff>671444</xdr:colOff>
      <xdr:row>6</xdr:row>
      <xdr:rowOff>14595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84D5AC-38AD-45E0-8337-C539C89E7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305" y="392043"/>
          <a:ext cx="7772400" cy="8759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182218</xdr:colOff>
      <xdr:row>2</xdr:row>
      <xdr:rowOff>0</xdr:rowOff>
    </xdr:from>
    <xdr:to>
      <xdr:col>10</xdr:col>
      <xdr:colOff>572053</xdr:colOff>
      <xdr:row>5</xdr:row>
      <xdr:rowOff>307248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DEFC19-E75E-4877-A74A-51A7F1800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914" y="353391"/>
          <a:ext cx="7772400" cy="87598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299183</xdr:colOff>
      <xdr:row>2</xdr:row>
      <xdr:rowOff>140433</xdr:rowOff>
    </xdr:from>
    <xdr:to>
      <xdr:col>9</xdr:col>
      <xdr:colOff>1092933</xdr:colOff>
      <xdr:row>6</xdr:row>
      <xdr:rowOff>2863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7E366C-38AE-4FFE-B6CC-74214BFB4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183" y="494568"/>
          <a:ext cx="7302500" cy="87598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649269</xdr:colOff>
      <xdr:row>0</xdr:row>
      <xdr:rowOff>0</xdr:rowOff>
    </xdr:from>
    <xdr:to>
      <xdr:col>16</xdr:col>
      <xdr:colOff>1013145</xdr:colOff>
      <xdr:row>4</xdr:row>
      <xdr:rowOff>101071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967487-C483-420D-858A-091056039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6067" y="0"/>
          <a:ext cx="6214438" cy="70039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419100</xdr:colOff>
      <xdr:row>0</xdr:row>
      <xdr:rowOff>0</xdr:rowOff>
    </xdr:from>
    <xdr:to>
      <xdr:col>55</xdr:col>
      <xdr:colOff>28122</xdr:colOff>
      <xdr:row>0</xdr:row>
      <xdr:rowOff>536041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66E38F-CE54-4FCB-B547-AF5DF225F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55600" y="0"/>
          <a:ext cx="4756150" cy="53604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247649</xdr:colOff>
      <xdr:row>21</xdr:row>
      <xdr:rowOff>57150</xdr:rowOff>
    </xdr:from>
    <xdr:to>
      <xdr:col>14</xdr:col>
      <xdr:colOff>65426</xdr:colOff>
      <xdr:row>21</xdr:row>
      <xdr:rowOff>546100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6A606F-4CFD-40FD-A7C6-E47B7479C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49" y="6318250"/>
          <a:ext cx="4700927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63499</xdr:colOff>
      <xdr:row>1</xdr:row>
      <xdr:rowOff>12701</xdr:rowOff>
    </xdr:from>
    <xdr:to>
      <xdr:col>14</xdr:col>
      <xdr:colOff>57150</xdr:colOff>
      <xdr:row>1</xdr:row>
      <xdr:rowOff>488625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FBD2C1-B5FE-4921-B73E-1280FD861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49" y="704851"/>
          <a:ext cx="4222751" cy="47592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6</xdr:row>
      <xdr:rowOff>69850</xdr:rowOff>
    </xdr:from>
    <xdr:to>
      <xdr:col>5</xdr:col>
      <xdr:colOff>1405277</xdr:colOff>
      <xdr:row>8</xdr:row>
      <xdr:rowOff>177800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37A0AE-D337-473D-A700-F4DD73C40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212850"/>
          <a:ext cx="4700927" cy="488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doc\4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IJ\BURGOS\indiydo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BURGOS\ACTASind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sony\ABSOLUTO\ACTA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yo\Cadete%20con%20f&#243;rmula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d%20Folders\Documents%20and%20Settings\Propietario\Mis%20documentos\ittf\WJTTC%202005%20AUT\LINZ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COPAREY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d%20Folders\Documents%20and%20Settings\Propietario\Mis%20documentos\ittf\WJC%202006-05%20ESP\SYOC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Eq"/>
      <sheetName val="POR"/>
      <sheetName val="HON"/>
      <sheetName val="EM1"/>
      <sheetName val="EM2"/>
      <sheetName val="EM3"/>
      <sheetName val="EF1"/>
      <sheetName val="EF2"/>
      <sheetName val="pr IM"/>
      <sheetName val="pr IF"/>
      <sheetName val="pr DM"/>
      <sheetName val="pr DF"/>
      <sheetName val="pr DX"/>
      <sheetName val="CUIM"/>
      <sheetName val="CUIF"/>
      <sheetName val="CUDM"/>
      <sheetName val="CUDF"/>
      <sheetName val="CUDX"/>
      <sheetName val="AE"/>
      <sheetName val="E"/>
      <sheetName val="EQF"/>
      <sheetName val="AEF"/>
      <sheetName val="EF"/>
      <sheetName val="AI"/>
      <sheetName val="I"/>
      <sheetName val="Af"/>
      <sheetName val="AIf"/>
      <sheetName val="ADm"/>
      <sheetName val="ACDm"/>
      <sheetName val="ADf"/>
      <sheetName val="ACdfem"/>
      <sheetName val="ADx"/>
      <sheetName val="ACDx"/>
      <sheetName val="Dorsal"/>
      <sheetName val="SOR-IM"/>
      <sheetName val="SOR-IF"/>
      <sheetName val="SOR-DM"/>
      <sheetName val="SOR-DF"/>
      <sheetName val="SOR-D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">
          <cell r="A1" t="str">
            <v>ACTA</v>
          </cell>
          <cell r="B1" t="str">
            <v>A</v>
          </cell>
          <cell r="C1" t="str">
            <v>B</v>
          </cell>
          <cell r="D1" t="str">
            <v>U</v>
          </cell>
          <cell r="E1" t="str">
            <v>Fase</v>
          </cell>
          <cell r="F1" t="str">
            <v>Día</v>
          </cell>
          <cell r="G1" t="str">
            <v>Hora</v>
          </cell>
          <cell r="H1" t="str">
            <v>Mesa</v>
          </cell>
          <cell r="I1" t="str">
            <v>Nombre A</v>
          </cell>
          <cell r="J1" t="str">
            <v>COM</v>
          </cell>
          <cell r="K1" t="str">
            <v>Nombre B</v>
          </cell>
          <cell r="L1" t="str">
            <v>COM</v>
          </cell>
          <cell r="M1" t="str">
            <v>Categoría</v>
          </cell>
          <cell r="N1" t="str">
            <v>APELLIDOS Arb.</v>
          </cell>
          <cell r="O1" t="str">
            <v>NOMBRE Arb.</v>
          </cell>
          <cell r="P1" t="str">
            <v>Nº Licencia</v>
          </cell>
        </row>
        <row r="2">
          <cell r="A2">
            <v>1</v>
          </cell>
          <cell r="B2">
            <v>2</v>
          </cell>
          <cell r="C2">
            <v>5</v>
          </cell>
          <cell r="E2" t="str">
            <v>1ª Jornada - Grupo 1</v>
          </cell>
          <cell r="F2">
            <v>27</v>
          </cell>
          <cell r="G2">
            <v>0.6875</v>
          </cell>
          <cell r="H2">
            <v>1</v>
          </cell>
          <cell r="I2" t="str">
            <v>A.D. GASTÉIZ</v>
          </cell>
          <cell r="J2" t="str">
            <v>PVS</v>
          </cell>
          <cell r="K2" t="str">
            <v>C.T.M. CÁRTAMA</v>
          </cell>
          <cell r="L2" t="str">
            <v>AND</v>
          </cell>
          <cell r="M2" t="str">
            <v>Equipos Masculinos Juveniles</v>
          </cell>
        </row>
        <row r="3">
          <cell r="A3">
            <v>2</v>
          </cell>
          <cell r="B3">
            <v>3</v>
          </cell>
          <cell r="C3">
            <v>4</v>
          </cell>
          <cell r="E3" t="str">
            <v>1ª Jornada - Grupo 1</v>
          </cell>
          <cell r="F3">
            <v>27</v>
          </cell>
          <cell r="G3">
            <v>0.6875</v>
          </cell>
          <cell r="H3">
            <v>2</v>
          </cell>
          <cell r="I3" t="str">
            <v>AVILÉS T.M.</v>
          </cell>
          <cell r="J3" t="str">
            <v>AST</v>
          </cell>
          <cell r="K3" t="str">
            <v>C.T.M. GETAFE</v>
          </cell>
          <cell r="L3" t="str">
            <v>MAD</v>
          </cell>
          <cell r="M3" t="str">
            <v>Equipos Masculinos Juveniles</v>
          </cell>
        </row>
        <row r="4">
          <cell r="A4">
            <v>3</v>
          </cell>
          <cell r="B4">
            <v>6</v>
          </cell>
          <cell r="C4">
            <v>9</v>
          </cell>
          <cell r="E4" t="str">
            <v>1ª Jornada - Grupo 2</v>
          </cell>
          <cell r="F4">
            <v>27</v>
          </cell>
          <cell r="G4">
            <v>0.6875</v>
          </cell>
          <cell r="H4">
            <v>3</v>
          </cell>
          <cell r="I4" t="str">
            <v>CLUB NARÓN T.M.</v>
          </cell>
          <cell r="J4" t="str">
            <v>GAL</v>
          </cell>
          <cell r="K4" t="str">
            <v>LUBERRI K.E.</v>
          </cell>
          <cell r="L4" t="str">
            <v>PVS</v>
          </cell>
          <cell r="M4" t="str">
            <v>Equipos Masculinos Juveniles</v>
          </cell>
        </row>
        <row r="5">
          <cell r="A5">
            <v>4</v>
          </cell>
          <cell r="B5">
            <v>7</v>
          </cell>
          <cell r="C5">
            <v>8</v>
          </cell>
          <cell r="E5" t="str">
            <v>1ª Jornada - Grupo 2</v>
          </cell>
          <cell r="F5">
            <v>27</v>
          </cell>
          <cell r="G5">
            <v>0.6875</v>
          </cell>
          <cell r="H5">
            <v>4</v>
          </cell>
          <cell r="I5" t="str">
            <v>C.T.M. MORATALAZ</v>
          </cell>
          <cell r="J5" t="str">
            <v>MAD</v>
          </cell>
          <cell r="K5" t="str">
            <v>A.D. HISPANIDAD</v>
          </cell>
          <cell r="L5" t="str">
            <v>AND</v>
          </cell>
          <cell r="M5" t="str">
            <v>Equipos Masculinos Juveniles</v>
          </cell>
        </row>
        <row r="6">
          <cell r="A6">
            <v>5</v>
          </cell>
          <cell r="B6">
            <v>10</v>
          </cell>
          <cell r="C6">
            <v>13</v>
          </cell>
          <cell r="E6" t="str">
            <v>1ª Jornada - Grupo 3</v>
          </cell>
          <cell r="F6">
            <v>27</v>
          </cell>
          <cell r="G6">
            <v>0.6875</v>
          </cell>
          <cell r="H6">
            <v>5</v>
          </cell>
          <cell r="I6" t="str">
            <v>C.D. ETXADI K.E.</v>
          </cell>
          <cell r="J6" t="str">
            <v>PVS</v>
          </cell>
          <cell r="K6" t="str">
            <v>CAN BERARDO RIPOLLET (SDM)</v>
          </cell>
          <cell r="L6" t="str">
            <v>CAT</v>
          </cell>
          <cell r="M6" t="str">
            <v>Equipos Masculinos Juveniles</v>
          </cell>
        </row>
        <row r="7">
          <cell r="A7">
            <v>6</v>
          </cell>
          <cell r="B7">
            <v>11</v>
          </cell>
          <cell r="C7">
            <v>12</v>
          </cell>
          <cell r="E7" t="str">
            <v>1ª Jornada - Grupo 3</v>
          </cell>
          <cell r="F7">
            <v>27</v>
          </cell>
          <cell r="G7">
            <v>0.6875</v>
          </cell>
          <cell r="H7">
            <v>6</v>
          </cell>
          <cell r="I7" t="str">
            <v>T.M. PUERTOLLANO</v>
          </cell>
          <cell r="J7" t="str">
            <v>CLM</v>
          </cell>
          <cell r="K7" t="str">
            <v>ESCOLA T.M. NARON</v>
          </cell>
          <cell r="L7" t="str">
            <v>GAL</v>
          </cell>
          <cell r="M7" t="str">
            <v>Equipos Masculinos Juveniles</v>
          </cell>
        </row>
        <row r="8">
          <cell r="A8">
            <v>7</v>
          </cell>
          <cell r="B8">
            <v>14</v>
          </cell>
          <cell r="C8">
            <v>17</v>
          </cell>
          <cell r="E8" t="str">
            <v>1ª Jornada - Grupo 4</v>
          </cell>
          <cell r="F8">
            <v>27</v>
          </cell>
          <cell r="G8">
            <v>0.6875</v>
          </cell>
          <cell r="H8">
            <v>7</v>
          </cell>
          <cell r="I8" t="str">
            <v>ECISA ALICANTE T.M.</v>
          </cell>
          <cell r="J8" t="str">
            <v>CVA</v>
          </cell>
          <cell r="K8" t="str">
            <v>E.T.M. TORRELAVEGA</v>
          </cell>
          <cell r="L8" t="str">
            <v>CTB</v>
          </cell>
          <cell r="M8" t="str">
            <v>Equipos Masculinos Juveniles</v>
          </cell>
        </row>
        <row r="9">
          <cell r="A9">
            <v>8</v>
          </cell>
          <cell r="B9">
            <v>15</v>
          </cell>
          <cell r="C9">
            <v>16</v>
          </cell>
          <cell r="E9" t="str">
            <v>1ª Jornada - Grupo 4</v>
          </cell>
          <cell r="F9">
            <v>27</v>
          </cell>
          <cell r="G9">
            <v>0.6875</v>
          </cell>
          <cell r="H9">
            <v>8</v>
          </cell>
          <cell r="I9" t="str">
            <v>DEFENSE T.M.</v>
          </cell>
          <cell r="J9" t="str">
            <v>CNR</v>
          </cell>
          <cell r="K9" t="str">
            <v>E.M. PALOS DE LA FRA.</v>
          </cell>
          <cell r="L9" t="str">
            <v>AND</v>
          </cell>
          <cell r="M9" t="str">
            <v>Equipos Masculinos Juveniles</v>
          </cell>
        </row>
        <row r="10">
          <cell r="A10">
            <v>9</v>
          </cell>
          <cell r="B10">
            <v>18</v>
          </cell>
          <cell r="C10">
            <v>21</v>
          </cell>
          <cell r="E10" t="str">
            <v>1ª Jornada - Grupo 5</v>
          </cell>
          <cell r="F10">
            <v>27</v>
          </cell>
          <cell r="G10">
            <v>0.6875</v>
          </cell>
          <cell r="H10">
            <v>9</v>
          </cell>
          <cell r="I10" t="str">
            <v>LASARTE ORIA K.E.</v>
          </cell>
          <cell r="J10" t="str">
            <v>PVS</v>
          </cell>
          <cell r="K10" t="str">
            <v>C.T.T. TRAMUNTANA</v>
          </cell>
          <cell r="L10" t="str">
            <v>CAT</v>
          </cell>
          <cell r="M10" t="str">
            <v>Equipos Masculinos Juveniles</v>
          </cell>
        </row>
        <row r="11">
          <cell r="A11">
            <v>10</v>
          </cell>
          <cell r="B11">
            <v>19</v>
          </cell>
          <cell r="C11">
            <v>20</v>
          </cell>
          <cell r="E11" t="str">
            <v>1ª Jornada - Grupo 5</v>
          </cell>
          <cell r="F11">
            <v>27</v>
          </cell>
          <cell r="G11">
            <v>0.6875</v>
          </cell>
          <cell r="H11">
            <v>10</v>
          </cell>
          <cell r="I11" t="str">
            <v>CLUB FERROL T.M.</v>
          </cell>
          <cell r="J11" t="str">
            <v>GAL</v>
          </cell>
          <cell r="K11" t="str">
            <v>E.T.M. BURLADA</v>
          </cell>
          <cell r="L11" t="str">
            <v>NAV</v>
          </cell>
          <cell r="M11" t="str">
            <v>Equipos Masculinos Juveniles</v>
          </cell>
        </row>
        <row r="12">
          <cell r="A12">
            <v>11</v>
          </cell>
          <cell r="B12">
            <v>22</v>
          </cell>
          <cell r="C12">
            <v>25</v>
          </cell>
          <cell r="E12" t="str">
            <v>1ª Jornada - Grupo 6</v>
          </cell>
          <cell r="F12">
            <v>27</v>
          </cell>
          <cell r="G12">
            <v>0.6875</v>
          </cell>
          <cell r="H12">
            <v>11</v>
          </cell>
          <cell r="I12" t="str">
            <v>S.S. DE LOS REYES</v>
          </cell>
          <cell r="J12" t="str">
            <v>MAD</v>
          </cell>
          <cell r="K12" t="str">
            <v>A.P.A. SANTA MARIÑA</v>
          </cell>
          <cell r="L12" t="str">
            <v>GAL</v>
          </cell>
          <cell r="M12" t="str">
            <v>Equipos Masculinos Juveniles</v>
          </cell>
        </row>
        <row r="13">
          <cell r="A13">
            <v>12</v>
          </cell>
          <cell r="B13">
            <v>23</v>
          </cell>
          <cell r="C13">
            <v>24</v>
          </cell>
          <cell r="E13" t="str">
            <v>1ª Jornada - Grupo 6</v>
          </cell>
          <cell r="F13">
            <v>27</v>
          </cell>
          <cell r="G13">
            <v>0.6875</v>
          </cell>
          <cell r="H13">
            <v>12</v>
          </cell>
          <cell r="I13" t="str">
            <v>CLUB HUELVA T.M.</v>
          </cell>
          <cell r="J13" t="str">
            <v>AND</v>
          </cell>
          <cell r="K13" t="str">
            <v>CAI SANTIAGO T.M.</v>
          </cell>
          <cell r="L13" t="str">
            <v>ARA</v>
          </cell>
          <cell r="M13" t="str">
            <v>Equipos Masculinos Juveniles</v>
          </cell>
        </row>
        <row r="14">
          <cell r="A14">
            <v>13</v>
          </cell>
          <cell r="B14">
            <v>1</v>
          </cell>
          <cell r="C14">
            <v>5</v>
          </cell>
          <cell r="E14" t="str">
            <v>2ª Jornada - Grupo 1</v>
          </cell>
          <cell r="F14">
            <v>27</v>
          </cell>
          <cell r="G14">
            <v>0.75</v>
          </cell>
          <cell r="H14">
            <v>1</v>
          </cell>
          <cell r="I14" t="str">
            <v>C.T.T. ATENEU 1882</v>
          </cell>
          <cell r="J14" t="str">
            <v>CAT</v>
          </cell>
          <cell r="K14" t="str">
            <v>C.T.M. CÁRTAMA</v>
          </cell>
          <cell r="L14" t="str">
            <v>AND</v>
          </cell>
          <cell r="M14" t="str">
            <v>Equipos Masculinos Juveniles</v>
          </cell>
        </row>
        <row r="15">
          <cell r="A15">
            <v>14</v>
          </cell>
          <cell r="B15">
            <v>2</v>
          </cell>
          <cell r="C15">
            <v>3</v>
          </cell>
          <cell r="E15" t="str">
            <v>2ª Jornada - Grupo 1</v>
          </cell>
          <cell r="F15">
            <v>27</v>
          </cell>
          <cell r="G15">
            <v>0.75</v>
          </cell>
          <cell r="H15">
            <v>2</v>
          </cell>
          <cell r="I15" t="str">
            <v>A.D. GASTÉIZ</v>
          </cell>
          <cell r="J15" t="str">
            <v>PVS</v>
          </cell>
          <cell r="K15" t="str">
            <v>AVILÉS T.M.</v>
          </cell>
          <cell r="L15" t="str">
            <v>AST</v>
          </cell>
          <cell r="M15" t="str">
            <v>Equipos Masculinos Juveniles</v>
          </cell>
        </row>
        <row r="16">
          <cell r="A16">
            <v>15</v>
          </cell>
          <cell r="B16">
            <v>6</v>
          </cell>
          <cell r="C16">
            <v>8</v>
          </cell>
          <cell r="E16" t="str">
            <v>2ª Jornada - Grupo 2</v>
          </cell>
          <cell r="F16">
            <v>27</v>
          </cell>
          <cell r="G16">
            <v>0.75</v>
          </cell>
          <cell r="H16">
            <v>3</v>
          </cell>
          <cell r="I16" t="str">
            <v>CLUB NARÓN T.M.</v>
          </cell>
          <cell r="J16" t="str">
            <v>GAL</v>
          </cell>
          <cell r="K16" t="str">
            <v>A.D. HISPANIDAD</v>
          </cell>
          <cell r="L16" t="str">
            <v>AND</v>
          </cell>
          <cell r="M16" t="str">
            <v>Equipos Masculinos Juveniles</v>
          </cell>
        </row>
        <row r="17">
          <cell r="A17">
            <v>16</v>
          </cell>
          <cell r="B17">
            <v>7</v>
          </cell>
          <cell r="C17">
            <v>9</v>
          </cell>
          <cell r="E17" t="str">
            <v>2ª Jornada - Grupo 2</v>
          </cell>
          <cell r="F17">
            <v>27</v>
          </cell>
          <cell r="G17">
            <v>0.75</v>
          </cell>
          <cell r="H17">
            <v>4</v>
          </cell>
          <cell r="I17" t="str">
            <v>C.T.M. MORATALAZ</v>
          </cell>
          <cell r="J17" t="str">
            <v>MAD</v>
          </cell>
          <cell r="K17" t="str">
            <v>LUBERRI K.E.</v>
          </cell>
          <cell r="L17" t="str">
            <v>PVS</v>
          </cell>
          <cell r="M17" t="str">
            <v>Equipos Masculinos Juveniles</v>
          </cell>
        </row>
        <row r="18">
          <cell r="A18">
            <v>17</v>
          </cell>
          <cell r="B18">
            <v>10</v>
          </cell>
          <cell r="C18">
            <v>12</v>
          </cell>
          <cell r="E18" t="str">
            <v>2ª Jornada - Grupo 3</v>
          </cell>
          <cell r="F18">
            <v>27</v>
          </cell>
          <cell r="G18">
            <v>0.75</v>
          </cell>
          <cell r="H18">
            <v>5</v>
          </cell>
          <cell r="I18" t="str">
            <v>C.D. ETXADI K.E.</v>
          </cell>
          <cell r="J18" t="str">
            <v>PVS</v>
          </cell>
          <cell r="K18" t="str">
            <v>ESCOLA T.M. NARON</v>
          </cell>
          <cell r="L18" t="str">
            <v>GAL</v>
          </cell>
          <cell r="M18" t="str">
            <v>Equipos Masculinos Juveniles</v>
          </cell>
        </row>
        <row r="19">
          <cell r="A19">
            <v>18</v>
          </cell>
          <cell r="B19">
            <v>11</v>
          </cell>
          <cell r="C19">
            <v>13</v>
          </cell>
          <cell r="E19" t="str">
            <v>2ª Jornada - Grupo 3</v>
          </cell>
          <cell r="F19">
            <v>27</v>
          </cell>
          <cell r="G19">
            <v>0.75</v>
          </cell>
          <cell r="H19">
            <v>6</v>
          </cell>
          <cell r="I19" t="str">
            <v>T.M. PUERTOLLANO</v>
          </cell>
          <cell r="J19" t="str">
            <v>CLM</v>
          </cell>
          <cell r="K19" t="str">
            <v>CAN BERARDO RIPOLLET (SDM)</v>
          </cell>
          <cell r="L19" t="str">
            <v>CAT</v>
          </cell>
          <cell r="M19" t="str">
            <v>Equipos Masculinos Juveniles</v>
          </cell>
        </row>
        <row r="20">
          <cell r="A20">
            <v>19</v>
          </cell>
          <cell r="B20">
            <v>14</v>
          </cell>
          <cell r="C20">
            <v>16</v>
          </cell>
          <cell r="E20" t="str">
            <v>2ª Jornada - Grupo 4</v>
          </cell>
          <cell r="F20">
            <v>27</v>
          </cell>
          <cell r="G20">
            <v>0.75</v>
          </cell>
          <cell r="H20">
            <v>7</v>
          </cell>
          <cell r="I20" t="str">
            <v>ECISA ALICANTE T.M.</v>
          </cell>
          <cell r="J20" t="str">
            <v>CVA</v>
          </cell>
          <cell r="K20" t="str">
            <v>E.M. PALOS DE LA FRA.</v>
          </cell>
          <cell r="L20" t="str">
            <v>AND</v>
          </cell>
          <cell r="M20" t="str">
            <v>Equipos Masculinos Juveniles</v>
          </cell>
        </row>
        <row r="21">
          <cell r="A21">
            <v>20</v>
          </cell>
          <cell r="B21">
            <v>15</v>
          </cell>
          <cell r="C21">
            <v>17</v>
          </cell>
          <cell r="E21" t="str">
            <v>2ª Jornada - Grupo 4</v>
          </cell>
          <cell r="F21">
            <v>27</v>
          </cell>
          <cell r="G21">
            <v>0.75</v>
          </cell>
          <cell r="H21">
            <v>8</v>
          </cell>
          <cell r="I21" t="str">
            <v>DEFENSE T.M.</v>
          </cell>
          <cell r="J21" t="str">
            <v>CNR</v>
          </cell>
          <cell r="K21" t="str">
            <v>E.T.M. TORRELAVEGA</v>
          </cell>
          <cell r="L21" t="str">
            <v>CTB</v>
          </cell>
          <cell r="M21" t="str">
            <v>Equipos Masculinos Juveniles</v>
          </cell>
        </row>
        <row r="22">
          <cell r="A22">
            <v>21</v>
          </cell>
          <cell r="B22">
            <v>18</v>
          </cell>
          <cell r="C22">
            <v>20</v>
          </cell>
          <cell r="E22" t="str">
            <v>2ª Jornada - Grupo 5</v>
          </cell>
          <cell r="F22">
            <v>27</v>
          </cell>
          <cell r="G22">
            <v>0.8125</v>
          </cell>
          <cell r="H22">
            <v>3</v>
          </cell>
          <cell r="I22" t="str">
            <v>LASARTE ORIA K.E.</v>
          </cell>
          <cell r="J22" t="str">
            <v>PVS</v>
          </cell>
          <cell r="K22" t="str">
            <v>E.T.M. BURLADA</v>
          </cell>
          <cell r="L22" t="str">
            <v>NAV</v>
          </cell>
          <cell r="M22" t="str">
            <v>Equipos Masculinos Juveniles</v>
          </cell>
        </row>
        <row r="23">
          <cell r="A23">
            <v>22</v>
          </cell>
          <cell r="B23">
            <v>19</v>
          </cell>
          <cell r="C23">
            <v>21</v>
          </cell>
          <cell r="E23" t="str">
            <v>2ª Jornada - Grupo 5</v>
          </cell>
          <cell r="F23">
            <v>27</v>
          </cell>
          <cell r="G23">
            <v>0.8125</v>
          </cell>
          <cell r="H23">
            <v>4</v>
          </cell>
          <cell r="I23" t="str">
            <v>CLUB FERROL T.M.</v>
          </cell>
          <cell r="J23" t="str">
            <v>GAL</v>
          </cell>
          <cell r="K23" t="str">
            <v>C.T.T. TRAMUNTANA</v>
          </cell>
          <cell r="L23" t="str">
            <v>CAT</v>
          </cell>
          <cell r="M23" t="str">
            <v>Equipos Masculinos Juveniles</v>
          </cell>
        </row>
        <row r="24">
          <cell r="A24">
            <v>23</v>
          </cell>
          <cell r="B24">
            <v>22</v>
          </cell>
          <cell r="C24">
            <v>24</v>
          </cell>
          <cell r="E24" t="str">
            <v>2ª Jornada - Grupo 6</v>
          </cell>
          <cell r="F24">
            <v>27</v>
          </cell>
          <cell r="G24">
            <v>0.8125</v>
          </cell>
          <cell r="H24">
            <v>5</v>
          </cell>
          <cell r="I24" t="str">
            <v>S.S. DE LOS REYES</v>
          </cell>
          <cell r="J24" t="str">
            <v>MAD</v>
          </cell>
          <cell r="K24" t="str">
            <v>CAI SANTIAGO T.M.</v>
          </cell>
          <cell r="L24" t="str">
            <v>ARA</v>
          </cell>
          <cell r="M24" t="str">
            <v>Equipos Masculinos Juveniles</v>
          </cell>
        </row>
        <row r="25">
          <cell r="A25">
            <v>24</v>
          </cell>
          <cell r="B25">
            <v>23</v>
          </cell>
          <cell r="C25">
            <v>25</v>
          </cell>
          <cell r="E25" t="str">
            <v>2ª Jornada - Grupo 6</v>
          </cell>
          <cell r="F25">
            <v>27</v>
          </cell>
          <cell r="G25">
            <v>0.8125</v>
          </cell>
          <cell r="H25">
            <v>6</v>
          </cell>
          <cell r="I25" t="str">
            <v>CLUB HUELVA T.M.</v>
          </cell>
          <cell r="J25" t="str">
            <v>AND</v>
          </cell>
          <cell r="K25" t="str">
            <v>A.P.A. SANTA MARIÑA</v>
          </cell>
          <cell r="L25" t="str">
            <v>GAL</v>
          </cell>
          <cell r="M25" t="str">
            <v>Equipos Masculinos Juveniles</v>
          </cell>
        </row>
        <row r="26">
          <cell r="A26">
            <v>25</v>
          </cell>
          <cell r="B26">
            <v>1</v>
          </cell>
          <cell r="C26">
            <v>4</v>
          </cell>
          <cell r="E26" t="str">
            <v>3ª Jornada - Grupo 1</v>
          </cell>
          <cell r="F26">
            <v>27</v>
          </cell>
          <cell r="G26">
            <v>0.8125</v>
          </cell>
          <cell r="H26">
            <v>1</v>
          </cell>
          <cell r="I26" t="str">
            <v>C.T.T. ATENEU 1882</v>
          </cell>
          <cell r="J26" t="str">
            <v>CAT</v>
          </cell>
          <cell r="K26" t="str">
            <v>C.T.M. GETAFE</v>
          </cell>
          <cell r="L26" t="str">
            <v>MAD</v>
          </cell>
          <cell r="M26" t="str">
            <v>Equipos Masculinos Juveniles</v>
          </cell>
        </row>
        <row r="27">
          <cell r="A27">
            <v>26</v>
          </cell>
          <cell r="B27">
            <v>3</v>
          </cell>
          <cell r="C27">
            <v>5</v>
          </cell>
          <cell r="E27" t="str">
            <v>3ª Jornada - Grupo 1</v>
          </cell>
          <cell r="F27">
            <v>27</v>
          </cell>
          <cell r="G27">
            <v>0.8125</v>
          </cell>
          <cell r="H27">
            <v>2</v>
          </cell>
          <cell r="I27" t="str">
            <v>AVILÉS T.M.</v>
          </cell>
          <cell r="J27" t="str">
            <v>AST</v>
          </cell>
          <cell r="K27" t="str">
            <v>C.T.M. CÁRTAMA</v>
          </cell>
          <cell r="L27" t="str">
            <v>AND</v>
          </cell>
          <cell r="M27" t="str">
            <v>Equipos Masculinos Juveniles</v>
          </cell>
        </row>
        <row r="28">
          <cell r="A28">
            <v>27</v>
          </cell>
          <cell r="B28">
            <v>1</v>
          </cell>
          <cell r="C28">
            <v>3</v>
          </cell>
          <cell r="E28" t="str">
            <v>4ª Jornada - Grupo 1</v>
          </cell>
          <cell r="F28">
            <v>28</v>
          </cell>
          <cell r="G28">
            <v>0.375</v>
          </cell>
          <cell r="H28">
            <v>1</v>
          </cell>
          <cell r="I28" t="str">
            <v>C.T.T. ATENEU 1882</v>
          </cell>
          <cell r="J28" t="str">
            <v>CAT</v>
          </cell>
          <cell r="K28" t="str">
            <v>AVILÉS T.M.</v>
          </cell>
          <cell r="L28" t="str">
            <v>AST</v>
          </cell>
          <cell r="M28" t="str">
            <v>Equipos Masculinos Juveniles</v>
          </cell>
        </row>
        <row r="29">
          <cell r="A29">
            <v>28</v>
          </cell>
          <cell r="B29">
            <v>2</v>
          </cell>
          <cell r="C29">
            <v>4</v>
          </cell>
          <cell r="E29" t="str">
            <v>4ª Jornada - Grupo 1</v>
          </cell>
          <cell r="F29">
            <v>28</v>
          </cell>
          <cell r="G29">
            <v>0.375</v>
          </cell>
          <cell r="H29">
            <v>2</v>
          </cell>
          <cell r="I29" t="str">
            <v>A.D. GASTÉIZ</v>
          </cell>
          <cell r="J29" t="str">
            <v>PVS</v>
          </cell>
          <cell r="K29" t="str">
            <v>C.T.M. GETAFE</v>
          </cell>
          <cell r="L29" t="str">
            <v>MAD</v>
          </cell>
          <cell r="M29" t="str">
            <v>Equipos Masculinos Juveniles</v>
          </cell>
        </row>
        <row r="30">
          <cell r="A30">
            <v>29</v>
          </cell>
          <cell r="B30">
            <v>6</v>
          </cell>
          <cell r="C30">
            <v>7</v>
          </cell>
          <cell r="E30" t="str">
            <v>3ª Jornada - Grupo 2</v>
          </cell>
          <cell r="F30">
            <v>28</v>
          </cell>
          <cell r="G30">
            <v>0.375</v>
          </cell>
          <cell r="H30">
            <v>3</v>
          </cell>
          <cell r="I30" t="str">
            <v>CLUB NARÓN T.M.</v>
          </cell>
          <cell r="J30" t="str">
            <v>GAL</v>
          </cell>
          <cell r="K30" t="str">
            <v>C.T.M. MORATALAZ</v>
          </cell>
          <cell r="L30" t="str">
            <v>MAD</v>
          </cell>
          <cell r="M30" t="str">
            <v>Equipos Masculinos Juveniles</v>
          </cell>
        </row>
        <row r="31">
          <cell r="A31">
            <v>30</v>
          </cell>
          <cell r="B31">
            <v>8</v>
          </cell>
          <cell r="C31">
            <v>9</v>
          </cell>
          <cell r="E31" t="str">
            <v>3ª Jornada - Grupo 2</v>
          </cell>
          <cell r="F31">
            <v>28</v>
          </cell>
          <cell r="G31">
            <v>0.375</v>
          </cell>
          <cell r="H31">
            <v>4</v>
          </cell>
          <cell r="I31" t="str">
            <v>A.D. HISPANIDAD</v>
          </cell>
          <cell r="J31" t="str">
            <v>AND</v>
          </cell>
          <cell r="K31" t="str">
            <v>LUBERRI K.E.</v>
          </cell>
          <cell r="L31" t="str">
            <v>PVS</v>
          </cell>
          <cell r="M31" t="str">
            <v>Equipos Masculinos Juveniles</v>
          </cell>
        </row>
        <row r="32">
          <cell r="A32">
            <v>31</v>
          </cell>
          <cell r="B32">
            <v>10</v>
          </cell>
          <cell r="C32">
            <v>11</v>
          </cell>
          <cell r="E32" t="str">
            <v>3ª Jornada - Grupo 3</v>
          </cell>
          <cell r="F32">
            <v>28</v>
          </cell>
          <cell r="G32">
            <v>0.375</v>
          </cell>
          <cell r="H32">
            <v>5</v>
          </cell>
          <cell r="I32" t="str">
            <v>C.D. ETXADI K.E.</v>
          </cell>
          <cell r="J32" t="str">
            <v>PVS</v>
          </cell>
          <cell r="K32" t="str">
            <v>T.M. PUERTOLLANO</v>
          </cell>
          <cell r="L32" t="str">
            <v>CLM</v>
          </cell>
          <cell r="M32" t="str">
            <v>Equipos Masculinos Juveniles</v>
          </cell>
        </row>
        <row r="33">
          <cell r="A33">
            <v>32</v>
          </cell>
          <cell r="B33">
            <v>12</v>
          </cell>
          <cell r="C33">
            <v>13</v>
          </cell>
          <cell r="E33" t="str">
            <v>3ª Jornada - Grupo 3</v>
          </cell>
          <cell r="F33">
            <v>28</v>
          </cell>
          <cell r="G33">
            <v>0.375</v>
          </cell>
          <cell r="H33">
            <v>6</v>
          </cell>
          <cell r="I33" t="str">
            <v>ESCOLA T.M. NARON</v>
          </cell>
          <cell r="J33" t="str">
            <v>GAL</v>
          </cell>
          <cell r="K33" t="str">
            <v>CAN BERARDO RIPOLLET (SDM)</v>
          </cell>
          <cell r="L33" t="str">
            <v>CAT</v>
          </cell>
          <cell r="M33" t="str">
            <v>Equipos Masculinos Juveniles</v>
          </cell>
        </row>
        <row r="34">
          <cell r="A34">
            <v>33</v>
          </cell>
          <cell r="B34">
            <v>14</v>
          </cell>
          <cell r="C34">
            <v>15</v>
          </cell>
          <cell r="E34" t="str">
            <v>3ª Jornada - Grupo 4</v>
          </cell>
          <cell r="F34">
            <v>28</v>
          </cell>
          <cell r="G34">
            <v>0.375</v>
          </cell>
          <cell r="H34">
            <v>7</v>
          </cell>
          <cell r="I34" t="str">
            <v>ECISA ALICANTE T.M.</v>
          </cell>
          <cell r="J34" t="str">
            <v>CVA</v>
          </cell>
          <cell r="K34" t="str">
            <v>DEFENSE T.M.</v>
          </cell>
          <cell r="L34" t="str">
            <v>CNR</v>
          </cell>
          <cell r="M34" t="str">
            <v>Equipos Masculinos Juveniles</v>
          </cell>
        </row>
        <row r="35">
          <cell r="A35">
            <v>34</v>
          </cell>
          <cell r="B35">
            <v>16</v>
          </cell>
          <cell r="C35">
            <v>17</v>
          </cell>
          <cell r="E35" t="str">
            <v>3ª Jornada - Grupo 4</v>
          </cell>
          <cell r="F35">
            <v>28</v>
          </cell>
          <cell r="G35">
            <v>0.375</v>
          </cell>
          <cell r="H35">
            <v>8</v>
          </cell>
          <cell r="I35" t="str">
            <v>E.M. PALOS DE LA FRA.</v>
          </cell>
          <cell r="J35" t="str">
            <v>AND</v>
          </cell>
          <cell r="K35" t="str">
            <v>E.T.M. TORRELAVEGA</v>
          </cell>
          <cell r="L35" t="str">
            <v>CTB</v>
          </cell>
          <cell r="M35" t="str">
            <v>Equipos Masculinos Juveniles</v>
          </cell>
        </row>
        <row r="36">
          <cell r="A36">
            <v>35</v>
          </cell>
          <cell r="B36">
            <v>18</v>
          </cell>
          <cell r="C36">
            <v>19</v>
          </cell>
          <cell r="E36" t="str">
            <v>3ª Jornada - Grupo 5</v>
          </cell>
          <cell r="F36">
            <v>28</v>
          </cell>
          <cell r="G36">
            <v>0.375</v>
          </cell>
          <cell r="H36">
            <v>9</v>
          </cell>
          <cell r="I36" t="str">
            <v>LASARTE ORIA K.E.</v>
          </cell>
          <cell r="J36" t="str">
            <v>PVS</v>
          </cell>
          <cell r="K36" t="str">
            <v>CLUB FERROL T.M.</v>
          </cell>
          <cell r="L36" t="str">
            <v>GAL</v>
          </cell>
          <cell r="M36" t="str">
            <v>Equipos Masculinos Juveniles</v>
          </cell>
        </row>
        <row r="37">
          <cell r="A37">
            <v>36</v>
          </cell>
          <cell r="B37">
            <v>20</v>
          </cell>
          <cell r="C37">
            <v>21</v>
          </cell>
          <cell r="E37" t="str">
            <v>3ª Jornada - Grupo 5</v>
          </cell>
          <cell r="F37">
            <v>28</v>
          </cell>
          <cell r="G37">
            <v>0.375</v>
          </cell>
          <cell r="H37">
            <v>10</v>
          </cell>
          <cell r="I37" t="str">
            <v>E.T.M. BURLADA</v>
          </cell>
          <cell r="J37" t="str">
            <v>NAV</v>
          </cell>
          <cell r="K37" t="str">
            <v>C.T.T. TRAMUNTANA</v>
          </cell>
          <cell r="L37" t="str">
            <v>CAT</v>
          </cell>
          <cell r="M37" t="str">
            <v>Equipos Masculinos Juveniles</v>
          </cell>
        </row>
        <row r="38">
          <cell r="A38">
            <v>37</v>
          </cell>
          <cell r="B38">
            <v>22</v>
          </cell>
          <cell r="C38">
            <v>23</v>
          </cell>
          <cell r="E38" t="str">
            <v>3ª Jornada - Grupo 6</v>
          </cell>
          <cell r="F38">
            <v>28</v>
          </cell>
          <cell r="G38">
            <v>0.375</v>
          </cell>
          <cell r="H38">
            <v>11</v>
          </cell>
          <cell r="I38" t="str">
            <v>S.S. DE LOS REYES</v>
          </cell>
          <cell r="J38" t="str">
            <v>MAD</v>
          </cell>
          <cell r="K38" t="str">
            <v>CLUB HUELVA T.M.</v>
          </cell>
          <cell r="L38" t="str">
            <v>AND</v>
          </cell>
          <cell r="M38" t="str">
            <v>Equipos Masculinos Juveniles</v>
          </cell>
        </row>
        <row r="39">
          <cell r="A39">
            <v>38</v>
          </cell>
          <cell r="B39">
            <v>24</v>
          </cell>
          <cell r="C39">
            <v>25</v>
          </cell>
          <cell r="E39" t="str">
            <v>3ª Jornada - Grupo 6</v>
          </cell>
          <cell r="F39">
            <v>28</v>
          </cell>
          <cell r="G39">
            <v>0.375</v>
          </cell>
          <cell r="H39">
            <v>12</v>
          </cell>
          <cell r="I39" t="str">
            <v>CAI SANTIAGO T.M.</v>
          </cell>
          <cell r="J39" t="str">
            <v>ARA</v>
          </cell>
          <cell r="K39" t="str">
            <v>A.P.A. SANTA MARIÑA</v>
          </cell>
          <cell r="L39" t="str">
            <v>GAL</v>
          </cell>
          <cell r="M39" t="str">
            <v>Equipos Masculinos Juveniles</v>
          </cell>
        </row>
        <row r="40">
          <cell r="A40">
            <v>39</v>
          </cell>
          <cell r="B40">
            <v>1</v>
          </cell>
          <cell r="C40">
            <v>2</v>
          </cell>
          <cell r="E40" t="str">
            <v>5ª Jornada - Grupo 1</v>
          </cell>
          <cell r="F40">
            <v>28</v>
          </cell>
          <cell r="G40">
            <v>0.4375</v>
          </cell>
          <cell r="H40">
            <v>1</v>
          </cell>
          <cell r="I40" t="str">
            <v>C.T.T. ATENEU 1882</v>
          </cell>
          <cell r="J40" t="str">
            <v>CAT</v>
          </cell>
          <cell r="K40" t="str">
            <v>A.D. GASTÉIZ</v>
          </cell>
          <cell r="L40" t="str">
            <v>PVS</v>
          </cell>
          <cell r="M40" t="str">
            <v>Equipos Masculinos Juveniles</v>
          </cell>
        </row>
        <row r="41">
          <cell r="A41">
            <v>40</v>
          </cell>
          <cell r="B41">
            <v>4</v>
          </cell>
          <cell r="C41">
            <v>5</v>
          </cell>
          <cell r="E41" t="str">
            <v>5ª Jornada - Grupo 1</v>
          </cell>
          <cell r="F41">
            <v>28</v>
          </cell>
          <cell r="G41">
            <v>0.4375</v>
          </cell>
          <cell r="H41">
            <v>2</v>
          </cell>
          <cell r="I41" t="str">
            <v>C.T.M. GETAFE</v>
          </cell>
          <cell r="J41" t="str">
            <v>MAD</v>
          </cell>
          <cell r="K41" t="str">
            <v>C.T.M. CÁRTAMA</v>
          </cell>
          <cell r="L41" t="str">
            <v>AND</v>
          </cell>
          <cell r="M41" t="str">
            <v>Equipos Masculinos Juveniles</v>
          </cell>
        </row>
        <row r="42">
          <cell r="A42">
            <v>41</v>
          </cell>
          <cell r="B42">
            <v>27</v>
          </cell>
          <cell r="C42">
            <v>30</v>
          </cell>
          <cell r="E42" t="str">
            <v>1ª Jornada - Grupo A</v>
          </cell>
          <cell r="F42">
            <v>28</v>
          </cell>
          <cell r="G42">
            <v>0.51041666666666663</v>
          </cell>
          <cell r="H42">
            <v>1</v>
          </cell>
          <cell r="I42" t="str">
            <v>A.D.T.M. LEGANÉS</v>
          </cell>
          <cell r="J42" t="str">
            <v>MAD</v>
          </cell>
          <cell r="K42" t="str">
            <v>CLUB HUELVA T.M.</v>
          </cell>
          <cell r="L42" t="str">
            <v>AND</v>
          </cell>
          <cell r="M42" t="str">
            <v>Equipos Masculinos Juveniles</v>
          </cell>
        </row>
        <row r="43">
          <cell r="A43">
            <v>42</v>
          </cell>
          <cell r="B43">
            <v>28</v>
          </cell>
          <cell r="C43">
            <v>29</v>
          </cell>
          <cell r="E43" t="str">
            <v>1ª Jornada - Grupo A</v>
          </cell>
          <cell r="F43">
            <v>28</v>
          </cell>
          <cell r="G43">
            <v>0.51041666666666663</v>
          </cell>
          <cell r="H43">
            <v>2</v>
          </cell>
          <cell r="I43" t="str">
            <v>BADAJOZ T.M.</v>
          </cell>
          <cell r="J43" t="str">
            <v>EXT</v>
          </cell>
          <cell r="K43" t="str">
            <v>DEFENSE T.M.</v>
          </cell>
          <cell r="L43" t="str">
            <v>CNR</v>
          </cell>
          <cell r="M43" t="str">
            <v>Equipos Masculinos Juveniles</v>
          </cell>
        </row>
        <row r="44">
          <cell r="A44">
            <v>43</v>
          </cell>
          <cell r="B44">
            <v>32</v>
          </cell>
          <cell r="C44">
            <v>35</v>
          </cell>
          <cell r="E44" t="str">
            <v>1ª Jornada - Grupo B</v>
          </cell>
          <cell r="F44">
            <v>28</v>
          </cell>
          <cell r="G44">
            <v>0.51041666666666663</v>
          </cell>
          <cell r="H44">
            <v>3</v>
          </cell>
          <cell r="I44" t="str">
            <v>ADA GUADIX LA GENERAL</v>
          </cell>
          <cell r="J44" t="str">
            <v>AND</v>
          </cell>
          <cell r="K44" t="str">
            <v>C.T.T. ATENEU 1882</v>
          </cell>
          <cell r="L44" t="str">
            <v>AND</v>
          </cell>
          <cell r="M44" t="str">
            <v>Equipos Masculinos Juveniles</v>
          </cell>
        </row>
        <row r="45">
          <cell r="A45">
            <v>44</v>
          </cell>
          <cell r="B45">
            <v>33</v>
          </cell>
          <cell r="C45">
            <v>34</v>
          </cell>
          <cell r="E45" t="str">
            <v>1ª Jornada - Grupo B</v>
          </cell>
          <cell r="F45">
            <v>28</v>
          </cell>
          <cell r="G45">
            <v>0.51041666666666663</v>
          </cell>
          <cell r="H45">
            <v>4</v>
          </cell>
          <cell r="I45" t="str">
            <v>UCAM T.M. CARTAGENA</v>
          </cell>
          <cell r="J45" t="str">
            <v>MUR</v>
          </cell>
          <cell r="K45" t="str">
            <v>CLUB NARÓN T.M.</v>
          </cell>
          <cell r="L45" t="str">
            <v>GAL</v>
          </cell>
          <cell r="M45" t="str">
            <v>Equipos Masculinos Juveniles</v>
          </cell>
        </row>
        <row r="46">
          <cell r="A46">
            <v>45</v>
          </cell>
          <cell r="B46">
            <v>37</v>
          </cell>
          <cell r="C46">
            <v>40</v>
          </cell>
          <cell r="E46" t="str">
            <v>1ª Jornada - Grupo C</v>
          </cell>
          <cell r="F46">
            <v>28</v>
          </cell>
          <cell r="G46">
            <v>0.51041666666666663</v>
          </cell>
          <cell r="H46">
            <v>5</v>
          </cell>
          <cell r="I46" t="str">
            <v>CAN BERARDO RIPOLLET (PDM)</v>
          </cell>
          <cell r="J46" t="str">
            <v>CAT</v>
          </cell>
          <cell r="K46" t="str">
            <v>CAN BERARDO RIPOLLET (SDM)</v>
          </cell>
          <cell r="L46" t="str">
            <v>CAT</v>
          </cell>
          <cell r="M46" t="str">
            <v>Equipos Masculinos Juveniles</v>
          </cell>
        </row>
        <row r="47">
          <cell r="A47">
            <v>46</v>
          </cell>
          <cell r="B47">
            <v>38</v>
          </cell>
          <cell r="C47">
            <v>39</v>
          </cell>
          <cell r="E47" t="str">
            <v>1ª Jornada - Grupo C</v>
          </cell>
          <cell r="F47">
            <v>28</v>
          </cell>
          <cell r="G47">
            <v>0.51041666666666663</v>
          </cell>
          <cell r="H47">
            <v>6</v>
          </cell>
          <cell r="I47" t="str">
            <v>MERCANTIL SEVILLA</v>
          </cell>
          <cell r="J47" t="str">
            <v>AND</v>
          </cell>
          <cell r="K47" t="str">
            <v>ECISA ALICANTE T.M.</v>
          </cell>
          <cell r="L47" t="str">
            <v>CVA</v>
          </cell>
          <cell r="M47" t="str">
            <v>Equipos Masculinos Juveniles</v>
          </cell>
        </row>
        <row r="48">
          <cell r="A48">
            <v>47</v>
          </cell>
          <cell r="B48">
            <v>42</v>
          </cell>
          <cell r="C48">
            <v>45</v>
          </cell>
          <cell r="E48" t="str">
            <v>1ª Jornada - Grupo D</v>
          </cell>
          <cell r="F48">
            <v>28</v>
          </cell>
          <cell r="G48">
            <v>0.51041666666666663</v>
          </cell>
          <cell r="H48">
            <v>7</v>
          </cell>
          <cell r="I48" t="str">
            <v>COOP. LAS MARISMAS LEBRIJA</v>
          </cell>
          <cell r="J48" t="str">
            <v>AND</v>
          </cell>
          <cell r="K48" t="str">
            <v>C.T.T. TRAMUNTANA</v>
          </cell>
          <cell r="L48" t="str">
            <v>CAT</v>
          </cell>
          <cell r="M48" t="str">
            <v>Equipos Masculinos Juveniles</v>
          </cell>
        </row>
        <row r="49">
          <cell r="A49">
            <v>48</v>
          </cell>
          <cell r="B49">
            <v>43</v>
          </cell>
          <cell r="C49">
            <v>44</v>
          </cell>
          <cell r="E49" t="str">
            <v>1ª Jornada - Grupo D</v>
          </cell>
          <cell r="F49">
            <v>28</v>
          </cell>
          <cell r="G49">
            <v>0.51041666666666663</v>
          </cell>
          <cell r="H49">
            <v>8</v>
          </cell>
          <cell r="I49" t="str">
            <v>ANTONIO MENDOZA</v>
          </cell>
          <cell r="J49" t="str">
            <v>CTB</v>
          </cell>
          <cell r="K49" t="str">
            <v>C.T.M. GETAFE</v>
          </cell>
          <cell r="L49" t="str">
            <v>MAD</v>
          </cell>
          <cell r="M49" t="str">
            <v>Equipos Masculinos Juveniles</v>
          </cell>
        </row>
        <row r="50">
          <cell r="A50">
            <v>49</v>
          </cell>
          <cell r="B50">
            <v>26</v>
          </cell>
          <cell r="C50">
            <v>30</v>
          </cell>
          <cell r="E50" t="str">
            <v>2ª Jornada - Grupo A</v>
          </cell>
          <cell r="F50">
            <v>28</v>
          </cell>
          <cell r="G50">
            <v>0.66666666666666663</v>
          </cell>
          <cell r="H50">
            <v>1</v>
          </cell>
          <cell r="I50" t="str">
            <v>LA GENERAL GRANADA</v>
          </cell>
          <cell r="J50" t="str">
            <v>AND</v>
          </cell>
          <cell r="K50" t="str">
            <v>CLUB HUELVA T.M.</v>
          </cell>
          <cell r="L50" t="str">
            <v>AND</v>
          </cell>
          <cell r="M50" t="str">
            <v>Equipos Masculinos Juveniles</v>
          </cell>
        </row>
        <row r="51">
          <cell r="A51">
            <v>50</v>
          </cell>
          <cell r="B51">
            <v>27</v>
          </cell>
          <cell r="C51">
            <v>28</v>
          </cell>
          <cell r="E51" t="str">
            <v>2ª Jornada - Grupo A</v>
          </cell>
          <cell r="F51">
            <v>28</v>
          </cell>
          <cell r="G51">
            <v>0.66666666666666663</v>
          </cell>
          <cell r="H51">
            <v>2</v>
          </cell>
          <cell r="I51" t="str">
            <v>A.D.T.M. LEGANÉS</v>
          </cell>
          <cell r="J51" t="str">
            <v>MAD</v>
          </cell>
          <cell r="K51" t="str">
            <v>BADAJOZ T.M.</v>
          </cell>
          <cell r="L51" t="str">
            <v>EXT</v>
          </cell>
          <cell r="M51" t="str">
            <v>Equipos Masculinos Juveniles</v>
          </cell>
        </row>
        <row r="52">
          <cell r="A52">
            <v>51</v>
          </cell>
          <cell r="B52">
            <v>31</v>
          </cell>
          <cell r="C52">
            <v>35</v>
          </cell>
          <cell r="E52" t="str">
            <v>2ª Jornada - Grupo B</v>
          </cell>
          <cell r="F52">
            <v>28</v>
          </cell>
          <cell r="G52">
            <v>0.66666666666666663</v>
          </cell>
          <cell r="H52">
            <v>3</v>
          </cell>
          <cell r="I52" t="str">
            <v>FINQUES BALTRONS CALELLA</v>
          </cell>
          <cell r="J52" t="str">
            <v>CAT</v>
          </cell>
          <cell r="K52" t="str">
            <v>C.T.T. ATENEU 1882</v>
          </cell>
          <cell r="L52" t="str">
            <v>AND</v>
          </cell>
          <cell r="M52" t="str">
            <v>Equipos Masculinos Juveniles</v>
          </cell>
        </row>
        <row r="53">
          <cell r="A53">
            <v>52</v>
          </cell>
          <cell r="B53">
            <v>32</v>
          </cell>
          <cell r="C53">
            <v>33</v>
          </cell>
          <cell r="E53" t="str">
            <v>2ª Jornada - Grupo B</v>
          </cell>
          <cell r="F53">
            <v>28</v>
          </cell>
          <cell r="G53">
            <v>0.66666666666666663</v>
          </cell>
          <cell r="H53">
            <v>4</v>
          </cell>
          <cell r="I53" t="str">
            <v>ADA GUADIX LA GENERAL</v>
          </cell>
          <cell r="J53" t="str">
            <v>AND</v>
          </cell>
          <cell r="K53" t="str">
            <v>UCAM T.M. CARTAGENA</v>
          </cell>
          <cell r="L53" t="str">
            <v>MUR</v>
          </cell>
          <cell r="M53" t="str">
            <v>Equipos Masculinos Juveniles</v>
          </cell>
        </row>
        <row r="54">
          <cell r="A54">
            <v>53</v>
          </cell>
          <cell r="B54">
            <v>36</v>
          </cell>
          <cell r="C54">
            <v>40</v>
          </cell>
          <cell r="E54" t="str">
            <v>2ª Jornada - Grupo C</v>
          </cell>
          <cell r="F54">
            <v>28</v>
          </cell>
          <cell r="G54">
            <v>0.66666666666666663</v>
          </cell>
          <cell r="H54">
            <v>5</v>
          </cell>
          <cell r="I54" t="str">
            <v>CLUB AT. SAN SEBASTIÁN</v>
          </cell>
          <cell r="J54" t="str">
            <v>PVS</v>
          </cell>
          <cell r="K54" t="str">
            <v>CAN BERARDO RIPOLLET (SDM)</v>
          </cell>
          <cell r="L54" t="str">
            <v>CAT</v>
          </cell>
          <cell r="M54" t="str">
            <v>Equipos Masculinos Juveniles</v>
          </cell>
        </row>
        <row r="55">
          <cell r="A55">
            <v>54</v>
          </cell>
          <cell r="B55">
            <v>37</v>
          </cell>
          <cell r="C55">
            <v>38</v>
          </cell>
          <cell r="E55" t="str">
            <v>2ª Jornada - Grupo C</v>
          </cell>
          <cell r="F55">
            <v>28</v>
          </cell>
          <cell r="G55">
            <v>0.66666666666666663</v>
          </cell>
          <cell r="H55">
            <v>6</v>
          </cell>
          <cell r="I55" t="str">
            <v>CAN BERARDO RIPOLLET (PDM)</v>
          </cell>
          <cell r="J55" t="str">
            <v>CAT</v>
          </cell>
          <cell r="K55" t="str">
            <v>MERCANTIL SEVILLA</v>
          </cell>
          <cell r="L55" t="str">
            <v>AND</v>
          </cell>
          <cell r="M55" t="str">
            <v>Equipos Masculinos Juveniles</v>
          </cell>
        </row>
        <row r="56">
          <cell r="A56">
            <v>55</v>
          </cell>
          <cell r="B56">
            <v>41</v>
          </cell>
          <cell r="C56">
            <v>45</v>
          </cell>
          <cell r="E56" t="str">
            <v>2ª Jornada - Grupo D</v>
          </cell>
          <cell r="F56">
            <v>28</v>
          </cell>
          <cell r="G56">
            <v>0.66666666666666663</v>
          </cell>
          <cell r="H56">
            <v>7</v>
          </cell>
          <cell r="I56" t="str">
            <v>SCHOOL ZARAGOZA T.M.</v>
          </cell>
          <cell r="J56" t="str">
            <v>AND</v>
          </cell>
          <cell r="K56" t="str">
            <v>C.T.T. TRAMUNTANA</v>
          </cell>
          <cell r="L56" t="str">
            <v>CAT</v>
          </cell>
          <cell r="M56" t="str">
            <v>Equipos Masculinos Juveniles</v>
          </cell>
        </row>
        <row r="57">
          <cell r="A57">
            <v>56</v>
          </cell>
          <cell r="B57">
            <v>42</v>
          </cell>
          <cell r="C57">
            <v>43</v>
          </cell>
          <cell r="E57" t="str">
            <v>2ª Jornada - Grupo D</v>
          </cell>
          <cell r="F57">
            <v>28</v>
          </cell>
          <cell r="G57">
            <v>0.66666666666666663</v>
          </cell>
          <cell r="H57">
            <v>8</v>
          </cell>
          <cell r="I57" t="str">
            <v>COOP. LAS MARISMAS LEBRIJA</v>
          </cell>
          <cell r="J57" t="str">
            <v>AND</v>
          </cell>
          <cell r="K57" t="str">
            <v>ANTONIO MENDOZA</v>
          </cell>
          <cell r="L57" t="str">
            <v>CTB</v>
          </cell>
          <cell r="M57" t="str">
            <v>Equipos Masculinos Juveniles</v>
          </cell>
        </row>
        <row r="58">
          <cell r="A58">
            <v>57</v>
          </cell>
          <cell r="B58">
            <v>26</v>
          </cell>
          <cell r="C58">
            <v>29</v>
          </cell>
          <cell r="E58" t="str">
            <v>3ª Jornada - Grupo A</v>
          </cell>
          <cell r="F58">
            <v>28</v>
          </cell>
          <cell r="G58">
            <v>0.72916666666666663</v>
          </cell>
          <cell r="H58">
            <v>1</v>
          </cell>
          <cell r="I58" t="str">
            <v>LA GENERAL GRANADA</v>
          </cell>
          <cell r="J58" t="str">
            <v>AND</v>
          </cell>
          <cell r="K58" t="str">
            <v>DEFENSE T.M.</v>
          </cell>
          <cell r="L58" t="str">
            <v>CNR</v>
          </cell>
          <cell r="M58" t="str">
            <v>Equipos Masculinos Juveniles</v>
          </cell>
        </row>
        <row r="59">
          <cell r="A59">
            <v>58</v>
          </cell>
          <cell r="B59">
            <v>28</v>
          </cell>
          <cell r="C59">
            <v>30</v>
          </cell>
          <cell r="E59" t="str">
            <v>3ª Jornada - Grupo A</v>
          </cell>
          <cell r="F59">
            <v>28</v>
          </cell>
          <cell r="G59">
            <v>0.72916666666666663</v>
          </cell>
          <cell r="H59">
            <v>2</v>
          </cell>
          <cell r="I59" t="str">
            <v>BADAJOZ T.M.</v>
          </cell>
          <cell r="J59" t="str">
            <v>EXT</v>
          </cell>
          <cell r="K59" t="str">
            <v>CLUB HUELVA T.M.</v>
          </cell>
          <cell r="L59" t="str">
            <v>AND</v>
          </cell>
          <cell r="M59" t="str">
            <v>Equipos Masculinos Juveniles</v>
          </cell>
        </row>
        <row r="60">
          <cell r="A60">
            <v>59</v>
          </cell>
          <cell r="B60">
            <v>31</v>
          </cell>
          <cell r="C60">
            <v>34</v>
          </cell>
          <cell r="E60" t="str">
            <v>3ª Jornada - Grupo B</v>
          </cell>
          <cell r="F60">
            <v>28</v>
          </cell>
          <cell r="G60">
            <v>0.72916666666666663</v>
          </cell>
          <cell r="H60">
            <v>3</v>
          </cell>
          <cell r="I60" t="str">
            <v>FINQUES BALTRONS CALELLA</v>
          </cell>
          <cell r="J60" t="str">
            <v>CAT</v>
          </cell>
          <cell r="K60" t="str">
            <v>CLUB NARÓN T.M.</v>
          </cell>
          <cell r="L60" t="str">
            <v>GAL</v>
          </cell>
          <cell r="M60" t="str">
            <v>Equipos Masculinos Juveniles</v>
          </cell>
        </row>
        <row r="61">
          <cell r="A61">
            <v>60</v>
          </cell>
          <cell r="B61">
            <v>33</v>
          </cell>
          <cell r="C61">
            <v>35</v>
          </cell>
          <cell r="E61" t="str">
            <v>3ª Jornada - Grupo B</v>
          </cell>
          <cell r="F61">
            <v>28</v>
          </cell>
          <cell r="G61">
            <v>0.72916666666666663</v>
          </cell>
          <cell r="H61">
            <v>4</v>
          </cell>
          <cell r="I61" t="str">
            <v>UCAM T.M. CARTAGENA</v>
          </cell>
          <cell r="J61" t="str">
            <v>MUR</v>
          </cell>
          <cell r="K61" t="str">
            <v>C.T.T. ATENEU 1882</v>
          </cell>
          <cell r="L61" t="str">
            <v>AND</v>
          </cell>
          <cell r="M61" t="str">
            <v>Equipos Masculinos Juveniles</v>
          </cell>
        </row>
        <row r="62">
          <cell r="A62">
            <v>61</v>
          </cell>
          <cell r="B62">
            <v>36</v>
          </cell>
          <cell r="C62">
            <v>39</v>
          </cell>
          <cell r="E62" t="str">
            <v>3ª Jornada - Grupo C</v>
          </cell>
          <cell r="F62">
            <v>28</v>
          </cell>
          <cell r="G62">
            <v>0.72916666666666663</v>
          </cell>
          <cell r="H62">
            <v>5</v>
          </cell>
          <cell r="I62" t="str">
            <v>CLUB AT. SAN SEBASTIÁN</v>
          </cell>
          <cell r="J62" t="str">
            <v>PVS</v>
          </cell>
          <cell r="K62" t="str">
            <v>ECISA ALICANTE T.M.</v>
          </cell>
          <cell r="L62" t="str">
            <v>CVA</v>
          </cell>
          <cell r="M62" t="str">
            <v>Equipos Masculinos Juveniles</v>
          </cell>
        </row>
        <row r="63">
          <cell r="A63">
            <v>62</v>
          </cell>
          <cell r="B63">
            <v>38</v>
          </cell>
          <cell r="C63">
            <v>40</v>
          </cell>
          <cell r="E63" t="str">
            <v>3ª Jornada - Grupo C</v>
          </cell>
          <cell r="F63">
            <v>28</v>
          </cell>
          <cell r="G63">
            <v>0.72916666666666663</v>
          </cell>
          <cell r="H63">
            <v>6</v>
          </cell>
          <cell r="I63" t="str">
            <v>MERCANTIL SEVILLA</v>
          </cell>
          <cell r="J63" t="str">
            <v>AND</v>
          </cell>
          <cell r="K63" t="str">
            <v>CAN BERARDO RIPOLLET (SDM)</v>
          </cell>
          <cell r="L63" t="str">
            <v>CAT</v>
          </cell>
          <cell r="M63" t="str">
            <v>Equipos Masculinos Juveniles</v>
          </cell>
        </row>
        <row r="64">
          <cell r="A64">
            <v>63</v>
          </cell>
          <cell r="B64">
            <v>41</v>
          </cell>
          <cell r="C64">
            <v>44</v>
          </cell>
          <cell r="E64" t="str">
            <v>3ª Jornada - Grupo D</v>
          </cell>
          <cell r="F64">
            <v>28</v>
          </cell>
          <cell r="G64">
            <v>0.72916666666666663</v>
          </cell>
          <cell r="H64">
            <v>7</v>
          </cell>
          <cell r="I64" t="str">
            <v>SCHOOL ZARAGOZA T.M.</v>
          </cell>
          <cell r="J64" t="str">
            <v>AND</v>
          </cell>
          <cell r="K64" t="str">
            <v>C.T.M. GETAFE</v>
          </cell>
          <cell r="L64" t="str">
            <v>MAD</v>
          </cell>
          <cell r="M64" t="str">
            <v>Equipos Masculinos Juveniles</v>
          </cell>
        </row>
        <row r="65">
          <cell r="A65">
            <v>64</v>
          </cell>
          <cell r="B65">
            <v>43</v>
          </cell>
          <cell r="C65">
            <v>45</v>
          </cell>
          <cell r="E65" t="str">
            <v>3ª Jornada - Grupo D</v>
          </cell>
          <cell r="F65">
            <v>28</v>
          </cell>
          <cell r="G65">
            <v>0.72916666666666663</v>
          </cell>
          <cell r="H65">
            <v>8</v>
          </cell>
          <cell r="I65" t="str">
            <v>ANTONIO MENDOZA</v>
          </cell>
          <cell r="J65" t="str">
            <v>CTB</v>
          </cell>
          <cell r="K65" t="str">
            <v>C.T.T. TRAMUNTANA</v>
          </cell>
          <cell r="L65" t="str">
            <v>CAT</v>
          </cell>
          <cell r="M65" t="str">
            <v>Equipos Masculinos Juveniles</v>
          </cell>
        </row>
        <row r="66">
          <cell r="A66">
            <v>65</v>
          </cell>
          <cell r="B66">
            <v>26</v>
          </cell>
          <cell r="C66">
            <v>28</v>
          </cell>
          <cell r="E66" t="str">
            <v>4ª Jornada - Grupo A</v>
          </cell>
          <cell r="F66">
            <v>28</v>
          </cell>
          <cell r="G66">
            <v>0.80208333333333337</v>
          </cell>
          <cell r="H66">
            <v>1</v>
          </cell>
          <cell r="I66" t="str">
            <v>LA GENERAL GRANADA</v>
          </cell>
          <cell r="J66" t="str">
            <v>AND</v>
          </cell>
          <cell r="K66" t="str">
            <v>BADAJOZ T.M.</v>
          </cell>
          <cell r="L66" t="str">
            <v>EXT</v>
          </cell>
          <cell r="M66" t="str">
            <v>Equipos Masculinos Juveniles</v>
          </cell>
        </row>
        <row r="67">
          <cell r="A67">
            <v>66</v>
          </cell>
          <cell r="B67">
            <v>27</v>
          </cell>
          <cell r="C67">
            <v>29</v>
          </cell>
          <cell r="E67" t="str">
            <v>4ª Jornada - Grupo A</v>
          </cell>
          <cell r="F67">
            <v>28</v>
          </cell>
          <cell r="G67">
            <v>0.80208333333333337</v>
          </cell>
          <cell r="H67">
            <v>2</v>
          </cell>
          <cell r="I67" t="str">
            <v>A.D.T.M. LEGANÉS</v>
          </cell>
          <cell r="J67" t="str">
            <v>MAD</v>
          </cell>
          <cell r="K67" t="str">
            <v>DEFENSE T.M.</v>
          </cell>
          <cell r="L67" t="str">
            <v>CNR</v>
          </cell>
          <cell r="M67" t="str">
            <v>Equipos Masculinos Juveniles</v>
          </cell>
        </row>
        <row r="68">
          <cell r="A68">
            <v>67</v>
          </cell>
          <cell r="B68">
            <v>31</v>
          </cell>
          <cell r="C68">
            <v>33</v>
          </cell>
          <cell r="E68" t="str">
            <v>4ª Jornada - Grupo B</v>
          </cell>
          <cell r="F68">
            <v>28</v>
          </cell>
          <cell r="G68">
            <v>0.80208333333333337</v>
          </cell>
          <cell r="H68">
            <v>3</v>
          </cell>
          <cell r="I68" t="str">
            <v>FINQUES BALTRONS CALELLA</v>
          </cell>
          <cell r="J68" t="str">
            <v>CAT</v>
          </cell>
          <cell r="K68" t="str">
            <v>UCAM T.M. CARTAGENA</v>
          </cell>
          <cell r="L68" t="str">
            <v>MUR</v>
          </cell>
          <cell r="M68" t="str">
            <v>Equipos Masculinos Juveniles</v>
          </cell>
        </row>
        <row r="69">
          <cell r="A69">
            <v>68</v>
          </cell>
          <cell r="B69">
            <v>32</v>
          </cell>
          <cell r="C69">
            <v>34</v>
          </cell>
          <cell r="E69" t="str">
            <v>4ª Jornada - Grupo B</v>
          </cell>
          <cell r="F69">
            <v>28</v>
          </cell>
          <cell r="G69">
            <v>0.80208333333333337</v>
          </cell>
          <cell r="H69">
            <v>4</v>
          </cell>
          <cell r="I69" t="str">
            <v>ADA GUADIX LA GENERAL</v>
          </cell>
          <cell r="J69" t="str">
            <v>AND</v>
          </cell>
          <cell r="K69" t="str">
            <v>CLUB NARÓN T.M.</v>
          </cell>
          <cell r="L69" t="str">
            <v>GAL</v>
          </cell>
          <cell r="M69" t="str">
            <v>Equipos Masculinos Juveniles</v>
          </cell>
        </row>
        <row r="70">
          <cell r="A70">
            <v>69</v>
          </cell>
          <cell r="B70">
            <v>36</v>
          </cell>
          <cell r="C70">
            <v>38</v>
          </cell>
          <cell r="E70" t="str">
            <v>4ª Jornada - Grupo C</v>
          </cell>
          <cell r="F70">
            <v>28</v>
          </cell>
          <cell r="G70">
            <v>0.80208333333333337</v>
          </cell>
          <cell r="H70">
            <v>5</v>
          </cell>
          <cell r="I70" t="str">
            <v>CLUB AT. SAN SEBASTIÁN</v>
          </cell>
          <cell r="J70" t="str">
            <v>PVS</v>
          </cell>
          <cell r="K70" t="str">
            <v>MERCANTIL SEVILLA</v>
          </cell>
          <cell r="L70" t="str">
            <v>AND</v>
          </cell>
          <cell r="M70" t="str">
            <v>Equipos Masculinos Juveniles</v>
          </cell>
        </row>
        <row r="71">
          <cell r="A71">
            <v>70</v>
          </cell>
          <cell r="B71">
            <v>37</v>
          </cell>
          <cell r="C71">
            <v>39</v>
          </cell>
          <cell r="E71" t="str">
            <v>4ª Jornada - Grupo C</v>
          </cell>
          <cell r="F71">
            <v>28</v>
          </cell>
          <cell r="G71">
            <v>0.80208333333333337</v>
          </cell>
          <cell r="H71">
            <v>6</v>
          </cell>
          <cell r="I71" t="str">
            <v>CAN BERARDO RIPOLLET (PDM)</v>
          </cell>
          <cell r="J71" t="str">
            <v>CAT</v>
          </cell>
          <cell r="K71" t="str">
            <v>ECISA ALICANTE T.M.</v>
          </cell>
          <cell r="L71" t="str">
            <v>CVA</v>
          </cell>
          <cell r="M71" t="str">
            <v>Equipos Masculinos Juveniles</v>
          </cell>
        </row>
        <row r="72">
          <cell r="A72">
            <v>71</v>
          </cell>
          <cell r="B72">
            <v>41</v>
          </cell>
          <cell r="C72">
            <v>43</v>
          </cell>
          <cell r="E72" t="str">
            <v>4ª Jornada - Grupo D</v>
          </cell>
          <cell r="F72">
            <v>28</v>
          </cell>
          <cell r="G72">
            <v>0.80208333333333337</v>
          </cell>
          <cell r="H72">
            <v>7</v>
          </cell>
          <cell r="I72" t="str">
            <v>SCHOOL ZARAGOZA T.M.</v>
          </cell>
          <cell r="J72" t="str">
            <v>AND</v>
          </cell>
          <cell r="K72" t="str">
            <v>ANTONIO MENDOZA</v>
          </cell>
          <cell r="L72" t="str">
            <v>CTB</v>
          </cell>
          <cell r="M72" t="str">
            <v>Equipos Masculinos Juveniles</v>
          </cell>
        </row>
        <row r="73">
          <cell r="A73">
            <v>72</v>
          </cell>
          <cell r="B73">
            <v>42</v>
          </cell>
          <cell r="C73">
            <v>44</v>
          </cell>
          <cell r="E73" t="str">
            <v>4ª Jornada - Grupo D</v>
          </cell>
          <cell r="F73">
            <v>28</v>
          </cell>
          <cell r="G73">
            <v>0.80208333333333337</v>
          </cell>
          <cell r="H73">
            <v>8</v>
          </cell>
          <cell r="I73" t="str">
            <v>COOP. LAS MARISMAS LEBRIJA</v>
          </cell>
          <cell r="J73" t="str">
            <v>AND</v>
          </cell>
          <cell r="K73" t="str">
            <v>C.T.M. GETAFE</v>
          </cell>
          <cell r="L73" t="str">
            <v>MAD</v>
          </cell>
          <cell r="M73" t="str">
            <v>Equipos Masculinos Juveniles</v>
          </cell>
        </row>
        <row r="74">
          <cell r="A74">
            <v>73</v>
          </cell>
          <cell r="B74">
            <v>26</v>
          </cell>
          <cell r="C74">
            <v>27</v>
          </cell>
          <cell r="E74" t="str">
            <v>5ª Jornada - Grupo A</v>
          </cell>
          <cell r="F74">
            <v>29</v>
          </cell>
          <cell r="G74">
            <v>0.375</v>
          </cell>
          <cell r="H74">
            <v>5</v>
          </cell>
          <cell r="I74" t="str">
            <v>LA GENERAL GRANADA</v>
          </cell>
          <cell r="J74" t="str">
            <v>AND</v>
          </cell>
          <cell r="K74" t="str">
            <v>A.D.T.M. LEGANÉS</v>
          </cell>
          <cell r="L74" t="str">
            <v>MAD</v>
          </cell>
          <cell r="M74" t="str">
            <v>Equipos Masculinos Juveniles</v>
          </cell>
        </row>
        <row r="75">
          <cell r="A75">
            <v>74</v>
          </cell>
          <cell r="B75">
            <v>29</v>
          </cell>
          <cell r="C75">
            <v>30</v>
          </cell>
          <cell r="E75" t="str">
            <v>5ª Jornada - Grupo A</v>
          </cell>
          <cell r="F75">
            <v>29</v>
          </cell>
          <cell r="G75">
            <v>0.375</v>
          </cell>
          <cell r="H75">
            <v>6</v>
          </cell>
          <cell r="I75" t="str">
            <v>DEFENSE T.M.</v>
          </cell>
          <cell r="J75" t="str">
            <v>CNR</v>
          </cell>
          <cell r="K75" t="str">
            <v>CLUB HUELVA T.M.</v>
          </cell>
          <cell r="L75" t="str">
            <v>AND</v>
          </cell>
          <cell r="M75" t="str">
            <v>Equipos Masculinos Juveniles</v>
          </cell>
        </row>
        <row r="76">
          <cell r="A76">
            <v>75</v>
          </cell>
          <cell r="B76">
            <v>31</v>
          </cell>
          <cell r="C76">
            <v>32</v>
          </cell>
          <cell r="E76" t="str">
            <v>5ª Jornada - Grupo B</v>
          </cell>
          <cell r="F76">
            <v>29</v>
          </cell>
          <cell r="G76">
            <v>0.375</v>
          </cell>
          <cell r="H76">
            <v>7</v>
          </cell>
          <cell r="I76" t="str">
            <v>FINQUES BALTRONS CALELLA</v>
          </cell>
          <cell r="J76" t="str">
            <v>CAT</v>
          </cell>
          <cell r="K76" t="str">
            <v>ADA GUADIX LA GENERAL</v>
          </cell>
          <cell r="L76" t="str">
            <v>AND</v>
          </cell>
          <cell r="M76" t="str">
            <v>Equipos Masculinos Juveniles</v>
          </cell>
        </row>
        <row r="77">
          <cell r="A77">
            <v>76</v>
          </cell>
          <cell r="B77">
            <v>34</v>
          </cell>
          <cell r="C77">
            <v>35</v>
          </cell>
          <cell r="E77" t="str">
            <v>5ª Jornada - Grupo B</v>
          </cell>
          <cell r="F77">
            <v>29</v>
          </cell>
          <cell r="G77">
            <v>0.375</v>
          </cell>
          <cell r="H77">
            <v>8</v>
          </cell>
          <cell r="I77" t="str">
            <v>CLUB NARÓN T.M.</v>
          </cell>
          <cell r="J77" t="str">
            <v>GAL</v>
          </cell>
          <cell r="K77" t="str">
            <v>C.T.T. ATENEU 1882</v>
          </cell>
          <cell r="L77" t="str">
            <v>AND</v>
          </cell>
          <cell r="M77" t="str">
            <v>Equipos Masculinos Juveniles</v>
          </cell>
        </row>
        <row r="78">
          <cell r="A78">
            <v>77</v>
          </cell>
          <cell r="B78">
            <v>36</v>
          </cell>
          <cell r="C78">
            <v>37</v>
          </cell>
          <cell r="E78" t="str">
            <v>5ª Jornada - Grupo C</v>
          </cell>
          <cell r="F78">
            <v>29</v>
          </cell>
          <cell r="G78">
            <v>0.375</v>
          </cell>
          <cell r="H78">
            <v>9</v>
          </cell>
          <cell r="I78" t="str">
            <v>CLUB AT. SAN SEBASTIÁN</v>
          </cell>
          <cell r="J78" t="str">
            <v>PVS</v>
          </cell>
          <cell r="K78" t="str">
            <v>CAN BERARDO RIPOLLET (PDM)</v>
          </cell>
          <cell r="L78" t="str">
            <v>CAT</v>
          </cell>
          <cell r="M78" t="str">
            <v>Equipos Masculinos Juveniles</v>
          </cell>
        </row>
        <row r="79">
          <cell r="A79">
            <v>78</v>
          </cell>
          <cell r="B79">
            <v>39</v>
          </cell>
          <cell r="C79">
            <v>40</v>
          </cell>
          <cell r="E79" t="str">
            <v>5ª Jornada - Grupo C</v>
          </cell>
          <cell r="F79">
            <v>29</v>
          </cell>
          <cell r="G79">
            <v>0.375</v>
          </cell>
          <cell r="H79">
            <v>10</v>
          </cell>
          <cell r="I79" t="str">
            <v>ECISA ALICANTE T.M.</v>
          </cell>
          <cell r="J79" t="str">
            <v>CVA</v>
          </cell>
          <cell r="K79" t="str">
            <v>CAN BERARDO RIPOLLET (SDM)</v>
          </cell>
          <cell r="L79" t="str">
            <v>CAT</v>
          </cell>
          <cell r="M79" t="str">
            <v>Equipos Masculinos Juveniles</v>
          </cell>
        </row>
        <row r="80">
          <cell r="A80">
            <v>79</v>
          </cell>
          <cell r="B80">
            <v>41</v>
          </cell>
          <cell r="C80">
            <v>42</v>
          </cell>
          <cell r="E80" t="str">
            <v>5ª Jornada - Grupo D</v>
          </cell>
          <cell r="F80">
            <v>29</v>
          </cell>
          <cell r="G80">
            <v>0.375</v>
          </cell>
          <cell r="H80">
            <v>11</v>
          </cell>
          <cell r="I80" t="str">
            <v>SCHOOL ZARAGOZA T.M.</v>
          </cell>
          <cell r="J80" t="str">
            <v>AND</v>
          </cell>
          <cell r="K80" t="str">
            <v>COOP. LAS MARISMAS LEBRIJA</v>
          </cell>
          <cell r="L80" t="str">
            <v>AND</v>
          </cell>
          <cell r="M80" t="str">
            <v>Equipos Masculinos Juveniles</v>
          </cell>
        </row>
        <row r="81">
          <cell r="A81">
            <v>80</v>
          </cell>
          <cell r="B81">
            <v>44</v>
          </cell>
          <cell r="C81">
            <v>45</v>
          </cell>
          <cell r="E81" t="str">
            <v>5ª Jornada - Grupo D</v>
          </cell>
          <cell r="F81">
            <v>29</v>
          </cell>
          <cell r="G81">
            <v>0.375</v>
          </cell>
          <cell r="H81">
            <v>12</v>
          </cell>
          <cell r="I81" t="str">
            <v>C.T.M. GETAFE</v>
          </cell>
          <cell r="J81" t="str">
            <v>MAD</v>
          </cell>
          <cell r="K81" t="str">
            <v>C.T.T. TRAMUNTANA</v>
          </cell>
          <cell r="L81" t="str">
            <v>CAT</v>
          </cell>
          <cell r="M81" t="str">
            <v>Equipos Masculinos Juveniles</v>
          </cell>
        </row>
        <row r="82">
          <cell r="A82">
            <v>81</v>
          </cell>
          <cell r="B82">
            <v>27</v>
          </cell>
          <cell r="C82">
            <v>45</v>
          </cell>
          <cell r="E82" t="str">
            <v>9º al 12º puesto</v>
          </cell>
          <cell r="F82">
            <v>29</v>
          </cell>
          <cell r="G82">
            <v>0.51041666666666663</v>
          </cell>
          <cell r="H82">
            <v>1</v>
          </cell>
          <cell r="I82" t="str">
            <v>A.D.T.M. LEGANÉS</v>
          </cell>
          <cell r="J82" t="str">
            <v>MAD</v>
          </cell>
          <cell r="K82" t="str">
            <v>C.T.T. TRAMUNTANA</v>
          </cell>
          <cell r="L82" t="str">
            <v>CAT</v>
          </cell>
          <cell r="M82" t="str">
            <v>Equipos Masculinos Juveniles</v>
          </cell>
        </row>
        <row r="83">
          <cell r="A83">
            <v>82</v>
          </cell>
          <cell r="B83">
            <v>36</v>
          </cell>
          <cell r="C83">
            <v>33</v>
          </cell>
          <cell r="E83" t="str">
            <v>9º al 12º puesto</v>
          </cell>
          <cell r="F83">
            <v>29</v>
          </cell>
          <cell r="G83">
            <v>0.51041666666666663</v>
          </cell>
          <cell r="H83">
            <v>2</v>
          </cell>
          <cell r="I83" t="str">
            <v>CLUB AT. SAN SEBASTIÁN</v>
          </cell>
          <cell r="J83" t="str">
            <v>PVS</v>
          </cell>
          <cell r="K83" t="str">
            <v>UCAM T.M. CARTAGENA</v>
          </cell>
          <cell r="L83" t="str">
            <v>MUR</v>
          </cell>
          <cell r="M83" t="str">
            <v>Equipos Masculinos Juveniles</v>
          </cell>
        </row>
        <row r="84">
          <cell r="A84">
            <v>83</v>
          </cell>
          <cell r="B84">
            <v>28</v>
          </cell>
          <cell r="C84">
            <v>41</v>
          </cell>
          <cell r="E84" t="str">
            <v>5º al 8º puesto</v>
          </cell>
          <cell r="F84">
            <v>29</v>
          </cell>
          <cell r="G84">
            <v>0.51041666666666663</v>
          </cell>
          <cell r="H84">
            <v>3</v>
          </cell>
          <cell r="I84" t="str">
            <v>BADAJOZ T.M.</v>
          </cell>
          <cell r="J84" t="str">
            <v>EXT</v>
          </cell>
          <cell r="K84" t="str">
            <v>SCHOOL ZARAGOZA T.M.</v>
          </cell>
          <cell r="L84" t="str">
            <v>AND</v>
          </cell>
          <cell r="M84" t="str">
            <v>Equipos Masculinos Juveniles</v>
          </cell>
        </row>
        <row r="85">
          <cell r="A85">
            <v>84</v>
          </cell>
          <cell r="B85">
            <v>38</v>
          </cell>
          <cell r="C85">
            <v>32</v>
          </cell>
          <cell r="E85" t="str">
            <v>5º al 8º puesto</v>
          </cell>
          <cell r="F85">
            <v>29</v>
          </cell>
          <cell r="G85">
            <v>0.51041666666666663</v>
          </cell>
          <cell r="H85">
            <v>4</v>
          </cell>
          <cell r="I85" t="str">
            <v>MERCANTIL SEVILLA</v>
          </cell>
          <cell r="J85" t="str">
            <v>AND</v>
          </cell>
          <cell r="K85" t="str">
            <v>ADA GUADIX LA GENERAL</v>
          </cell>
          <cell r="L85" t="str">
            <v>AND</v>
          </cell>
          <cell r="M85" t="str">
            <v>Equipos Masculinos Juveniles</v>
          </cell>
        </row>
        <row r="86">
          <cell r="A86">
            <v>85</v>
          </cell>
          <cell r="B86">
            <v>26</v>
          </cell>
          <cell r="C86">
            <v>42</v>
          </cell>
          <cell r="E86" t="str">
            <v>Semifinal</v>
          </cell>
          <cell r="F86">
            <v>29</v>
          </cell>
          <cell r="G86">
            <v>0.51041666666666663</v>
          </cell>
          <cell r="H86">
            <v>11</v>
          </cell>
          <cell r="I86" t="str">
            <v>LA GENERAL GRANADA</v>
          </cell>
          <cell r="J86" t="str">
            <v>AND</v>
          </cell>
          <cell r="K86" t="str">
            <v>COOP. LAS MARISMAS LEBRIJA</v>
          </cell>
          <cell r="L86" t="str">
            <v>AND</v>
          </cell>
          <cell r="M86" t="str">
            <v>Equipos Masculinos Juveniles</v>
          </cell>
        </row>
        <row r="87">
          <cell r="A87">
            <v>86</v>
          </cell>
          <cell r="B87">
            <v>37</v>
          </cell>
          <cell r="C87">
            <v>31</v>
          </cell>
          <cell r="E87" t="str">
            <v>Semifinal</v>
          </cell>
          <cell r="F87">
            <v>29</v>
          </cell>
          <cell r="G87">
            <v>0.51041666666666663</v>
          </cell>
          <cell r="H87">
            <v>7</v>
          </cell>
          <cell r="I87" t="str">
            <v>CAN BERARDO RIPOLLET (PDM)</v>
          </cell>
          <cell r="J87" t="str">
            <v>CAT</v>
          </cell>
          <cell r="K87" t="str">
            <v>FINQUES BALTRONS CALELLA</v>
          </cell>
          <cell r="L87" t="str">
            <v>CAT</v>
          </cell>
          <cell r="M87" t="str">
            <v>Equipos Masculinos Juveniles</v>
          </cell>
        </row>
        <row r="88">
          <cell r="A88">
            <v>87</v>
          </cell>
          <cell r="B88">
            <v>45</v>
          </cell>
          <cell r="C88">
            <v>33</v>
          </cell>
          <cell r="E88" t="str">
            <v>11º y 12º puesto</v>
          </cell>
          <cell r="F88">
            <v>29</v>
          </cell>
          <cell r="G88">
            <v>0.82291666666666663</v>
          </cell>
          <cell r="H88">
            <v>1</v>
          </cell>
          <cell r="I88" t="str">
            <v>C.T.T. TRAMUNTANA</v>
          </cell>
          <cell r="J88" t="str">
            <v>CAT</v>
          </cell>
          <cell r="K88" t="str">
            <v>UCAM T.M. CARTAGENA</v>
          </cell>
          <cell r="L88" t="str">
            <v>MUR</v>
          </cell>
          <cell r="M88" t="str">
            <v>Equipos Masculinos Juveniles</v>
          </cell>
        </row>
        <row r="89">
          <cell r="A89">
            <v>88</v>
          </cell>
          <cell r="B89">
            <v>27</v>
          </cell>
          <cell r="C89">
            <v>36</v>
          </cell>
          <cell r="E89" t="str">
            <v>9º y 10º puesto</v>
          </cell>
          <cell r="F89">
            <v>29</v>
          </cell>
          <cell r="G89">
            <v>0.82291666666666663</v>
          </cell>
          <cell r="H89">
            <v>2</v>
          </cell>
          <cell r="I89" t="str">
            <v>A.D.T.M. LEGANÉS</v>
          </cell>
          <cell r="J89" t="str">
            <v>MAD</v>
          </cell>
          <cell r="K89" t="str">
            <v>CLUB AT. SAN SEBASTIÁN</v>
          </cell>
          <cell r="L89" t="str">
            <v>PVS</v>
          </cell>
          <cell r="M89" t="str">
            <v>Equipos Masculinos Juveniles</v>
          </cell>
        </row>
        <row r="90">
          <cell r="A90">
            <v>89</v>
          </cell>
          <cell r="B90">
            <v>41</v>
          </cell>
          <cell r="C90">
            <v>38</v>
          </cell>
          <cell r="E90" t="str">
            <v>7º y 8º puesto</v>
          </cell>
          <cell r="F90">
            <v>29</v>
          </cell>
          <cell r="G90">
            <v>0.82291666666666663</v>
          </cell>
          <cell r="H90">
            <v>3</v>
          </cell>
          <cell r="I90" t="str">
            <v>SCHOOL ZARAGOZA T.M.</v>
          </cell>
          <cell r="J90" t="str">
            <v>AND</v>
          </cell>
          <cell r="K90" t="str">
            <v>MERCANTIL SEVILLA</v>
          </cell>
          <cell r="L90" t="str">
            <v>AND</v>
          </cell>
          <cell r="M90" t="str">
            <v>Equipos Masculinos Juveniles</v>
          </cell>
        </row>
        <row r="91">
          <cell r="A91">
            <v>90</v>
          </cell>
          <cell r="B91">
            <v>28</v>
          </cell>
          <cell r="C91">
            <v>32</v>
          </cell>
          <cell r="E91" t="str">
            <v>5º y 6º puesto</v>
          </cell>
          <cell r="F91">
            <v>29</v>
          </cell>
          <cell r="G91">
            <v>0.82291666666666663</v>
          </cell>
          <cell r="H91">
            <v>4</v>
          </cell>
          <cell r="I91" t="str">
            <v>BADAJOZ T.M.</v>
          </cell>
          <cell r="J91" t="str">
            <v>EXT</v>
          </cell>
          <cell r="K91" t="str">
            <v>ADA GUADIX LA GENERAL</v>
          </cell>
          <cell r="L91" t="str">
            <v>AND</v>
          </cell>
          <cell r="M91" t="str">
            <v>Equipos Masculinos Juveniles</v>
          </cell>
        </row>
        <row r="92">
          <cell r="A92">
            <v>91</v>
          </cell>
          <cell r="B92">
            <v>42</v>
          </cell>
          <cell r="C92">
            <v>37</v>
          </cell>
          <cell r="E92" t="str">
            <v>3º y 4º puesto</v>
          </cell>
          <cell r="F92">
            <v>29</v>
          </cell>
          <cell r="G92">
            <v>0.82291666666666663</v>
          </cell>
          <cell r="H92">
            <v>5</v>
          </cell>
          <cell r="I92" t="str">
            <v>COOP. LAS MARISMAS LEBRIJA</v>
          </cell>
          <cell r="J92" t="str">
            <v>AND</v>
          </cell>
          <cell r="K92" t="str">
            <v>CAN BERARDO RIPOLLET (PDM)</v>
          </cell>
          <cell r="L92" t="str">
            <v>CAT</v>
          </cell>
          <cell r="M92" t="str">
            <v>Equipos Masculinos Juveniles</v>
          </cell>
        </row>
        <row r="93">
          <cell r="A93">
            <v>92</v>
          </cell>
          <cell r="B93">
            <v>26</v>
          </cell>
          <cell r="C93">
            <v>31</v>
          </cell>
          <cell r="E93" t="str">
            <v>FINAL</v>
          </cell>
          <cell r="F93">
            <v>29</v>
          </cell>
          <cell r="G93">
            <v>0.82291666666666663</v>
          </cell>
          <cell r="H93">
            <v>10</v>
          </cell>
          <cell r="I93" t="str">
            <v>LA GENERAL GRANADA</v>
          </cell>
          <cell r="J93" t="str">
            <v>AND</v>
          </cell>
          <cell r="K93" t="str">
            <v>FINQUES BALTRONS CALELLA</v>
          </cell>
          <cell r="L93" t="str">
            <v>CAT</v>
          </cell>
          <cell r="M93" t="str">
            <v>Equipos Masculinos Juveniles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RSAL"/>
      <sheetName val="IM"/>
      <sheetName val="IF"/>
      <sheetName val="DM"/>
      <sheetName val="DF"/>
      <sheetName val="DX"/>
      <sheetName val="PIM"/>
      <sheetName val="PIF"/>
      <sheetName val="PDM"/>
      <sheetName val="PDX"/>
      <sheetName val="Actas"/>
      <sheetName val="EMyEF"/>
      <sheetName val="Encuen"/>
    </sheetNames>
    <sheetDataSet>
      <sheetData sheetId="0" refreshError="1">
        <row r="2">
          <cell r="A2">
            <v>101</v>
          </cell>
          <cell r="B2" t="str">
            <v>CASARES</v>
          </cell>
          <cell r="C2" t="str">
            <v>Roberto</v>
          </cell>
          <cell r="D2" t="str">
            <v>AND</v>
          </cell>
          <cell r="E2" t="str">
            <v>CASARES, Roberto</v>
          </cell>
          <cell r="F2">
            <v>855</v>
          </cell>
          <cell r="G2" t="str">
            <v>LA GENERAL DE GRANADA</v>
          </cell>
        </row>
        <row r="3">
          <cell r="A3">
            <v>102</v>
          </cell>
          <cell r="B3" t="str">
            <v>CIBANTOS</v>
          </cell>
          <cell r="C3" t="str">
            <v>A. Mateo</v>
          </cell>
          <cell r="D3" t="str">
            <v>AND</v>
          </cell>
          <cell r="E3" t="str">
            <v>CIBANTOS, A. Mateo</v>
          </cell>
          <cell r="F3">
            <v>754</v>
          </cell>
          <cell r="G3" t="str">
            <v>C.T.M. PORTUENSE</v>
          </cell>
        </row>
        <row r="4">
          <cell r="A4">
            <v>103</v>
          </cell>
          <cell r="B4" t="str">
            <v>DELGADO</v>
          </cell>
          <cell r="C4" t="str">
            <v>J. Enrique</v>
          </cell>
          <cell r="D4" t="str">
            <v>AND</v>
          </cell>
          <cell r="E4" t="str">
            <v>DELGADO, J. Enrique</v>
          </cell>
          <cell r="G4" t="str">
            <v>C.T.M. PORTUENSE</v>
          </cell>
        </row>
        <row r="5">
          <cell r="A5">
            <v>104</v>
          </cell>
          <cell r="B5" t="str">
            <v>GAMBRA</v>
          </cell>
          <cell r="C5" t="str">
            <v>Jorge</v>
          </cell>
          <cell r="D5" t="str">
            <v>AND</v>
          </cell>
          <cell r="E5" t="str">
            <v>GAMBRA, Jorge</v>
          </cell>
          <cell r="F5">
            <v>851</v>
          </cell>
          <cell r="G5" t="str">
            <v>C.T.M. PORTUENSE</v>
          </cell>
        </row>
        <row r="6">
          <cell r="A6">
            <v>105</v>
          </cell>
          <cell r="B6" t="str">
            <v>HE</v>
          </cell>
          <cell r="C6" t="str">
            <v>Zhi Wen</v>
          </cell>
          <cell r="D6" t="str">
            <v>AND</v>
          </cell>
          <cell r="E6" t="str">
            <v>HE, Zhi Wen</v>
          </cell>
          <cell r="G6" t="str">
            <v>LA GENERAL DE GRANADA</v>
          </cell>
        </row>
        <row r="7">
          <cell r="A7">
            <v>107</v>
          </cell>
          <cell r="B7" t="str">
            <v>LI</v>
          </cell>
          <cell r="C7" t="str">
            <v>Qi</v>
          </cell>
          <cell r="D7" t="str">
            <v>AND</v>
          </cell>
          <cell r="E7" t="str">
            <v>LI, Qi</v>
          </cell>
          <cell r="G7" t="str">
            <v>TECH-LUZ LA ZUBIA</v>
          </cell>
        </row>
        <row r="8">
          <cell r="A8">
            <v>108</v>
          </cell>
          <cell r="B8" t="str">
            <v>LIU</v>
          </cell>
          <cell r="C8" t="str">
            <v>Jun Hui</v>
          </cell>
          <cell r="D8" t="str">
            <v>AND</v>
          </cell>
          <cell r="E8" t="str">
            <v>LIU, Jun Hui</v>
          </cell>
          <cell r="G8" t="str">
            <v>CONFECCIONES RUMADI</v>
          </cell>
        </row>
        <row r="9">
          <cell r="A9">
            <v>109</v>
          </cell>
          <cell r="B9" t="str">
            <v>LOZANO</v>
          </cell>
          <cell r="C9" t="str">
            <v>Álvaro</v>
          </cell>
          <cell r="D9" t="str">
            <v>AND</v>
          </cell>
          <cell r="E9" t="str">
            <v>LOZANO, Álvaro</v>
          </cell>
          <cell r="G9" t="str">
            <v>CAJAGRANADA</v>
          </cell>
        </row>
        <row r="10">
          <cell r="A10">
            <v>110</v>
          </cell>
          <cell r="B10" t="str">
            <v>MACHADO</v>
          </cell>
          <cell r="C10" t="str">
            <v>Carlos</v>
          </cell>
          <cell r="D10" t="str">
            <v>AND</v>
          </cell>
          <cell r="E10" t="str">
            <v>MACHADO, Carlos</v>
          </cell>
          <cell r="F10">
            <v>1018</v>
          </cell>
          <cell r="G10" t="str">
            <v>CAJASUR PRIEGO</v>
          </cell>
        </row>
        <row r="11">
          <cell r="A11">
            <v>111</v>
          </cell>
          <cell r="B11" t="str">
            <v>MACHADO</v>
          </cell>
          <cell r="C11" t="str">
            <v>José Luis</v>
          </cell>
          <cell r="D11" t="str">
            <v>AND</v>
          </cell>
          <cell r="E11" t="str">
            <v>MACHADO, José Luis</v>
          </cell>
          <cell r="F11">
            <v>790</v>
          </cell>
          <cell r="G11" t="str">
            <v>CAJASUR PRIEGO</v>
          </cell>
        </row>
        <row r="12">
          <cell r="A12">
            <v>112</v>
          </cell>
          <cell r="B12" t="str">
            <v>MARTÍN</v>
          </cell>
          <cell r="C12" t="str">
            <v>Carlos</v>
          </cell>
          <cell r="D12" t="str">
            <v>AND</v>
          </cell>
          <cell r="E12" t="str">
            <v>MARTÍN, Carlos</v>
          </cell>
          <cell r="G12" t="str">
            <v>CAJAGRANADA</v>
          </cell>
        </row>
        <row r="13">
          <cell r="A13">
            <v>114</v>
          </cell>
          <cell r="B13" t="str">
            <v>MORENO</v>
          </cell>
          <cell r="C13" t="str">
            <v>Pablo</v>
          </cell>
          <cell r="D13" t="str">
            <v>AND</v>
          </cell>
          <cell r="E13" t="str">
            <v>MORENO, Pablo</v>
          </cell>
          <cell r="G13" t="str">
            <v>CAJAGRANADA</v>
          </cell>
        </row>
        <row r="14">
          <cell r="A14">
            <v>115</v>
          </cell>
          <cell r="B14" t="str">
            <v>RADENBACH</v>
          </cell>
          <cell r="C14" t="str">
            <v>Fred</v>
          </cell>
          <cell r="D14" t="str">
            <v>AND</v>
          </cell>
          <cell r="E14" t="str">
            <v>RADENBACH, Fred</v>
          </cell>
          <cell r="G14" t="str">
            <v>TECH-LUZ LA ZUBIA</v>
          </cell>
        </row>
        <row r="15">
          <cell r="A15">
            <v>116</v>
          </cell>
          <cell r="B15" t="str">
            <v>ROSARIO</v>
          </cell>
          <cell r="C15" t="str">
            <v>David</v>
          </cell>
          <cell r="D15" t="str">
            <v>AND</v>
          </cell>
          <cell r="E15" t="str">
            <v>ROSARIO, David</v>
          </cell>
          <cell r="F15">
            <v>669</v>
          </cell>
          <cell r="G15" t="str">
            <v>C.T.M. PORTUENSE</v>
          </cell>
        </row>
        <row r="16">
          <cell r="A16">
            <v>117</v>
          </cell>
          <cell r="B16" t="str">
            <v>RUIZ</v>
          </cell>
          <cell r="C16" t="str">
            <v>Isidro</v>
          </cell>
          <cell r="D16" t="str">
            <v>AND</v>
          </cell>
          <cell r="E16" t="str">
            <v>RUIZ, Isidro</v>
          </cell>
          <cell r="G16" t="str">
            <v>CONFECCIONES RUMADI</v>
          </cell>
        </row>
        <row r="17">
          <cell r="A17">
            <v>118</v>
          </cell>
          <cell r="B17" t="str">
            <v>RUIZ</v>
          </cell>
          <cell r="C17" t="str">
            <v>José Antonio</v>
          </cell>
          <cell r="D17" t="str">
            <v>AND</v>
          </cell>
          <cell r="E17" t="str">
            <v>RUIZ, José Antonio</v>
          </cell>
          <cell r="F17">
            <v>411</v>
          </cell>
          <cell r="G17" t="str">
            <v>CONFECCIONES RUMADI</v>
          </cell>
        </row>
        <row r="18">
          <cell r="A18">
            <v>119</v>
          </cell>
          <cell r="B18" t="str">
            <v>RUIZ</v>
          </cell>
          <cell r="C18" t="str">
            <v>José Manuel</v>
          </cell>
          <cell r="D18" t="str">
            <v>AND</v>
          </cell>
          <cell r="E18" t="str">
            <v>RUIZ, José Manuel</v>
          </cell>
          <cell r="G18" t="str">
            <v>CAJAGRANADA</v>
          </cell>
        </row>
        <row r="19">
          <cell r="A19">
            <v>120</v>
          </cell>
          <cell r="B19" t="str">
            <v>SÁNCHEZ</v>
          </cell>
          <cell r="C19" t="str">
            <v>Víctor</v>
          </cell>
          <cell r="D19" t="str">
            <v>AND</v>
          </cell>
          <cell r="E19" t="str">
            <v>SÁNCHEZ, Víctor</v>
          </cell>
          <cell r="F19">
            <v>984</v>
          </cell>
          <cell r="G19" t="str">
            <v>LA GENERAL DE GRANADA</v>
          </cell>
        </row>
        <row r="20">
          <cell r="A20">
            <v>121</v>
          </cell>
          <cell r="B20" t="str">
            <v>SEVILLA</v>
          </cell>
          <cell r="C20" t="str">
            <v>Juan Bautista</v>
          </cell>
          <cell r="D20" t="str">
            <v>AND</v>
          </cell>
          <cell r="E20" t="str">
            <v>SEVILLA, Juan Bautista</v>
          </cell>
          <cell r="F20">
            <v>774</v>
          </cell>
          <cell r="G20" t="str">
            <v>TECH-LUZ LA ZUBIA</v>
          </cell>
        </row>
        <row r="21">
          <cell r="A21">
            <v>122</v>
          </cell>
          <cell r="B21" t="str">
            <v>TOL</v>
          </cell>
          <cell r="C21" t="str">
            <v>Christian</v>
          </cell>
          <cell r="D21" t="str">
            <v>AND</v>
          </cell>
          <cell r="E21" t="str">
            <v>TOL, Christian</v>
          </cell>
          <cell r="G21" t="str">
            <v>CONFECCIONES RUMADI</v>
          </cell>
        </row>
        <row r="22">
          <cell r="A22">
            <v>123</v>
          </cell>
          <cell r="B22" t="str">
            <v>WAHAB</v>
          </cell>
          <cell r="C22" t="str">
            <v>Ahmed</v>
          </cell>
          <cell r="D22" t="str">
            <v>AND</v>
          </cell>
          <cell r="E22" t="str">
            <v>WAHAB, Ahmed</v>
          </cell>
          <cell r="G22" t="str">
            <v>CAJASUR PRIEGO</v>
          </cell>
        </row>
        <row r="23">
          <cell r="A23">
            <v>124</v>
          </cell>
          <cell r="B23" t="str">
            <v>BEAMONTE</v>
          </cell>
          <cell r="C23" t="str">
            <v>Alfonso</v>
          </cell>
          <cell r="D23" t="str">
            <v>ARA</v>
          </cell>
          <cell r="E23" t="str">
            <v>BEAMONTE, Alfonso</v>
          </cell>
          <cell r="G23" t="str">
            <v>SCHOOL ZARAGOZA</v>
          </cell>
        </row>
        <row r="24">
          <cell r="A24">
            <v>125</v>
          </cell>
          <cell r="B24" t="str">
            <v>CHAN</v>
          </cell>
          <cell r="C24" t="str">
            <v>Koon Wah</v>
          </cell>
          <cell r="D24" t="str">
            <v>ARA</v>
          </cell>
          <cell r="E24" t="str">
            <v>CHAN, Koon Wah</v>
          </cell>
          <cell r="G24" t="str">
            <v>SCHOOL ZARAGOZA</v>
          </cell>
        </row>
        <row r="25">
          <cell r="A25">
            <v>126</v>
          </cell>
          <cell r="B25" t="str">
            <v>GALLEGO</v>
          </cell>
          <cell r="C25" t="str">
            <v>Félix</v>
          </cell>
          <cell r="D25" t="str">
            <v>ARA</v>
          </cell>
          <cell r="E25" t="str">
            <v>GALLEGO, Félix</v>
          </cell>
          <cell r="G25" t="str">
            <v>SCHOOL ZARAGOZA</v>
          </cell>
        </row>
        <row r="26">
          <cell r="A26">
            <v>127</v>
          </cell>
          <cell r="B26" t="str">
            <v>ALFONSO</v>
          </cell>
          <cell r="C26" t="str">
            <v>Salvador</v>
          </cell>
          <cell r="D26" t="str">
            <v>AST</v>
          </cell>
          <cell r="E26" t="str">
            <v>ALFONSO, Salvador</v>
          </cell>
          <cell r="G26" t="str">
            <v>OVIEDO MADRID T.M.</v>
          </cell>
        </row>
        <row r="27">
          <cell r="A27">
            <v>128</v>
          </cell>
          <cell r="B27" t="str">
            <v>BURGOS</v>
          </cell>
          <cell r="C27" t="str">
            <v>Aurelio</v>
          </cell>
          <cell r="D27" t="str">
            <v>AST</v>
          </cell>
          <cell r="E27" t="str">
            <v>BURGOS, Aurelio</v>
          </cell>
          <cell r="G27" t="str">
            <v>OVIEDO MADRID T.M.</v>
          </cell>
        </row>
        <row r="28">
          <cell r="A28">
            <v>131</v>
          </cell>
          <cell r="B28" t="str">
            <v>SUÁREZ</v>
          </cell>
          <cell r="C28" t="str">
            <v>David</v>
          </cell>
          <cell r="D28" t="str">
            <v>AST</v>
          </cell>
          <cell r="E28" t="str">
            <v>SUÁREZ, David</v>
          </cell>
          <cell r="G28" t="str">
            <v>OVIEDO MADRID T.M.</v>
          </cell>
        </row>
        <row r="29">
          <cell r="A29">
            <v>132</v>
          </cell>
          <cell r="B29" t="str">
            <v>GARCÍA</v>
          </cell>
          <cell r="C29" t="str">
            <v>Luis</v>
          </cell>
          <cell r="D29" t="str">
            <v>CYL</v>
          </cell>
          <cell r="E29" t="str">
            <v>GARCÍA, Luis</v>
          </cell>
        </row>
        <row r="30">
          <cell r="A30">
            <v>133</v>
          </cell>
          <cell r="B30" t="str">
            <v>GONZÁLEZ</v>
          </cell>
          <cell r="C30" t="str">
            <v>Jorge</v>
          </cell>
          <cell r="D30" t="str">
            <v>CYL</v>
          </cell>
          <cell r="E30" t="str">
            <v>GONZÁLEZ, Jorge</v>
          </cell>
        </row>
        <row r="31">
          <cell r="A31">
            <v>134</v>
          </cell>
          <cell r="B31" t="str">
            <v>MORA</v>
          </cell>
          <cell r="C31" t="str">
            <v>Javier</v>
          </cell>
          <cell r="D31" t="str">
            <v>CYL</v>
          </cell>
          <cell r="E31" t="str">
            <v>MORA, Javier</v>
          </cell>
        </row>
        <row r="32">
          <cell r="A32">
            <v>135</v>
          </cell>
          <cell r="B32" t="str">
            <v>ZÁRATE</v>
          </cell>
          <cell r="C32" t="str">
            <v>Pablo</v>
          </cell>
          <cell r="D32" t="str">
            <v>CYL</v>
          </cell>
          <cell r="E32" t="str">
            <v>ZÁRATE, Pablo</v>
          </cell>
        </row>
        <row r="33">
          <cell r="A33">
            <v>136</v>
          </cell>
          <cell r="B33" t="str">
            <v>CHEN</v>
          </cell>
          <cell r="C33" t="str">
            <v>Wei</v>
          </cell>
          <cell r="D33" t="str">
            <v>CYL</v>
          </cell>
          <cell r="E33" t="str">
            <v>CHEN, Wei</v>
          </cell>
          <cell r="G33" t="str">
            <v>VALLADOLID T.M.</v>
          </cell>
        </row>
        <row r="34">
          <cell r="A34">
            <v>137</v>
          </cell>
          <cell r="B34" t="str">
            <v>ECHAZARRETA</v>
          </cell>
          <cell r="C34" t="str">
            <v>Sonia</v>
          </cell>
          <cell r="D34" t="str">
            <v>CYL</v>
          </cell>
          <cell r="E34" t="str">
            <v>ECHAZARRETA, Sonia</v>
          </cell>
          <cell r="G34" t="str">
            <v>VALLADOLID T.M.</v>
          </cell>
        </row>
        <row r="35">
          <cell r="A35">
            <v>138</v>
          </cell>
          <cell r="B35" t="str">
            <v>GALLO</v>
          </cell>
          <cell r="C35" t="str">
            <v>Mª Carmen</v>
          </cell>
          <cell r="D35" t="str">
            <v>CYL</v>
          </cell>
          <cell r="E35" t="str">
            <v>GALLO, Mª Carmen</v>
          </cell>
          <cell r="G35" t="str">
            <v>VALLADOLID T.M. (1ª NNAL.)</v>
          </cell>
        </row>
        <row r="36">
          <cell r="A36">
            <v>139</v>
          </cell>
          <cell r="B36" t="str">
            <v>MARTÍN</v>
          </cell>
          <cell r="C36" t="str">
            <v>María</v>
          </cell>
          <cell r="D36" t="str">
            <v>CYL</v>
          </cell>
          <cell r="E36" t="str">
            <v>MARTÍN, María</v>
          </cell>
          <cell r="G36" t="str">
            <v>VALLADOLID T.M. (1ª NNAL.)</v>
          </cell>
        </row>
        <row r="37">
          <cell r="A37">
            <v>140</v>
          </cell>
          <cell r="B37" t="str">
            <v>MATILLA</v>
          </cell>
          <cell r="C37" t="str">
            <v>Irene</v>
          </cell>
          <cell r="D37" t="str">
            <v>CYL</v>
          </cell>
          <cell r="E37" t="str">
            <v>MATILLA, Irene</v>
          </cell>
          <cell r="G37" t="str">
            <v>VALLADOLID T.M. (1ª NNAL.)</v>
          </cell>
        </row>
        <row r="38">
          <cell r="A38">
            <v>141</v>
          </cell>
          <cell r="B38" t="str">
            <v>PANADERO</v>
          </cell>
          <cell r="C38" t="str">
            <v>Gloria</v>
          </cell>
          <cell r="D38" t="str">
            <v>CYL</v>
          </cell>
          <cell r="E38" t="str">
            <v>PANADERO, Gloria</v>
          </cell>
          <cell r="F38">
            <v>634</v>
          </cell>
          <cell r="G38" t="str">
            <v>VALLADOLID T.M.</v>
          </cell>
        </row>
        <row r="39">
          <cell r="A39">
            <v>142</v>
          </cell>
          <cell r="B39" t="str">
            <v>PORTA</v>
          </cell>
          <cell r="C39" t="str">
            <v>Idoia</v>
          </cell>
          <cell r="D39" t="str">
            <v>CYL</v>
          </cell>
          <cell r="E39" t="str">
            <v>PORTA, Idoia</v>
          </cell>
          <cell r="G39" t="str">
            <v>VALLADOLID T.M. (1ª NNAL.)</v>
          </cell>
        </row>
        <row r="40">
          <cell r="A40">
            <v>143</v>
          </cell>
          <cell r="B40" t="str">
            <v>VILÁ</v>
          </cell>
          <cell r="C40" t="str">
            <v>Roser</v>
          </cell>
          <cell r="D40" t="str">
            <v>CYL</v>
          </cell>
          <cell r="E40" t="str">
            <v>VILÁ, Roser</v>
          </cell>
          <cell r="F40">
            <v>892</v>
          </cell>
          <cell r="G40" t="str">
            <v>VALLADOLID T.M.</v>
          </cell>
        </row>
        <row r="41">
          <cell r="A41">
            <v>144</v>
          </cell>
          <cell r="B41" t="str">
            <v>ANDRADE</v>
          </cell>
          <cell r="C41" t="str">
            <v>Josep Lluis</v>
          </cell>
          <cell r="D41" t="str">
            <v>CAT</v>
          </cell>
          <cell r="E41" t="str">
            <v>ANDRADE, Josep Lluis</v>
          </cell>
          <cell r="G41" t="str">
            <v>CAN BERARDO RIPOLLET</v>
          </cell>
        </row>
        <row r="42">
          <cell r="A42">
            <v>145</v>
          </cell>
          <cell r="B42" t="str">
            <v>ARNAU</v>
          </cell>
          <cell r="C42" t="str">
            <v>Miquel</v>
          </cell>
          <cell r="D42" t="str">
            <v>CAT</v>
          </cell>
          <cell r="E42" t="str">
            <v>ARNAU, Miquel</v>
          </cell>
          <cell r="F42">
            <v>413</v>
          </cell>
          <cell r="G42" t="str">
            <v>CAN BERARDO RIPOLLET</v>
          </cell>
        </row>
        <row r="43">
          <cell r="A43">
            <v>146</v>
          </cell>
          <cell r="B43" t="str">
            <v>BACARISAS</v>
          </cell>
          <cell r="C43" t="str">
            <v>Jordi</v>
          </cell>
          <cell r="D43" t="str">
            <v>CAT</v>
          </cell>
          <cell r="E43" t="str">
            <v>BACARISAS, Jordi</v>
          </cell>
          <cell r="F43">
            <v>169</v>
          </cell>
          <cell r="G43" t="str">
            <v>C.T.T. SANT VICENT</v>
          </cell>
        </row>
        <row r="44">
          <cell r="A44">
            <v>147</v>
          </cell>
          <cell r="B44" t="str">
            <v>CANO</v>
          </cell>
          <cell r="C44" t="str">
            <v>Andreu</v>
          </cell>
          <cell r="D44" t="str">
            <v>CAT</v>
          </cell>
          <cell r="E44" t="str">
            <v>CANO, Andreu</v>
          </cell>
          <cell r="G44" t="str">
            <v>CAN BERARDO RIPOLLET</v>
          </cell>
        </row>
        <row r="45">
          <cell r="A45">
            <v>148</v>
          </cell>
          <cell r="B45" t="str">
            <v>CLOTET</v>
          </cell>
          <cell r="C45" t="str">
            <v>Marc</v>
          </cell>
          <cell r="D45" t="str">
            <v>CAT</v>
          </cell>
          <cell r="E45" t="str">
            <v>CLOTET, Marc</v>
          </cell>
          <cell r="F45">
            <v>169</v>
          </cell>
          <cell r="G45" t="str">
            <v>C.T.T. SANT VICENT</v>
          </cell>
        </row>
        <row r="46">
          <cell r="A46">
            <v>149</v>
          </cell>
          <cell r="B46" t="str">
            <v>DURÁN</v>
          </cell>
          <cell r="C46" t="str">
            <v>Marc</v>
          </cell>
          <cell r="D46" t="str">
            <v>CAT</v>
          </cell>
          <cell r="E46" t="str">
            <v>DURÁN, Marc</v>
          </cell>
        </row>
        <row r="47">
          <cell r="A47">
            <v>150</v>
          </cell>
          <cell r="B47" t="str">
            <v>DVORAK</v>
          </cell>
          <cell r="C47" t="str">
            <v>Vladimir</v>
          </cell>
          <cell r="D47" t="str">
            <v>CAT</v>
          </cell>
          <cell r="E47" t="str">
            <v>DVORAK, Vladimir</v>
          </cell>
          <cell r="G47" t="str">
            <v>CAN BERARDO RIPOLLET</v>
          </cell>
        </row>
        <row r="48">
          <cell r="A48">
            <v>151</v>
          </cell>
          <cell r="B48" t="str">
            <v>ESCAMILLA</v>
          </cell>
          <cell r="C48" t="str">
            <v>Eduard</v>
          </cell>
          <cell r="D48" t="str">
            <v>CAT</v>
          </cell>
          <cell r="E48" t="str">
            <v>ESCAMILLA, Eduard</v>
          </cell>
          <cell r="F48">
            <v>543</v>
          </cell>
          <cell r="G48" t="str">
            <v>C.T.T. SANT VICENT</v>
          </cell>
        </row>
        <row r="49">
          <cell r="A49">
            <v>152</v>
          </cell>
          <cell r="B49" t="str">
            <v>FONT</v>
          </cell>
          <cell r="C49" t="str">
            <v>Carles</v>
          </cell>
          <cell r="D49" t="str">
            <v>CAT</v>
          </cell>
          <cell r="E49" t="str">
            <v>FONT, Carles</v>
          </cell>
        </row>
        <row r="50">
          <cell r="A50">
            <v>153</v>
          </cell>
          <cell r="B50" t="str">
            <v>MAMPEL</v>
          </cell>
          <cell r="C50" t="str">
            <v>Ramón</v>
          </cell>
          <cell r="D50" t="str">
            <v>CAT</v>
          </cell>
          <cell r="E50" t="str">
            <v>MAMPEL, Ramón</v>
          </cell>
        </row>
        <row r="51">
          <cell r="A51">
            <v>154</v>
          </cell>
          <cell r="B51" t="str">
            <v>MARTÍNEZ</v>
          </cell>
          <cell r="C51" t="str">
            <v>Iván</v>
          </cell>
          <cell r="D51" t="str">
            <v>CAT</v>
          </cell>
          <cell r="E51" t="str">
            <v>MARTÍNEZ, Iván</v>
          </cell>
          <cell r="F51">
            <v>168</v>
          </cell>
          <cell r="G51" t="str">
            <v>C.T.T. SANT VICENT</v>
          </cell>
        </row>
        <row r="52">
          <cell r="A52">
            <v>156</v>
          </cell>
          <cell r="B52" t="str">
            <v>MASALÓ</v>
          </cell>
          <cell r="C52" t="str">
            <v>Jordi</v>
          </cell>
          <cell r="D52" t="str">
            <v>CAT</v>
          </cell>
          <cell r="E52" t="str">
            <v>MASALÓ, Jordi</v>
          </cell>
          <cell r="G52" t="str">
            <v>C.T.T. TONA SEVA</v>
          </cell>
        </row>
        <row r="53">
          <cell r="A53">
            <v>157</v>
          </cell>
          <cell r="B53" t="str">
            <v>MOLINS</v>
          </cell>
          <cell r="C53" t="str">
            <v>Josep Ignasi</v>
          </cell>
          <cell r="D53" t="str">
            <v>CAT</v>
          </cell>
          <cell r="E53" t="str">
            <v>MOLINS, Josep Ignasi</v>
          </cell>
          <cell r="G53" t="str">
            <v>C.T.T. TONA SEVA</v>
          </cell>
        </row>
        <row r="54">
          <cell r="A54">
            <v>158</v>
          </cell>
          <cell r="B54" t="str">
            <v>MOURZOV</v>
          </cell>
          <cell r="C54" t="str">
            <v>Alexei</v>
          </cell>
          <cell r="D54" t="str">
            <v>CAT</v>
          </cell>
          <cell r="E54" t="str">
            <v>MOURZOV, Alexei</v>
          </cell>
          <cell r="G54" t="str">
            <v>C.E.R. LA ESCALA</v>
          </cell>
        </row>
        <row r="55">
          <cell r="A55">
            <v>159</v>
          </cell>
          <cell r="B55" t="str">
            <v>MOUZIKYNE</v>
          </cell>
          <cell r="C55" t="str">
            <v>Andrei</v>
          </cell>
          <cell r="D55" t="str">
            <v>CAT</v>
          </cell>
          <cell r="E55" t="str">
            <v>MOUZIKYNE, Andrei</v>
          </cell>
          <cell r="G55" t="str">
            <v>C.E.R. LA ESCALA</v>
          </cell>
        </row>
        <row r="56">
          <cell r="A56">
            <v>160</v>
          </cell>
          <cell r="B56" t="str">
            <v>PALÉS</v>
          </cell>
          <cell r="C56" t="str">
            <v>Josep María</v>
          </cell>
          <cell r="D56" t="str">
            <v>CAT</v>
          </cell>
          <cell r="E56" t="str">
            <v>PALÉS, Josep María</v>
          </cell>
          <cell r="F56">
            <v>662</v>
          </cell>
          <cell r="G56" t="str">
            <v>CAN BERARDO RIPOLLET</v>
          </cell>
        </row>
        <row r="57">
          <cell r="A57">
            <v>161</v>
          </cell>
          <cell r="B57" t="str">
            <v>PIELLA</v>
          </cell>
          <cell r="C57" t="str">
            <v>Jordi</v>
          </cell>
          <cell r="D57" t="str">
            <v>CAT</v>
          </cell>
          <cell r="E57" t="str">
            <v>PIELLA, Jordi</v>
          </cell>
          <cell r="F57">
            <v>545</v>
          </cell>
          <cell r="G57" t="str">
            <v>C.E.R. LA ESCALA</v>
          </cell>
        </row>
        <row r="58">
          <cell r="A58">
            <v>162</v>
          </cell>
          <cell r="B58" t="str">
            <v>TORRENS</v>
          </cell>
          <cell r="C58" t="str">
            <v>Gerard</v>
          </cell>
          <cell r="D58" t="str">
            <v>CAT</v>
          </cell>
          <cell r="E58" t="str">
            <v>TORRENS, Gerard</v>
          </cell>
        </row>
        <row r="59">
          <cell r="A59">
            <v>163</v>
          </cell>
          <cell r="B59" t="str">
            <v>ALMAGRO</v>
          </cell>
          <cell r="C59" t="str">
            <v>Meritxell</v>
          </cell>
          <cell r="D59" t="str">
            <v>CAT</v>
          </cell>
          <cell r="E59" t="str">
            <v>ALMAGRO, Meritxell</v>
          </cell>
          <cell r="F59">
            <v>482</v>
          </cell>
          <cell r="G59" t="str">
            <v>K 100 SOCKS CALELLA</v>
          </cell>
        </row>
        <row r="60">
          <cell r="A60">
            <v>164</v>
          </cell>
          <cell r="B60" t="str">
            <v>ARNAU</v>
          </cell>
          <cell r="C60" t="str">
            <v>Elisabet</v>
          </cell>
          <cell r="D60" t="str">
            <v>CAT</v>
          </cell>
          <cell r="E60" t="str">
            <v>ARNAU, Elisabet</v>
          </cell>
          <cell r="F60">
            <v>773</v>
          </cell>
          <cell r="G60" t="str">
            <v>FINQUES RIPOLLET</v>
          </cell>
        </row>
        <row r="61">
          <cell r="A61">
            <v>165</v>
          </cell>
          <cell r="B61" t="str">
            <v>BOSCH</v>
          </cell>
          <cell r="C61" t="str">
            <v>Julia</v>
          </cell>
          <cell r="D61" t="str">
            <v>CAT</v>
          </cell>
          <cell r="E61" t="str">
            <v>BOSCH, Julia</v>
          </cell>
          <cell r="F61">
            <v>207</v>
          </cell>
          <cell r="G61" t="str">
            <v>CLUB NATACIÓN MATARÓ</v>
          </cell>
        </row>
        <row r="62">
          <cell r="A62">
            <v>166</v>
          </cell>
          <cell r="B62" t="str">
            <v>BOVER</v>
          </cell>
          <cell r="C62" t="str">
            <v>Montse</v>
          </cell>
          <cell r="D62" t="str">
            <v>CAT</v>
          </cell>
          <cell r="E62" t="str">
            <v>BOVER, Montse</v>
          </cell>
          <cell r="G62" t="str">
            <v>FOTOPRIX VIC T.T.</v>
          </cell>
        </row>
        <row r="63">
          <cell r="A63">
            <v>167</v>
          </cell>
          <cell r="B63" t="str">
            <v>DVORAK</v>
          </cell>
          <cell r="C63" t="str">
            <v>Galia</v>
          </cell>
          <cell r="D63" t="str">
            <v>CAT</v>
          </cell>
          <cell r="E63" t="str">
            <v>DVORAK, Galia</v>
          </cell>
          <cell r="F63">
            <v>252</v>
          </cell>
          <cell r="G63" t="str">
            <v>CLUB NATACIÓN MATARÓ</v>
          </cell>
        </row>
        <row r="64">
          <cell r="A64">
            <v>168</v>
          </cell>
          <cell r="B64" t="str">
            <v>HERNÁNDEZ</v>
          </cell>
          <cell r="C64" t="str">
            <v>Jéssica</v>
          </cell>
          <cell r="D64" t="str">
            <v>CAT</v>
          </cell>
          <cell r="E64" t="str">
            <v>HERNÁNDEZ, Jéssica</v>
          </cell>
          <cell r="F64">
            <v>733</v>
          </cell>
          <cell r="G64" t="str">
            <v>CLUB NATACIÓN MATARÓ</v>
          </cell>
        </row>
        <row r="65">
          <cell r="A65">
            <v>169</v>
          </cell>
          <cell r="B65" t="str">
            <v>JURADO</v>
          </cell>
          <cell r="C65" t="str">
            <v>Miriea</v>
          </cell>
          <cell r="D65" t="str">
            <v>CAT</v>
          </cell>
          <cell r="E65" t="str">
            <v>JURADO, Miriea</v>
          </cell>
          <cell r="F65">
            <v>219</v>
          </cell>
          <cell r="G65" t="str">
            <v>FINQUES RIPOLLET</v>
          </cell>
        </row>
        <row r="66">
          <cell r="A66">
            <v>170</v>
          </cell>
          <cell r="B66" t="str">
            <v>KHASSANOVA</v>
          </cell>
          <cell r="C66" t="str">
            <v>Flora</v>
          </cell>
          <cell r="D66" t="str">
            <v>CAT</v>
          </cell>
          <cell r="E66" t="str">
            <v>KHASSANOVA, Flora</v>
          </cell>
          <cell r="G66" t="str">
            <v>CLUB NATACIÓN MATARÓ</v>
          </cell>
        </row>
        <row r="67">
          <cell r="A67">
            <v>171</v>
          </cell>
          <cell r="B67" t="str">
            <v>KOMRAKOVA</v>
          </cell>
          <cell r="C67" t="str">
            <v>Elena</v>
          </cell>
          <cell r="D67" t="str">
            <v>CAT</v>
          </cell>
          <cell r="E67" t="str">
            <v>KOMRAKOVA, Elena</v>
          </cell>
          <cell r="G67" t="str">
            <v>BAGÁ PETROCAT</v>
          </cell>
        </row>
        <row r="68">
          <cell r="A68">
            <v>172</v>
          </cell>
          <cell r="B68" t="str">
            <v>KONOVALOVA</v>
          </cell>
          <cell r="C68" t="str">
            <v>Natalia</v>
          </cell>
          <cell r="D68" t="str">
            <v>CAT</v>
          </cell>
          <cell r="E68" t="str">
            <v>KONOVALOVA, Natalia</v>
          </cell>
          <cell r="G68" t="str">
            <v>K 100 SOCKS CALELLA</v>
          </cell>
        </row>
        <row r="69">
          <cell r="A69">
            <v>174</v>
          </cell>
          <cell r="B69" t="str">
            <v>MORERA</v>
          </cell>
          <cell r="C69" t="str">
            <v>Mercé</v>
          </cell>
          <cell r="D69" t="str">
            <v>CAT</v>
          </cell>
          <cell r="E69" t="str">
            <v>MORERA, Mercé</v>
          </cell>
          <cell r="G69" t="str">
            <v>FOTOPRIX VIC T.T.</v>
          </cell>
        </row>
        <row r="70">
          <cell r="A70">
            <v>175</v>
          </cell>
          <cell r="B70" t="str">
            <v>NIKOLOVA</v>
          </cell>
          <cell r="C70" t="str">
            <v>Milena</v>
          </cell>
          <cell r="D70" t="str">
            <v>CAT</v>
          </cell>
          <cell r="E70" t="str">
            <v>NIKOLOVA, Milena</v>
          </cell>
          <cell r="G70" t="str">
            <v>FINQUES RIPOLLET</v>
          </cell>
        </row>
        <row r="71">
          <cell r="A71">
            <v>176</v>
          </cell>
          <cell r="B71" t="str">
            <v>PETROVA</v>
          </cell>
          <cell r="C71" t="str">
            <v>Detelina</v>
          </cell>
          <cell r="D71" t="str">
            <v>CAT</v>
          </cell>
          <cell r="E71" t="str">
            <v>PETROVA, Detelina</v>
          </cell>
          <cell r="G71" t="str">
            <v>FOTOPRIX VIC T.T.</v>
          </cell>
        </row>
        <row r="72">
          <cell r="A72">
            <v>177</v>
          </cell>
          <cell r="B72" t="str">
            <v>PUIG</v>
          </cell>
          <cell r="C72" t="str">
            <v>Tania</v>
          </cell>
          <cell r="D72" t="str">
            <v>CAT</v>
          </cell>
          <cell r="E72" t="str">
            <v>PUIG, Tania</v>
          </cell>
          <cell r="F72">
            <v>389</v>
          </cell>
          <cell r="G72" t="str">
            <v>K 100 SOCKS CALELLA</v>
          </cell>
        </row>
        <row r="73">
          <cell r="A73">
            <v>178</v>
          </cell>
          <cell r="B73" t="str">
            <v>RAMÍREZ</v>
          </cell>
          <cell r="C73" t="str">
            <v>Sara</v>
          </cell>
          <cell r="D73" t="str">
            <v>CAT</v>
          </cell>
          <cell r="E73" t="str">
            <v>RAMÍREZ, Sara</v>
          </cell>
          <cell r="F73">
            <v>146</v>
          </cell>
          <cell r="G73" t="str">
            <v>FINQUES RIPOLLET</v>
          </cell>
        </row>
        <row r="74">
          <cell r="A74">
            <v>179</v>
          </cell>
          <cell r="B74" t="str">
            <v>RODRÍGUEZ</v>
          </cell>
          <cell r="C74" t="str">
            <v>Jéssica</v>
          </cell>
          <cell r="D74" t="str">
            <v>CAT</v>
          </cell>
          <cell r="E74" t="str">
            <v>RODRÍGUEZ, Jéssica</v>
          </cell>
          <cell r="F74">
            <v>133</v>
          </cell>
          <cell r="G74" t="str">
            <v>BAGÁ PETROCAT</v>
          </cell>
        </row>
        <row r="75">
          <cell r="A75">
            <v>180</v>
          </cell>
          <cell r="B75" t="str">
            <v>RODRÍGUEZ</v>
          </cell>
          <cell r="C75" t="str">
            <v>Patricia</v>
          </cell>
          <cell r="D75" t="str">
            <v>CAT</v>
          </cell>
          <cell r="E75" t="str">
            <v>RODRÍGUEZ, Patricia</v>
          </cell>
          <cell r="F75">
            <v>250</v>
          </cell>
          <cell r="G75" t="str">
            <v>BAGÁ PETROCAT</v>
          </cell>
        </row>
        <row r="76">
          <cell r="A76">
            <v>181</v>
          </cell>
          <cell r="B76" t="str">
            <v>SERRES</v>
          </cell>
          <cell r="C76" t="str">
            <v>María</v>
          </cell>
          <cell r="D76" t="str">
            <v>CAT</v>
          </cell>
          <cell r="E76" t="str">
            <v>SERRES, María</v>
          </cell>
          <cell r="F76">
            <v>143</v>
          </cell>
          <cell r="G76" t="str">
            <v>CLUB NATACIÓN MATARÓ</v>
          </cell>
        </row>
        <row r="77">
          <cell r="A77">
            <v>182</v>
          </cell>
          <cell r="B77" t="str">
            <v>XIE</v>
          </cell>
          <cell r="C77" t="str">
            <v>Jing</v>
          </cell>
          <cell r="D77" t="str">
            <v>CAT</v>
          </cell>
          <cell r="E77" t="str">
            <v>XIE, Jing</v>
          </cell>
          <cell r="G77" t="str">
            <v>FOTOPRIX VIC T.T.</v>
          </cell>
        </row>
        <row r="78">
          <cell r="A78">
            <v>183</v>
          </cell>
          <cell r="B78" t="str">
            <v>YLLA-CATALÁ</v>
          </cell>
          <cell r="C78" t="str">
            <v>Marta</v>
          </cell>
          <cell r="D78" t="str">
            <v>CAT</v>
          </cell>
          <cell r="E78" t="str">
            <v>YLLA-CATALÁ, Marta</v>
          </cell>
          <cell r="F78">
            <v>743</v>
          </cell>
          <cell r="G78" t="str">
            <v>FOTOPRIX VIC T.T.</v>
          </cell>
        </row>
        <row r="79">
          <cell r="A79">
            <v>184</v>
          </cell>
          <cell r="B79" t="str">
            <v>KOULAGINA</v>
          </cell>
          <cell r="C79" t="str">
            <v>Katia</v>
          </cell>
          <cell r="D79" t="str">
            <v>VAL</v>
          </cell>
          <cell r="E79" t="str">
            <v>KOULAGINA, Katia</v>
          </cell>
          <cell r="G79" t="str">
            <v>C.T.T. MEDITERRÁNEO</v>
          </cell>
        </row>
        <row r="80">
          <cell r="A80">
            <v>185</v>
          </cell>
          <cell r="B80" t="str">
            <v>MANSERGAS</v>
          </cell>
          <cell r="C80" t="str">
            <v>Carla</v>
          </cell>
          <cell r="D80" t="str">
            <v>VAL</v>
          </cell>
          <cell r="E80" t="str">
            <v>MANSERGAS, Carla</v>
          </cell>
          <cell r="F80">
            <v>228</v>
          </cell>
          <cell r="G80" t="str">
            <v>C.T.T. MEDITERRÁNEO</v>
          </cell>
        </row>
        <row r="81">
          <cell r="A81">
            <v>186</v>
          </cell>
          <cell r="B81" t="str">
            <v>SAVU</v>
          </cell>
          <cell r="C81" t="str">
            <v>Simona</v>
          </cell>
          <cell r="D81" t="str">
            <v>VAL</v>
          </cell>
          <cell r="E81" t="str">
            <v>SAVU, Simona</v>
          </cell>
          <cell r="G81" t="str">
            <v>C.T.T. MEDITERRÁNEO</v>
          </cell>
        </row>
        <row r="82">
          <cell r="A82">
            <v>187</v>
          </cell>
          <cell r="B82" t="str">
            <v>SEMPERE</v>
          </cell>
          <cell r="C82" t="str">
            <v>Elvira</v>
          </cell>
          <cell r="D82" t="str">
            <v>VAL</v>
          </cell>
          <cell r="E82" t="str">
            <v>SEMPERE, Elvira</v>
          </cell>
          <cell r="F82">
            <v>475</v>
          </cell>
          <cell r="G82" t="str">
            <v>C.T.T. MEDITERRÁNEO</v>
          </cell>
        </row>
        <row r="83">
          <cell r="A83">
            <v>188</v>
          </cell>
          <cell r="B83" t="str">
            <v>SILLA</v>
          </cell>
          <cell r="C83" t="str">
            <v>Carmen</v>
          </cell>
          <cell r="D83" t="str">
            <v>VAL</v>
          </cell>
          <cell r="E83" t="str">
            <v>SILLA, Carmen</v>
          </cell>
          <cell r="G83" t="str">
            <v>C.T.T. MEDITERRÁNEO</v>
          </cell>
        </row>
        <row r="84">
          <cell r="A84">
            <v>189</v>
          </cell>
          <cell r="B84" t="str">
            <v>ENSEÑAT</v>
          </cell>
          <cell r="C84" t="str">
            <v>Jacobo</v>
          </cell>
          <cell r="D84" t="str">
            <v>GAL</v>
          </cell>
          <cell r="E84" t="str">
            <v>ENSEÑAT, Jacobo</v>
          </cell>
          <cell r="G84" t="str">
            <v>ARTEAL</v>
          </cell>
        </row>
        <row r="85">
          <cell r="A85">
            <v>190</v>
          </cell>
          <cell r="B85" t="str">
            <v>ENSEÑAT</v>
          </cell>
          <cell r="C85" t="str">
            <v>Juan</v>
          </cell>
          <cell r="D85" t="str">
            <v>GAL</v>
          </cell>
          <cell r="E85" t="str">
            <v>ENSEÑAT, Juan</v>
          </cell>
          <cell r="G85" t="str">
            <v>ARTEAL</v>
          </cell>
        </row>
        <row r="86">
          <cell r="A86">
            <v>191</v>
          </cell>
          <cell r="B86" t="str">
            <v>FERNÁNDEZ</v>
          </cell>
          <cell r="C86" t="str">
            <v>José</v>
          </cell>
          <cell r="D86" t="str">
            <v>GAL</v>
          </cell>
          <cell r="E86" t="str">
            <v>FERNÁNDEZ, José</v>
          </cell>
          <cell r="G86" t="str">
            <v>ARTEAL</v>
          </cell>
        </row>
        <row r="87">
          <cell r="A87">
            <v>192</v>
          </cell>
          <cell r="B87" t="str">
            <v>PASTUR</v>
          </cell>
          <cell r="C87" t="str">
            <v>Pedro</v>
          </cell>
          <cell r="D87" t="str">
            <v>GAL</v>
          </cell>
          <cell r="E87" t="str">
            <v>PASTUR, Pedro</v>
          </cell>
          <cell r="G87" t="str">
            <v>ARTEAL</v>
          </cell>
        </row>
        <row r="88">
          <cell r="A88">
            <v>194</v>
          </cell>
          <cell r="B88" t="str">
            <v>BULBUC</v>
          </cell>
          <cell r="C88" t="str">
            <v>Theodor</v>
          </cell>
          <cell r="D88" t="str">
            <v>MUR</v>
          </cell>
          <cell r="E88" t="str">
            <v>BULBUC, Theodor</v>
          </cell>
          <cell r="G88" t="str">
            <v>UCAM TM CARTAGENA</v>
          </cell>
        </row>
        <row r="89">
          <cell r="A89">
            <v>195</v>
          </cell>
          <cell r="B89" t="str">
            <v>CABEZAS</v>
          </cell>
          <cell r="C89" t="str">
            <v>Beinier</v>
          </cell>
          <cell r="D89" t="str">
            <v>MUR</v>
          </cell>
          <cell r="E89" t="str">
            <v>CABEZAS, Beinier</v>
          </cell>
          <cell r="G89" t="str">
            <v>UCAM TM CARTAGENA</v>
          </cell>
        </row>
        <row r="90">
          <cell r="A90">
            <v>196</v>
          </cell>
          <cell r="B90" t="str">
            <v>GALLEGO</v>
          </cell>
          <cell r="C90" t="str">
            <v>Óscar</v>
          </cell>
          <cell r="D90" t="str">
            <v>MUR</v>
          </cell>
          <cell r="E90" t="str">
            <v>GALLEGO, Óscar</v>
          </cell>
          <cell r="G90" t="str">
            <v>UCAM TM CARTAGENA</v>
          </cell>
        </row>
        <row r="91">
          <cell r="A91">
            <v>200</v>
          </cell>
          <cell r="B91" t="str">
            <v>SAURA</v>
          </cell>
          <cell r="C91" t="str">
            <v>Raúl</v>
          </cell>
          <cell r="D91" t="str">
            <v>MUR</v>
          </cell>
          <cell r="E91" t="str">
            <v>SAURA, Raúl</v>
          </cell>
          <cell r="G91" t="str">
            <v>UCAM TM CARTAGENA</v>
          </cell>
        </row>
        <row r="92">
          <cell r="A92">
            <v>202</v>
          </cell>
          <cell r="B92" t="str">
            <v>ANTELO</v>
          </cell>
          <cell r="C92" t="str">
            <v>Elia</v>
          </cell>
          <cell r="D92" t="str">
            <v>MUR</v>
          </cell>
          <cell r="E92" t="str">
            <v>ANTELO, Elia</v>
          </cell>
          <cell r="G92" t="str">
            <v>MARNYS CARTAGENA</v>
          </cell>
        </row>
        <row r="93">
          <cell r="A93">
            <v>203</v>
          </cell>
          <cell r="B93" t="str">
            <v>ANTELO</v>
          </cell>
          <cell r="C93" t="str">
            <v>María</v>
          </cell>
          <cell r="D93" t="str">
            <v>MUR</v>
          </cell>
          <cell r="E93" t="str">
            <v>ANTELO, María</v>
          </cell>
          <cell r="G93" t="str">
            <v>MARNYS CARTAGENA</v>
          </cell>
        </row>
        <row r="94">
          <cell r="A94">
            <v>204</v>
          </cell>
          <cell r="B94" t="str">
            <v>BAKHTINA</v>
          </cell>
          <cell r="C94" t="str">
            <v>Svetlana</v>
          </cell>
          <cell r="D94" t="str">
            <v>MUR</v>
          </cell>
          <cell r="E94" t="str">
            <v>BAKHTINA, Svetlana</v>
          </cell>
          <cell r="G94" t="str">
            <v>RELESA GALVAME CARTAGENA</v>
          </cell>
        </row>
        <row r="95">
          <cell r="A95">
            <v>205</v>
          </cell>
          <cell r="B95" t="str">
            <v>CIOSU</v>
          </cell>
          <cell r="C95" t="str">
            <v>Emilia</v>
          </cell>
          <cell r="D95" t="str">
            <v>MUR</v>
          </cell>
          <cell r="E95" t="str">
            <v>CIOSU, Emilia</v>
          </cell>
          <cell r="G95" t="str">
            <v>RELESA GALVAME CARTAGENA</v>
          </cell>
        </row>
        <row r="96">
          <cell r="A96">
            <v>206</v>
          </cell>
          <cell r="B96" t="str">
            <v>LI</v>
          </cell>
          <cell r="C96" t="str">
            <v>Yuan Yuan</v>
          </cell>
          <cell r="D96" t="str">
            <v>MUR</v>
          </cell>
          <cell r="E96" t="str">
            <v>LI, Yuan Yuan</v>
          </cell>
          <cell r="G96" t="str">
            <v>RELESA GALVAME CARTAGENA</v>
          </cell>
        </row>
        <row r="97">
          <cell r="A97">
            <v>207</v>
          </cell>
          <cell r="B97" t="str">
            <v>LOZANO</v>
          </cell>
          <cell r="C97" t="str">
            <v>Isabel</v>
          </cell>
          <cell r="D97" t="str">
            <v>MUR</v>
          </cell>
          <cell r="E97" t="str">
            <v>LOZANO, Isabel</v>
          </cell>
          <cell r="F97">
            <v>237</v>
          </cell>
          <cell r="G97" t="str">
            <v>MARNYS CARTAGENA</v>
          </cell>
        </row>
        <row r="98">
          <cell r="A98">
            <v>208</v>
          </cell>
          <cell r="B98" t="str">
            <v>NÚÑEZ</v>
          </cell>
          <cell r="C98" t="str">
            <v>Vanessa</v>
          </cell>
          <cell r="D98" t="str">
            <v>MUR</v>
          </cell>
          <cell r="E98" t="str">
            <v>NÚÑEZ, Vanessa</v>
          </cell>
        </row>
        <row r="99">
          <cell r="A99">
            <v>209</v>
          </cell>
          <cell r="B99" t="str">
            <v>PÉREZ</v>
          </cell>
          <cell r="C99" t="str">
            <v>Sara</v>
          </cell>
          <cell r="D99" t="str">
            <v>MUR</v>
          </cell>
          <cell r="E99" t="str">
            <v>PÉREZ, Sara</v>
          </cell>
          <cell r="F99">
            <v>782</v>
          </cell>
          <cell r="G99" t="str">
            <v>RELESA GALVAME CARTAGENA</v>
          </cell>
        </row>
        <row r="100">
          <cell r="A100">
            <v>210</v>
          </cell>
          <cell r="B100" t="str">
            <v>VILLADA</v>
          </cell>
          <cell r="C100" t="str">
            <v>Jénnifer</v>
          </cell>
          <cell r="D100" t="str">
            <v>MUR</v>
          </cell>
          <cell r="E100" t="str">
            <v>VILLADA, Jénnifer</v>
          </cell>
          <cell r="F100">
            <v>302</v>
          </cell>
          <cell r="G100" t="str">
            <v>MARNYS CARTAGENA</v>
          </cell>
        </row>
        <row r="101">
          <cell r="A101">
            <v>211</v>
          </cell>
          <cell r="B101" t="str">
            <v>CALVO</v>
          </cell>
          <cell r="C101" t="str">
            <v>Luis</v>
          </cell>
          <cell r="D101" t="str">
            <v>CNR</v>
          </cell>
          <cell r="E101" t="str">
            <v>CALVO, Luis</v>
          </cell>
        </row>
        <row r="102">
          <cell r="A102">
            <v>212</v>
          </cell>
          <cell r="B102" t="str">
            <v>CARNEROS</v>
          </cell>
          <cell r="C102" t="str">
            <v>Alfredo</v>
          </cell>
          <cell r="D102" t="str">
            <v>IND</v>
          </cell>
          <cell r="E102" t="str">
            <v>CARNEROS, Alfredo</v>
          </cell>
        </row>
        <row r="103">
          <cell r="A103">
            <v>213</v>
          </cell>
          <cell r="B103" t="str">
            <v>CAYMEL</v>
          </cell>
          <cell r="C103" t="str">
            <v>Ismael</v>
          </cell>
          <cell r="D103" t="str">
            <v>VAL</v>
          </cell>
          <cell r="E103" t="str">
            <v>CAYMEL, Ismael</v>
          </cell>
        </row>
        <row r="104">
          <cell r="A104">
            <v>214</v>
          </cell>
          <cell r="B104" t="str">
            <v>TORRES</v>
          </cell>
          <cell r="C104" t="str">
            <v>Daniel</v>
          </cell>
          <cell r="D104" t="str">
            <v>IND</v>
          </cell>
          <cell r="E104" t="str">
            <v>TORRES, Daniel</v>
          </cell>
          <cell r="F104">
            <v>818</v>
          </cell>
        </row>
        <row r="105">
          <cell r="A105">
            <v>215</v>
          </cell>
          <cell r="B105" t="str">
            <v>EMILIANOV</v>
          </cell>
          <cell r="C105" t="str">
            <v>Alexei</v>
          </cell>
          <cell r="D105" t="str">
            <v>PVS</v>
          </cell>
          <cell r="E105" t="str">
            <v>EMILIANOV, Alexei</v>
          </cell>
          <cell r="G105" t="str">
            <v>LEKA ENEA</v>
          </cell>
        </row>
        <row r="106">
          <cell r="A106">
            <v>216</v>
          </cell>
          <cell r="B106" t="str">
            <v>MARTÍNEZ</v>
          </cell>
          <cell r="C106" t="str">
            <v>Íker</v>
          </cell>
          <cell r="D106" t="str">
            <v>PVS</v>
          </cell>
          <cell r="E106" t="str">
            <v>MARTÍNEZ, Íker</v>
          </cell>
          <cell r="G106" t="str">
            <v>LEKA ENEA</v>
          </cell>
        </row>
        <row r="107">
          <cell r="A107">
            <v>217</v>
          </cell>
          <cell r="B107" t="str">
            <v>OMOTARA</v>
          </cell>
          <cell r="C107" t="str">
            <v>Titus</v>
          </cell>
          <cell r="D107" t="str">
            <v>PVS</v>
          </cell>
          <cell r="E107" t="str">
            <v>OMOTARA, Titus</v>
          </cell>
          <cell r="G107" t="str">
            <v>LEKA ENEA</v>
          </cell>
        </row>
        <row r="108">
          <cell r="A108">
            <v>218</v>
          </cell>
          <cell r="B108" t="str">
            <v>RODRÍGUEZ</v>
          </cell>
          <cell r="C108" t="str">
            <v>Sergio</v>
          </cell>
          <cell r="D108" t="str">
            <v>PVS</v>
          </cell>
          <cell r="E108" t="str">
            <v>RODRÍGUEZ, Sergio</v>
          </cell>
          <cell r="G108" t="str">
            <v>LEKA ENEA</v>
          </cell>
        </row>
        <row r="109">
          <cell r="A109">
            <v>219</v>
          </cell>
          <cell r="B109" t="str">
            <v>SANTAMARTA</v>
          </cell>
          <cell r="C109" t="str">
            <v>Víctor</v>
          </cell>
          <cell r="D109" t="str">
            <v>PVS</v>
          </cell>
          <cell r="E109" t="str">
            <v>SANTAMARTA, Víctor</v>
          </cell>
          <cell r="G109" t="str">
            <v>LEKA ENEA</v>
          </cell>
        </row>
        <row r="110">
          <cell r="A110">
            <v>220</v>
          </cell>
          <cell r="B110" t="str">
            <v>MALOV</v>
          </cell>
          <cell r="C110" t="str">
            <v>Valeri</v>
          </cell>
          <cell r="D110" t="str">
            <v>CAT</v>
          </cell>
          <cell r="E110" t="str">
            <v>MALOV, Valeri</v>
          </cell>
          <cell r="G110" t="str">
            <v>C.T.T. TONA SEVA</v>
          </cell>
        </row>
        <row r="111">
          <cell r="A111">
            <v>221</v>
          </cell>
          <cell r="B111" t="str">
            <v>GONZÁLEZ</v>
          </cell>
          <cell r="C111" t="str">
            <v>Félix</v>
          </cell>
          <cell r="D111" t="str">
            <v>AST</v>
          </cell>
          <cell r="E111" t="str">
            <v>GONZÁLEZ, Félix</v>
          </cell>
          <cell r="G111" t="str">
            <v>OVIEDO MADRID T.M.</v>
          </cell>
        </row>
        <row r="112">
          <cell r="A112">
            <v>222</v>
          </cell>
          <cell r="B112" t="str">
            <v>BURGOS</v>
          </cell>
          <cell r="C112" t="str">
            <v>Emilio</v>
          </cell>
          <cell r="D112" t="str">
            <v>AST</v>
          </cell>
          <cell r="E112" t="str">
            <v>BURGOS, Emilio</v>
          </cell>
          <cell r="G112" t="str">
            <v>OVIEDO MADRID T.M.</v>
          </cell>
        </row>
        <row r="113">
          <cell r="A113">
            <v>223</v>
          </cell>
          <cell r="B113" t="str">
            <v>NAVARRO</v>
          </cell>
          <cell r="C113" t="str">
            <v>Pere</v>
          </cell>
          <cell r="D113" t="str">
            <v>CAT</v>
          </cell>
          <cell r="E113" t="str">
            <v>NAVARRO, Pere</v>
          </cell>
        </row>
        <row r="114">
          <cell r="A114">
            <v>224</v>
          </cell>
          <cell r="B114" t="str">
            <v>MARTÍNEZ</v>
          </cell>
          <cell r="C114" t="str">
            <v>Luis</v>
          </cell>
          <cell r="D114" t="str">
            <v>MAD</v>
          </cell>
          <cell r="E114" t="str">
            <v>MARTÍNEZ, Luis</v>
          </cell>
        </row>
        <row r="115">
          <cell r="A115">
            <v>225</v>
          </cell>
          <cell r="B115" t="str">
            <v>PRADES</v>
          </cell>
          <cell r="C115" t="str">
            <v>Alba</v>
          </cell>
          <cell r="D115" t="str">
            <v>IND</v>
          </cell>
          <cell r="E115" t="str">
            <v>PRADES, Alba</v>
          </cell>
        </row>
        <row r="116">
          <cell r="A116">
            <v>226</v>
          </cell>
          <cell r="B116" t="str">
            <v>KAZANTSEV</v>
          </cell>
          <cell r="C116" t="str">
            <v>Maxim</v>
          </cell>
          <cell r="D116" t="str">
            <v>GAL</v>
          </cell>
          <cell r="E116" t="str">
            <v>KAZANTSEV, Maxim</v>
          </cell>
          <cell r="G116" t="str">
            <v>ARTEAL</v>
          </cell>
        </row>
        <row r="117">
          <cell r="A117">
            <v>227</v>
          </cell>
          <cell r="B117" t="str">
            <v>BLANCO</v>
          </cell>
          <cell r="C117" t="str">
            <v>Roberto</v>
          </cell>
          <cell r="D117" t="str">
            <v>GAL</v>
          </cell>
          <cell r="E117" t="str">
            <v>BLANCO, Roberto</v>
          </cell>
        </row>
        <row r="118">
          <cell r="A118">
            <v>228</v>
          </cell>
          <cell r="B118" t="str">
            <v>MACHADO</v>
          </cell>
          <cell r="C118" t="str">
            <v>Miguel Ángel</v>
          </cell>
          <cell r="D118" t="str">
            <v>AND</v>
          </cell>
          <cell r="E118" t="str">
            <v>MACHADO, Miguel Ángel</v>
          </cell>
        </row>
        <row r="119">
          <cell r="A119">
            <v>229</v>
          </cell>
          <cell r="B119" t="str">
            <v>IZQUIERDO</v>
          </cell>
          <cell r="C119" t="str">
            <v>Alberto</v>
          </cell>
          <cell r="D119" t="str">
            <v>CYL</v>
          </cell>
          <cell r="E119" t="str">
            <v>IZQUIERDO, Alberto</v>
          </cell>
        </row>
        <row r="120">
          <cell r="A120">
            <v>230</v>
          </cell>
          <cell r="B120" t="str">
            <v>GUILLÉN</v>
          </cell>
          <cell r="C120" t="str">
            <v>César</v>
          </cell>
          <cell r="D120" t="str">
            <v>CYL</v>
          </cell>
          <cell r="E120" t="str">
            <v>GUILLÉN, César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Hoja2"/>
      <sheetName val="Actas"/>
      <sheetName val="Dorsal"/>
    </sheetNames>
    <sheetDataSet>
      <sheetData sheetId="0" refreshError="1">
        <row r="2">
          <cell r="A2">
            <v>101</v>
          </cell>
          <cell r="B2" t="str">
            <v>CASARES</v>
          </cell>
          <cell r="C2" t="str">
            <v>Roberto</v>
          </cell>
          <cell r="D2" t="str">
            <v>AND</v>
          </cell>
          <cell r="E2" t="str">
            <v>CASARES, Roberto</v>
          </cell>
          <cell r="F2">
            <v>855</v>
          </cell>
        </row>
        <row r="3">
          <cell r="A3">
            <v>102</v>
          </cell>
          <cell r="B3" t="str">
            <v>CIBANTOS</v>
          </cell>
          <cell r="C3" t="str">
            <v>A. Mateo</v>
          </cell>
          <cell r="D3" t="str">
            <v>AND</v>
          </cell>
          <cell r="E3" t="str">
            <v>CIBANTOS, A. Mateo</v>
          </cell>
          <cell r="F3">
            <v>754</v>
          </cell>
        </row>
        <row r="4">
          <cell r="A4">
            <v>103</v>
          </cell>
          <cell r="B4" t="str">
            <v>DELGADO</v>
          </cell>
          <cell r="C4" t="str">
            <v>J. Enrique</v>
          </cell>
          <cell r="D4" t="str">
            <v>AND</v>
          </cell>
          <cell r="E4" t="str">
            <v>DELGADO, J. Enrique</v>
          </cell>
        </row>
        <row r="5">
          <cell r="A5">
            <v>104</v>
          </cell>
          <cell r="B5" t="str">
            <v>GAMBRA</v>
          </cell>
          <cell r="C5" t="str">
            <v>Jorge</v>
          </cell>
          <cell r="D5" t="str">
            <v>AND</v>
          </cell>
          <cell r="E5" t="str">
            <v>GAMBRA, Jorge</v>
          </cell>
          <cell r="F5">
            <v>851</v>
          </cell>
        </row>
        <row r="6">
          <cell r="A6">
            <v>105</v>
          </cell>
          <cell r="B6" t="str">
            <v>HE</v>
          </cell>
          <cell r="C6" t="str">
            <v>Zhi Wen</v>
          </cell>
          <cell r="D6" t="str">
            <v>AND</v>
          </cell>
          <cell r="E6" t="str">
            <v>HE, Zhi Wen</v>
          </cell>
        </row>
        <row r="7">
          <cell r="A7">
            <v>106</v>
          </cell>
        </row>
        <row r="8">
          <cell r="A8">
            <v>107</v>
          </cell>
          <cell r="B8" t="str">
            <v>LI</v>
          </cell>
          <cell r="C8" t="str">
            <v>Qi</v>
          </cell>
          <cell r="D8" t="str">
            <v>AND</v>
          </cell>
          <cell r="E8" t="str">
            <v>LI, Qi</v>
          </cell>
        </row>
        <row r="9">
          <cell r="A9">
            <v>108</v>
          </cell>
          <cell r="B9" t="str">
            <v>LIU</v>
          </cell>
          <cell r="C9" t="str">
            <v>Jun Hui</v>
          </cell>
          <cell r="D9" t="str">
            <v>AND</v>
          </cell>
          <cell r="E9" t="str">
            <v>LIU, Jun Hui</v>
          </cell>
        </row>
        <row r="10">
          <cell r="A10">
            <v>109</v>
          </cell>
          <cell r="B10" t="str">
            <v>LOZANO</v>
          </cell>
          <cell r="C10" t="str">
            <v>Álvaro</v>
          </cell>
          <cell r="D10" t="str">
            <v>AND</v>
          </cell>
          <cell r="E10" t="str">
            <v>LOZANO, Álvaro</v>
          </cell>
        </row>
        <row r="11">
          <cell r="A11">
            <v>110</v>
          </cell>
          <cell r="B11" t="str">
            <v>MACHADO</v>
          </cell>
          <cell r="C11" t="str">
            <v>Carlos</v>
          </cell>
          <cell r="D11" t="str">
            <v>AND</v>
          </cell>
          <cell r="E11" t="str">
            <v>MACHADO, Carlos</v>
          </cell>
          <cell r="F11">
            <v>1018</v>
          </cell>
        </row>
        <row r="12">
          <cell r="A12">
            <v>111</v>
          </cell>
          <cell r="B12" t="str">
            <v>MACHADO</v>
          </cell>
          <cell r="C12" t="str">
            <v>José Luis</v>
          </cell>
          <cell r="D12" t="str">
            <v>AND</v>
          </cell>
          <cell r="E12" t="str">
            <v>MACHADO, José Luis</v>
          </cell>
          <cell r="F12">
            <v>790</v>
          </cell>
        </row>
        <row r="13">
          <cell r="A13">
            <v>112</v>
          </cell>
          <cell r="B13" t="str">
            <v>MARTÍN</v>
          </cell>
          <cell r="C13" t="str">
            <v>Carlos</v>
          </cell>
          <cell r="D13" t="str">
            <v>AND</v>
          </cell>
          <cell r="E13" t="str">
            <v>MARTÍN, Carlos</v>
          </cell>
        </row>
        <row r="14">
          <cell r="A14">
            <v>113</v>
          </cell>
        </row>
        <row r="15">
          <cell r="A15">
            <v>114</v>
          </cell>
          <cell r="B15" t="str">
            <v>MORENO</v>
          </cell>
          <cell r="C15" t="str">
            <v>Pablo</v>
          </cell>
          <cell r="D15" t="str">
            <v>AND</v>
          </cell>
          <cell r="E15" t="str">
            <v>MORENO, Pablo</v>
          </cell>
        </row>
        <row r="16">
          <cell r="A16">
            <v>115</v>
          </cell>
          <cell r="B16" t="str">
            <v>RADENBACH</v>
          </cell>
          <cell r="C16" t="str">
            <v>Fred</v>
          </cell>
          <cell r="D16" t="str">
            <v>AND</v>
          </cell>
          <cell r="E16" t="str">
            <v>RADENBACH, Fred</v>
          </cell>
        </row>
        <row r="17">
          <cell r="A17">
            <v>116</v>
          </cell>
          <cell r="B17" t="str">
            <v>ROSARIO</v>
          </cell>
          <cell r="C17" t="str">
            <v>David</v>
          </cell>
          <cell r="D17" t="str">
            <v>AND</v>
          </cell>
          <cell r="E17" t="str">
            <v>ROSARIO, David</v>
          </cell>
          <cell r="F17">
            <v>669</v>
          </cell>
        </row>
        <row r="18">
          <cell r="A18">
            <v>117</v>
          </cell>
          <cell r="B18" t="str">
            <v>RUIZ</v>
          </cell>
          <cell r="C18" t="str">
            <v>Isidro</v>
          </cell>
          <cell r="D18" t="str">
            <v>AND</v>
          </cell>
          <cell r="E18" t="str">
            <v>RUIZ, Isidro</v>
          </cell>
        </row>
        <row r="19">
          <cell r="A19">
            <v>118</v>
          </cell>
          <cell r="B19" t="str">
            <v>RUIZ</v>
          </cell>
          <cell r="C19" t="str">
            <v>José Antonio</v>
          </cell>
          <cell r="D19" t="str">
            <v>AND</v>
          </cell>
          <cell r="E19" t="str">
            <v>RUIZ, José Antonio</v>
          </cell>
          <cell r="F19">
            <v>411</v>
          </cell>
        </row>
        <row r="20">
          <cell r="A20">
            <v>119</v>
          </cell>
          <cell r="B20" t="str">
            <v>RUIZ</v>
          </cell>
          <cell r="C20" t="str">
            <v>José Manuel</v>
          </cell>
          <cell r="D20" t="str">
            <v>AND</v>
          </cell>
          <cell r="E20" t="str">
            <v>RUIZ, José Manuel</v>
          </cell>
        </row>
        <row r="21">
          <cell r="A21">
            <v>120</v>
          </cell>
          <cell r="B21" t="str">
            <v>SÁNCHEZ</v>
          </cell>
          <cell r="C21" t="str">
            <v>Víctor</v>
          </cell>
          <cell r="D21" t="str">
            <v>AND</v>
          </cell>
          <cell r="E21" t="str">
            <v>SÁNCHEZ, Víctor</v>
          </cell>
          <cell r="F21">
            <v>984</v>
          </cell>
        </row>
        <row r="22">
          <cell r="A22">
            <v>121</v>
          </cell>
          <cell r="B22" t="str">
            <v>SEVILLA</v>
          </cell>
          <cell r="C22" t="str">
            <v>Juan Bautista</v>
          </cell>
          <cell r="D22" t="str">
            <v>AND</v>
          </cell>
          <cell r="E22" t="str">
            <v>SEVILLA, Juan Bautista</v>
          </cell>
          <cell r="F22">
            <v>774</v>
          </cell>
        </row>
        <row r="23">
          <cell r="A23">
            <v>122</v>
          </cell>
          <cell r="B23" t="str">
            <v>TOL</v>
          </cell>
          <cell r="C23" t="str">
            <v>Christian</v>
          </cell>
          <cell r="D23" t="str">
            <v>AND</v>
          </cell>
          <cell r="E23" t="str">
            <v>TOL, Christian</v>
          </cell>
        </row>
        <row r="24">
          <cell r="A24">
            <v>123</v>
          </cell>
          <cell r="B24" t="str">
            <v>WAHAB</v>
          </cell>
          <cell r="C24" t="str">
            <v>Ahmed</v>
          </cell>
          <cell r="D24" t="str">
            <v>AND</v>
          </cell>
          <cell r="E24" t="str">
            <v>WAHAB, Ahmed</v>
          </cell>
        </row>
        <row r="25">
          <cell r="A25">
            <v>124</v>
          </cell>
          <cell r="B25" t="str">
            <v>BEAMONTE</v>
          </cell>
          <cell r="C25" t="str">
            <v>Alfonso</v>
          </cell>
          <cell r="D25" t="str">
            <v>ARA</v>
          </cell>
          <cell r="E25" t="str">
            <v>BEAMONTE, Alfonso</v>
          </cell>
        </row>
        <row r="26">
          <cell r="A26">
            <v>125</v>
          </cell>
          <cell r="B26" t="str">
            <v>CHAN</v>
          </cell>
          <cell r="C26" t="str">
            <v>Koon Wah</v>
          </cell>
          <cell r="D26" t="str">
            <v>ARA</v>
          </cell>
          <cell r="E26" t="str">
            <v>CHAN, Koon Wah</v>
          </cell>
        </row>
        <row r="27">
          <cell r="A27">
            <v>126</v>
          </cell>
          <cell r="B27" t="str">
            <v>GALLEGO</v>
          </cell>
          <cell r="C27" t="str">
            <v>Félix</v>
          </cell>
          <cell r="D27" t="str">
            <v>ARA</v>
          </cell>
          <cell r="E27" t="str">
            <v>GALLEGO, Félix</v>
          </cell>
        </row>
        <row r="28">
          <cell r="A28">
            <v>127</v>
          </cell>
          <cell r="B28" t="str">
            <v>ALFONSO</v>
          </cell>
          <cell r="C28" t="str">
            <v>Salvador</v>
          </cell>
          <cell r="D28" t="str">
            <v>AST</v>
          </cell>
          <cell r="E28" t="str">
            <v>ALFONSO, Salvador</v>
          </cell>
        </row>
        <row r="29">
          <cell r="A29">
            <v>128</v>
          </cell>
          <cell r="B29" t="str">
            <v>BURGOS</v>
          </cell>
          <cell r="C29" t="str">
            <v>Aurelio</v>
          </cell>
          <cell r="D29" t="str">
            <v>AST</v>
          </cell>
          <cell r="E29" t="str">
            <v>BURGOS, Aurelio</v>
          </cell>
        </row>
        <row r="30">
          <cell r="A30">
            <v>129</v>
          </cell>
        </row>
        <row r="31">
          <cell r="A31">
            <v>130</v>
          </cell>
        </row>
        <row r="32">
          <cell r="A32">
            <v>131</v>
          </cell>
          <cell r="B32" t="str">
            <v>SUÁREZ</v>
          </cell>
          <cell r="C32" t="str">
            <v>David</v>
          </cell>
          <cell r="D32" t="str">
            <v>AST</v>
          </cell>
          <cell r="E32" t="str">
            <v>SUÁREZ, David</v>
          </cell>
        </row>
        <row r="33">
          <cell r="A33">
            <v>132</v>
          </cell>
          <cell r="B33" t="str">
            <v>GARCÍA</v>
          </cell>
          <cell r="C33" t="str">
            <v>Luis</v>
          </cell>
          <cell r="D33" t="str">
            <v>CYL</v>
          </cell>
          <cell r="E33" t="str">
            <v>GARCÍA, Luis</v>
          </cell>
        </row>
        <row r="34">
          <cell r="A34">
            <v>133</v>
          </cell>
          <cell r="B34" t="str">
            <v>GONZÁLEZ</v>
          </cell>
          <cell r="C34" t="str">
            <v>Jorge</v>
          </cell>
          <cell r="D34" t="str">
            <v>CYL</v>
          </cell>
          <cell r="E34" t="str">
            <v>GONZÁLEZ, Jorge</v>
          </cell>
        </row>
        <row r="35">
          <cell r="A35">
            <v>134</v>
          </cell>
          <cell r="B35" t="str">
            <v>MORA</v>
          </cell>
          <cell r="C35" t="str">
            <v>Javier</v>
          </cell>
          <cell r="D35" t="str">
            <v>CYL</v>
          </cell>
          <cell r="E35" t="str">
            <v>MORA, Javier</v>
          </cell>
        </row>
        <row r="36">
          <cell r="A36">
            <v>135</v>
          </cell>
          <cell r="B36" t="str">
            <v>ZÁRATE</v>
          </cell>
          <cell r="C36" t="str">
            <v>Pablo</v>
          </cell>
          <cell r="D36" t="str">
            <v>CYL</v>
          </cell>
          <cell r="E36" t="str">
            <v>ZÁRATE, Pablo</v>
          </cell>
        </row>
        <row r="37">
          <cell r="A37">
            <v>136</v>
          </cell>
          <cell r="B37" t="str">
            <v>CHEN</v>
          </cell>
          <cell r="C37" t="str">
            <v>Wei</v>
          </cell>
          <cell r="D37" t="str">
            <v>CYL</v>
          </cell>
          <cell r="E37" t="str">
            <v>CHEN, Wei</v>
          </cell>
        </row>
        <row r="38">
          <cell r="A38">
            <v>137</v>
          </cell>
          <cell r="B38" t="str">
            <v>ECHAZARRETA</v>
          </cell>
          <cell r="C38" t="str">
            <v>Sonia</v>
          </cell>
          <cell r="D38" t="str">
            <v>CYL</v>
          </cell>
          <cell r="E38" t="str">
            <v>ECHAZARRETA, Sonia</v>
          </cell>
        </row>
        <row r="39">
          <cell r="A39">
            <v>138</v>
          </cell>
          <cell r="B39" t="str">
            <v>GALLO</v>
          </cell>
          <cell r="C39" t="str">
            <v>Mª Carmen</v>
          </cell>
          <cell r="D39" t="str">
            <v>CYL</v>
          </cell>
          <cell r="E39" t="str">
            <v>GALLO, Mª Carmen</v>
          </cell>
        </row>
        <row r="40">
          <cell r="A40">
            <v>139</v>
          </cell>
          <cell r="B40" t="str">
            <v>MARTÍN</v>
          </cell>
          <cell r="C40" t="str">
            <v>María</v>
          </cell>
          <cell r="D40" t="str">
            <v>CYL</v>
          </cell>
          <cell r="E40" t="str">
            <v>MARTÍN, María</v>
          </cell>
        </row>
        <row r="41">
          <cell r="A41">
            <v>140</v>
          </cell>
          <cell r="B41" t="str">
            <v>MATILLA</v>
          </cell>
          <cell r="C41" t="str">
            <v>Irene</v>
          </cell>
          <cell r="D41" t="str">
            <v>CYL</v>
          </cell>
          <cell r="E41" t="str">
            <v>MATILLA, Irene</v>
          </cell>
        </row>
        <row r="42">
          <cell r="A42">
            <v>141</v>
          </cell>
          <cell r="B42" t="str">
            <v>PANADERO</v>
          </cell>
          <cell r="C42" t="str">
            <v>Gloria</v>
          </cell>
          <cell r="D42" t="str">
            <v>CYL</v>
          </cell>
          <cell r="E42" t="str">
            <v>PANADERO, Gloria</v>
          </cell>
          <cell r="F42">
            <v>634</v>
          </cell>
        </row>
        <row r="43">
          <cell r="A43">
            <v>142</v>
          </cell>
          <cell r="B43" t="str">
            <v>PORTA</v>
          </cell>
          <cell r="C43" t="str">
            <v>Idoia</v>
          </cell>
          <cell r="D43" t="str">
            <v>CYL</v>
          </cell>
          <cell r="E43" t="str">
            <v>PORTA, Idoia</v>
          </cell>
        </row>
        <row r="44">
          <cell r="A44">
            <v>143</v>
          </cell>
          <cell r="B44" t="str">
            <v>VILÁ</v>
          </cell>
          <cell r="C44" t="str">
            <v>Roser</v>
          </cell>
          <cell r="D44" t="str">
            <v>CYL</v>
          </cell>
          <cell r="E44" t="str">
            <v>VILÁ, Roser</v>
          </cell>
          <cell r="F44">
            <v>892</v>
          </cell>
        </row>
        <row r="45">
          <cell r="A45">
            <v>144</v>
          </cell>
          <cell r="B45" t="str">
            <v>ANDRADE</v>
          </cell>
          <cell r="C45" t="str">
            <v>Josep Lluis</v>
          </cell>
          <cell r="D45" t="str">
            <v>CAT</v>
          </cell>
          <cell r="E45" t="str">
            <v>ANDRADE, Josep Lluis</v>
          </cell>
        </row>
        <row r="46">
          <cell r="A46">
            <v>145</v>
          </cell>
          <cell r="B46" t="str">
            <v>ARNAU</v>
          </cell>
          <cell r="C46" t="str">
            <v>Miquel</v>
          </cell>
          <cell r="D46" t="str">
            <v>CAT</v>
          </cell>
          <cell r="E46" t="str">
            <v>ARNAU, Miquel</v>
          </cell>
          <cell r="F46">
            <v>413</v>
          </cell>
        </row>
        <row r="47">
          <cell r="A47">
            <v>146</v>
          </cell>
          <cell r="B47" t="str">
            <v>BACARISAS</v>
          </cell>
          <cell r="C47" t="str">
            <v>Jordi</v>
          </cell>
          <cell r="D47" t="str">
            <v>CAT</v>
          </cell>
          <cell r="E47" t="str">
            <v>BACARISAS, Jordi</v>
          </cell>
          <cell r="F47">
            <v>169</v>
          </cell>
        </row>
        <row r="48">
          <cell r="A48">
            <v>147</v>
          </cell>
          <cell r="B48" t="str">
            <v>CANO</v>
          </cell>
          <cell r="C48" t="str">
            <v>Andreu</v>
          </cell>
          <cell r="D48" t="str">
            <v>CAT</v>
          </cell>
          <cell r="E48" t="str">
            <v>CANO, Andreu</v>
          </cell>
        </row>
        <row r="49">
          <cell r="A49">
            <v>148</v>
          </cell>
          <cell r="B49" t="str">
            <v>CLOTET</v>
          </cell>
          <cell r="C49" t="str">
            <v>Marc</v>
          </cell>
          <cell r="D49" t="str">
            <v>CAT</v>
          </cell>
          <cell r="E49" t="str">
            <v>CLOTET, Marc</v>
          </cell>
          <cell r="F49">
            <v>169</v>
          </cell>
        </row>
        <row r="50">
          <cell r="A50">
            <v>149</v>
          </cell>
          <cell r="B50" t="str">
            <v>DURÁN</v>
          </cell>
          <cell r="C50" t="str">
            <v>Marc</v>
          </cell>
          <cell r="D50" t="str">
            <v>CAT</v>
          </cell>
          <cell r="E50" t="str">
            <v>DURÁN, Marc</v>
          </cell>
        </row>
        <row r="51">
          <cell r="A51">
            <v>150</v>
          </cell>
          <cell r="B51" t="str">
            <v>DVORAK</v>
          </cell>
          <cell r="C51" t="str">
            <v>Vladimir</v>
          </cell>
          <cell r="D51" t="str">
            <v>CAT</v>
          </cell>
          <cell r="E51" t="str">
            <v>DVORAK, Vladimir</v>
          </cell>
        </row>
        <row r="52">
          <cell r="A52">
            <v>151</v>
          </cell>
          <cell r="B52" t="str">
            <v>ESCAMILLA</v>
          </cell>
          <cell r="C52" t="str">
            <v>Eduard</v>
          </cell>
          <cell r="D52" t="str">
            <v>CAT</v>
          </cell>
          <cell r="E52" t="str">
            <v>ESCAMILLA, Eduard</v>
          </cell>
          <cell r="F52">
            <v>543</v>
          </cell>
        </row>
        <row r="53">
          <cell r="A53">
            <v>152</v>
          </cell>
          <cell r="B53" t="str">
            <v>FONT</v>
          </cell>
          <cell r="C53" t="str">
            <v>Carles</v>
          </cell>
          <cell r="D53" t="str">
            <v>CAT</v>
          </cell>
          <cell r="E53" t="str">
            <v>FONT, Carles</v>
          </cell>
        </row>
        <row r="54">
          <cell r="A54">
            <v>153</v>
          </cell>
          <cell r="B54" t="str">
            <v>MAMPEL</v>
          </cell>
          <cell r="C54" t="str">
            <v>Ramón</v>
          </cell>
          <cell r="D54" t="str">
            <v>CAT</v>
          </cell>
          <cell r="E54" t="str">
            <v>MAMPEL, Ramón</v>
          </cell>
        </row>
        <row r="55">
          <cell r="A55">
            <v>154</v>
          </cell>
          <cell r="B55" t="str">
            <v>MARTÍNEZ</v>
          </cell>
          <cell r="C55" t="str">
            <v>Iván</v>
          </cell>
          <cell r="D55" t="str">
            <v>CAT</v>
          </cell>
          <cell r="E55" t="str">
            <v>MARTÍNEZ, Iván</v>
          </cell>
          <cell r="F55">
            <v>168</v>
          </cell>
        </row>
        <row r="56">
          <cell r="A56">
            <v>155</v>
          </cell>
          <cell r="D56" t="str">
            <v>CAT</v>
          </cell>
        </row>
        <row r="57">
          <cell r="A57">
            <v>156</v>
          </cell>
          <cell r="B57" t="str">
            <v>MASALÓ</v>
          </cell>
          <cell r="C57" t="str">
            <v>Jordi</v>
          </cell>
          <cell r="D57" t="str">
            <v>CAT</v>
          </cell>
          <cell r="E57" t="str">
            <v>MASALÓ, Jordi</v>
          </cell>
        </row>
        <row r="58">
          <cell r="A58">
            <v>157</v>
          </cell>
          <cell r="B58" t="str">
            <v>MOLINS</v>
          </cell>
          <cell r="C58" t="str">
            <v>Josep Ignasi</v>
          </cell>
          <cell r="D58" t="str">
            <v>CAT</v>
          </cell>
          <cell r="E58" t="str">
            <v>MOLINS, Josep Ignasi</v>
          </cell>
        </row>
        <row r="59">
          <cell r="A59">
            <v>158</v>
          </cell>
          <cell r="B59" t="str">
            <v>MOURZOV</v>
          </cell>
          <cell r="C59" t="str">
            <v>Alexei</v>
          </cell>
          <cell r="D59" t="str">
            <v>CAT</v>
          </cell>
          <cell r="E59" t="str">
            <v>MOURZOV, Alexei</v>
          </cell>
        </row>
        <row r="60">
          <cell r="A60">
            <v>159</v>
          </cell>
          <cell r="B60" t="str">
            <v>MOUZIKYNE</v>
          </cell>
          <cell r="C60" t="str">
            <v>Andrei</v>
          </cell>
          <cell r="D60" t="str">
            <v>CAT</v>
          </cell>
          <cell r="E60" t="str">
            <v>MOUZIKYNE, Andrei</v>
          </cell>
        </row>
        <row r="61">
          <cell r="A61">
            <v>160</v>
          </cell>
          <cell r="B61" t="str">
            <v>PALÉS</v>
          </cell>
          <cell r="C61" t="str">
            <v>Josep María</v>
          </cell>
          <cell r="D61" t="str">
            <v>CAT</v>
          </cell>
          <cell r="E61" t="str">
            <v>PALÉS, Josep María</v>
          </cell>
          <cell r="F61">
            <v>662</v>
          </cell>
        </row>
        <row r="62">
          <cell r="A62">
            <v>161</v>
          </cell>
          <cell r="B62" t="str">
            <v>PIELLA</v>
          </cell>
          <cell r="C62" t="str">
            <v>Jordi</v>
          </cell>
          <cell r="D62" t="str">
            <v>CAT</v>
          </cell>
          <cell r="E62" t="str">
            <v>PIELLA, Jordi</v>
          </cell>
          <cell r="F62">
            <v>545</v>
          </cell>
        </row>
        <row r="63">
          <cell r="A63">
            <v>162</v>
          </cell>
          <cell r="B63" t="str">
            <v>TORRENS</v>
          </cell>
          <cell r="C63" t="str">
            <v>Gerard</v>
          </cell>
          <cell r="D63" t="str">
            <v>CAT</v>
          </cell>
          <cell r="E63" t="str">
            <v>TORRENS, Gerard</v>
          </cell>
        </row>
        <row r="64">
          <cell r="A64">
            <v>163</v>
          </cell>
          <cell r="B64" t="str">
            <v>ALMAGRO</v>
          </cell>
          <cell r="C64" t="str">
            <v>Meritxell</v>
          </cell>
          <cell r="D64" t="str">
            <v>CAT</v>
          </cell>
          <cell r="E64" t="str">
            <v>ALMAGRO, Meritxell</v>
          </cell>
          <cell r="F64">
            <v>482</v>
          </cell>
        </row>
        <row r="65">
          <cell r="A65">
            <v>164</v>
          </cell>
          <cell r="B65" t="str">
            <v>ARNAU</v>
          </cell>
          <cell r="C65" t="str">
            <v>Elisabet</v>
          </cell>
          <cell r="D65" t="str">
            <v>CAT</v>
          </cell>
          <cell r="E65" t="str">
            <v>ARNAU, Elisabet</v>
          </cell>
          <cell r="F65">
            <v>773</v>
          </cell>
        </row>
        <row r="66">
          <cell r="A66">
            <v>165</v>
          </cell>
          <cell r="B66" t="str">
            <v>BOSCH</v>
          </cell>
          <cell r="C66" t="str">
            <v>Julia</v>
          </cell>
          <cell r="D66" t="str">
            <v>CAT</v>
          </cell>
          <cell r="E66" t="str">
            <v>BOSCH, Julia</v>
          </cell>
          <cell r="F66">
            <v>207</v>
          </cell>
        </row>
        <row r="67">
          <cell r="A67">
            <v>166</v>
          </cell>
          <cell r="B67" t="str">
            <v>BOVER</v>
          </cell>
          <cell r="C67" t="str">
            <v>Montse</v>
          </cell>
          <cell r="D67" t="str">
            <v>CAT</v>
          </cell>
          <cell r="E67" t="str">
            <v>BOVER, Montse</v>
          </cell>
        </row>
        <row r="68">
          <cell r="A68">
            <v>167</v>
          </cell>
          <cell r="B68" t="str">
            <v>DVORAK</v>
          </cell>
          <cell r="C68" t="str">
            <v>Galia</v>
          </cell>
          <cell r="D68" t="str">
            <v>CAT</v>
          </cell>
          <cell r="E68" t="str">
            <v>DVORAK, Galia</v>
          </cell>
          <cell r="F68">
            <v>252</v>
          </cell>
        </row>
        <row r="69">
          <cell r="A69">
            <v>168</v>
          </cell>
          <cell r="B69" t="str">
            <v>HERNÁNDEZ</v>
          </cell>
          <cell r="C69" t="str">
            <v>Jéssica</v>
          </cell>
          <cell r="D69" t="str">
            <v>CAT</v>
          </cell>
          <cell r="E69" t="str">
            <v>HERNÁNDEZ, Jéssica</v>
          </cell>
          <cell r="F69">
            <v>733</v>
          </cell>
        </row>
        <row r="70">
          <cell r="A70">
            <v>169</v>
          </cell>
          <cell r="B70" t="str">
            <v>JURADO</v>
          </cell>
          <cell r="C70" t="str">
            <v>Miriea</v>
          </cell>
          <cell r="D70" t="str">
            <v>CAT</v>
          </cell>
          <cell r="E70" t="str">
            <v>JURADO, Miriea</v>
          </cell>
          <cell r="F70">
            <v>219</v>
          </cell>
        </row>
        <row r="71">
          <cell r="A71">
            <v>170</v>
          </cell>
          <cell r="B71" t="str">
            <v>KHASSANOVA</v>
          </cell>
          <cell r="C71" t="str">
            <v>Flora</v>
          </cell>
          <cell r="D71" t="str">
            <v>CAT</v>
          </cell>
          <cell r="E71" t="str">
            <v>KHASSANOVA, Flora</v>
          </cell>
        </row>
        <row r="72">
          <cell r="A72">
            <v>171</v>
          </cell>
          <cell r="B72" t="str">
            <v>KOMRAKOVA</v>
          </cell>
          <cell r="C72" t="str">
            <v>Elena</v>
          </cell>
          <cell r="D72" t="str">
            <v>CAT</v>
          </cell>
          <cell r="E72" t="str">
            <v>KOMRAKOVA, Elena</v>
          </cell>
        </row>
        <row r="73">
          <cell r="A73">
            <v>172</v>
          </cell>
          <cell r="B73" t="str">
            <v>KONOVALOVA</v>
          </cell>
          <cell r="C73" t="str">
            <v>Natalia</v>
          </cell>
          <cell r="D73" t="str">
            <v>CAT</v>
          </cell>
          <cell r="E73" t="str">
            <v>KONOVALOVA, Natalia</v>
          </cell>
        </row>
        <row r="74">
          <cell r="A74">
            <v>173</v>
          </cell>
          <cell r="D74" t="str">
            <v>CAT</v>
          </cell>
        </row>
        <row r="75">
          <cell r="A75">
            <v>174</v>
          </cell>
          <cell r="B75" t="str">
            <v>MORERA</v>
          </cell>
          <cell r="C75" t="str">
            <v>Mercé</v>
          </cell>
          <cell r="D75" t="str">
            <v>CAT</v>
          </cell>
          <cell r="E75" t="str">
            <v>MORERA, Mercé</v>
          </cell>
        </row>
        <row r="76">
          <cell r="A76">
            <v>175</v>
          </cell>
          <cell r="B76" t="str">
            <v>NIKOLOVA</v>
          </cell>
          <cell r="C76" t="str">
            <v>Milena</v>
          </cell>
          <cell r="D76" t="str">
            <v>CAT</v>
          </cell>
          <cell r="E76" t="str">
            <v>NIKOLOVA, Milena</v>
          </cell>
        </row>
        <row r="77">
          <cell r="A77">
            <v>176</v>
          </cell>
          <cell r="B77" t="str">
            <v>PETROVA</v>
          </cell>
          <cell r="C77" t="str">
            <v>Detelina</v>
          </cell>
          <cell r="D77" t="str">
            <v>CAT</v>
          </cell>
          <cell r="E77" t="str">
            <v>PETROVA, Detelina</v>
          </cell>
        </row>
        <row r="78">
          <cell r="A78">
            <v>177</v>
          </cell>
          <cell r="B78" t="str">
            <v>PUIG</v>
          </cell>
          <cell r="C78" t="str">
            <v>Tania</v>
          </cell>
          <cell r="D78" t="str">
            <v>CAT</v>
          </cell>
          <cell r="E78" t="str">
            <v>PUIG, Tania</v>
          </cell>
          <cell r="F78">
            <v>389</v>
          </cell>
        </row>
        <row r="79">
          <cell r="A79">
            <v>178</v>
          </cell>
          <cell r="B79" t="str">
            <v>RAMÍREZ</v>
          </cell>
          <cell r="C79" t="str">
            <v>Sara</v>
          </cell>
          <cell r="D79" t="str">
            <v>CAT</v>
          </cell>
          <cell r="E79" t="str">
            <v>RAMÍREZ, Sara</v>
          </cell>
          <cell r="F79">
            <v>146</v>
          </cell>
        </row>
        <row r="80">
          <cell r="A80">
            <v>179</v>
          </cell>
          <cell r="B80" t="str">
            <v>RODRÍGUEZ</v>
          </cell>
          <cell r="C80" t="str">
            <v>Jéssica</v>
          </cell>
          <cell r="D80" t="str">
            <v>CAT</v>
          </cell>
          <cell r="E80" t="str">
            <v>RODRÍGUEZ, Jéssica</v>
          </cell>
          <cell r="F80">
            <v>133</v>
          </cell>
        </row>
        <row r="81">
          <cell r="A81">
            <v>180</v>
          </cell>
          <cell r="B81" t="str">
            <v>RODRÍGUEZ</v>
          </cell>
          <cell r="C81" t="str">
            <v>Patricia</v>
          </cell>
          <cell r="D81" t="str">
            <v>CAT</v>
          </cell>
          <cell r="E81" t="str">
            <v>RODRÍGUEZ, Patricia</v>
          </cell>
          <cell r="F81">
            <v>250</v>
          </cell>
        </row>
        <row r="82">
          <cell r="A82">
            <v>181</v>
          </cell>
          <cell r="B82" t="str">
            <v>SERRES</v>
          </cell>
          <cell r="C82" t="str">
            <v>María</v>
          </cell>
          <cell r="D82" t="str">
            <v>CAT</v>
          </cell>
          <cell r="E82" t="str">
            <v>SERRES, María</v>
          </cell>
          <cell r="F82">
            <v>143</v>
          </cell>
        </row>
        <row r="83">
          <cell r="A83">
            <v>182</v>
          </cell>
          <cell r="B83" t="str">
            <v>XIE</v>
          </cell>
          <cell r="C83" t="str">
            <v>Jing</v>
          </cell>
          <cell r="D83" t="str">
            <v>CAT</v>
          </cell>
          <cell r="E83" t="str">
            <v>XIE, Jing</v>
          </cell>
        </row>
        <row r="84">
          <cell r="A84">
            <v>183</v>
          </cell>
          <cell r="B84" t="str">
            <v>YLLA-CATALÁ</v>
          </cell>
          <cell r="C84" t="str">
            <v>Marta</v>
          </cell>
          <cell r="D84" t="str">
            <v>CAT</v>
          </cell>
          <cell r="E84" t="str">
            <v>YLLA-CATALÁ, Marta</v>
          </cell>
          <cell r="F84">
            <v>743</v>
          </cell>
        </row>
        <row r="85">
          <cell r="A85">
            <v>184</v>
          </cell>
          <cell r="B85" t="str">
            <v>KOULAGINA</v>
          </cell>
          <cell r="C85" t="str">
            <v>Katia</v>
          </cell>
          <cell r="D85" t="str">
            <v>VAL</v>
          </cell>
          <cell r="E85" t="str">
            <v>KOULAGINA, Katia</v>
          </cell>
        </row>
        <row r="86">
          <cell r="A86">
            <v>185</v>
          </cell>
          <cell r="B86" t="str">
            <v>MANSERGAS</v>
          </cell>
          <cell r="C86" t="str">
            <v>Carla</v>
          </cell>
          <cell r="D86" t="str">
            <v>VAL</v>
          </cell>
          <cell r="E86" t="str">
            <v>MANSERGAS, Carla</v>
          </cell>
          <cell r="F86">
            <v>228</v>
          </cell>
        </row>
        <row r="87">
          <cell r="A87">
            <v>186</v>
          </cell>
          <cell r="B87" t="str">
            <v>SAVU</v>
          </cell>
          <cell r="C87" t="str">
            <v>Simona</v>
          </cell>
          <cell r="D87" t="str">
            <v>VAL</v>
          </cell>
          <cell r="E87" t="str">
            <v>SAVU, Simona</v>
          </cell>
        </row>
        <row r="88">
          <cell r="A88">
            <v>187</v>
          </cell>
          <cell r="B88" t="str">
            <v>SEMPERE</v>
          </cell>
          <cell r="C88" t="str">
            <v>Elvira</v>
          </cell>
          <cell r="D88" t="str">
            <v>VAL</v>
          </cell>
          <cell r="E88" t="str">
            <v>SEMPERE, Elvira</v>
          </cell>
          <cell r="F88">
            <v>475</v>
          </cell>
        </row>
        <row r="89">
          <cell r="A89">
            <v>188</v>
          </cell>
          <cell r="B89" t="str">
            <v>SILLA</v>
          </cell>
          <cell r="C89" t="str">
            <v>Carmen</v>
          </cell>
          <cell r="D89" t="str">
            <v>VAL</v>
          </cell>
          <cell r="E89" t="str">
            <v>SILLA, Carmen</v>
          </cell>
        </row>
        <row r="90">
          <cell r="A90">
            <v>189</v>
          </cell>
          <cell r="B90" t="str">
            <v>ENSEÑAT</v>
          </cell>
          <cell r="C90" t="str">
            <v>Jacobo</v>
          </cell>
          <cell r="D90" t="str">
            <v>GAL</v>
          </cell>
          <cell r="E90" t="str">
            <v>ENSEÑAT, Jacobo</v>
          </cell>
        </row>
        <row r="91">
          <cell r="A91">
            <v>190</v>
          </cell>
          <cell r="B91" t="str">
            <v>ENSEÑAT</v>
          </cell>
          <cell r="C91" t="str">
            <v>Juan</v>
          </cell>
          <cell r="D91" t="str">
            <v>GAL</v>
          </cell>
          <cell r="E91" t="str">
            <v>ENSEÑAT, Juan</v>
          </cell>
        </row>
        <row r="92">
          <cell r="A92">
            <v>191</v>
          </cell>
          <cell r="B92" t="str">
            <v>FERNÁNDEZ</v>
          </cell>
          <cell r="C92" t="str">
            <v>José</v>
          </cell>
          <cell r="D92" t="str">
            <v>GAL</v>
          </cell>
          <cell r="E92" t="str">
            <v>FERNÁNDEZ, José</v>
          </cell>
        </row>
        <row r="93">
          <cell r="A93">
            <v>192</v>
          </cell>
          <cell r="B93" t="str">
            <v>PASTUR</v>
          </cell>
          <cell r="C93" t="str">
            <v>Pedro</v>
          </cell>
          <cell r="D93" t="str">
            <v>GAL</v>
          </cell>
          <cell r="E93" t="str">
            <v>PASTUR, Pedro</v>
          </cell>
        </row>
        <row r="94">
          <cell r="A94">
            <v>193</v>
          </cell>
        </row>
        <row r="95">
          <cell r="A95">
            <v>194</v>
          </cell>
          <cell r="B95" t="str">
            <v>BULBUC</v>
          </cell>
          <cell r="C95" t="str">
            <v>Theodor</v>
          </cell>
          <cell r="D95" t="str">
            <v>MUR</v>
          </cell>
          <cell r="E95" t="str">
            <v>BULBUC, Theodor</v>
          </cell>
        </row>
        <row r="96">
          <cell r="A96">
            <v>195</v>
          </cell>
          <cell r="B96" t="str">
            <v>CABEZAS</v>
          </cell>
          <cell r="C96" t="str">
            <v>Beinier</v>
          </cell>
          <cell r="D96" t="str">
            <v>MUR</v>
          </cell>
          <cell r="E96" t="str">
            <v>CABEZAS, Beinier</v>
          </cell>
        </row>
        <row r="97">
          <cell r="A97">
            <v>196</v>
          </cell>
          <cell r="B97" t="str">
            <v>GALLEGO</v>
          </cell>
          <cell r="C97" t="str">
            <v>Óscar</v>
          </cell>
          <cell r="D97" t="str">
            <v>MUR</v>
          </cell>
          <cell r="E97" t="str">
            <v>GALLEGO, Óscar</v>
          </cell>
        </row>
        <row r="98">
          <cell r="A98">
            <v>197</v>
          </cell>
        </row>
        <row r="99">
          <cell r="A99">
            <v>198</v>
          </cell>
        </row>
        <row r="100">
          <cell r="A100">
            <v>199</v>
          </cell>
        </row>
        <row r="101">
          <cell r="A101">
            <v>200</v>
          </cell>
          <cell r="B101" t="str">
            <v>SAURA</v>
          </cell>
          <cell r="C101" t="str">
            <v>Raúl</v>
          </cell>
          <cell r="D101" t="str">
            <v>MUR</v>
          </cell>
          <cell r="E101" t="str">
            <v>SAURA, Raúl</v>
          </cell>
        </row>
        <row r="102">
          <cell r="A102">
            <v>201</v>
          </cell>
        </row>
        <row r="103">
          <cell r="A103">
            <v>202</v>
          </cell>
          <cell r="B103" t="str">
            <v>ANTELO</v>
          </cell>
          <cell r="C103" t="str">
            <v>Elia</v>
          </cell>
          <cell r="D103" t="str">
            <v>MUR</v>
          </cell>
          <cell r="E103" t="str">
            <v>ANTELO, Elia</v>
          </cell>
        </row>
        <row r="104">
          <cell r="A104">
            <v>203</v>
          </cell>
          <cell r="B104" t="str">
            <v>ANTELO</v>
          </cell>
          <cell r="C104" t="str">
            <v>María</v>
          </cell>
          <cell r="D104" t="str">
            <v>MUR</v>
          </cell>
          <cell r="E104" t="str">
            <v>ANTELO, María</v>
          </cell>
        </row>
        <row r="105">
          <cell r="A105">
            <v>204</v>
          </cell>
          <cell r="B105" t="str">
            <v>BAKHTINA</v>
          </cell>
          <cell r="C105" t="str">
            <v>Svetlana</v>
          </cell>
          <cell r="D105" t="str">
            <v>MUR</v>
          </cell>
          <cell r="E105" t="str">
            <v>BAKHTINA, Svetlana</v>
          </cell>
        </row>
        <row r="106">
          <cell r="A106">
            <v>205</v>
          </cell>
          <cell r="B106" t="str">
            <v>CIOSU</v>
          </cell>
          <cell r="C106" t="str">
            <v>Emilia</v>
          </cell>
          <cell r="D106" t="str">
            <v>MUR</v>
          </cell>
          <cell r="E106" t="str">
            <v>CIOSU, Emilia</v>
          </cell>
        </row>
        <row r="107">
          <cell r="A107">
            <v>206</v>
          </cell>
          <cell r="B107" t="str">
            <v>LI</v>
          </cell>
          <cell r="C107" t="str">
            <v>Yuan Yuan</v>
          </cell>
          <cell r="D107" t="str">
            <v>MUR</v>
          </cell>
          <cell r="E107" t="str">
            <v>LI, Yuan Yuan</v>
          </cell>
        </row>
        <row r="108">
          <cell r="A108">
            <v>207</v>
          </cell>
          <cell r="B108" t="str">
            <v>LOZANO</v>
          </cell>
          <cell r="C108" t="str">
            <v>Isabel</v>
          </cell>
          <cell r="D108" t="str">
            <v>MUR</v>
          </cell>
          <cell r="E108" t="str">
            <v>LOZANO, Isabel</v>
          </cell>
          <cell r="F108">
            <v>237</v>
          </cell>
        </row>
        <row r="109">
          <cell r="A109">
            <v>208</v>
          </cell>
          <cell r="B109" t="str">
            <v>NÚÑEZ</v>
          </cell>
          <cell r="C109" t="str">
            <v>Vanessa</v>
          </cell>
          <cell r="D109" t="str">
            <v>MUR</v>
          </cell>
          <cell r="E109" t="str">
            <v>NÚÑEZ, Vanessa</v>
          </cell>
        </row>
        <row r="110">
          <cell r="A110">
            <v>209</v>
          </cell>
          <cell r="B110" t="str">
            <v>PÉREZ</v>
          </cell>
          <cell r="C110" t="str">
            <v>Sara</v>
          </cell>
          <cell r="D110" t="str">
            <v>MUR</v>
          </cell>
          <cell r="E110" t="str">
            <v>PÉREZ, Sara</v>
          </cell>
          <cell r="F110">
            <v>782</v>
          </cell>
        </row>
        <row r="111">
          <cell r="A111">
            <v>210</v>
          </cell>
          <cell r="B111" t="str">
            <v>VILLADA</v>
          </cell>
          <cell r="C111" t="str">
            <v>Jénnifer</v>
          </cell>
          <cell r="D111" t="str">
            <v>MUR</v>
          </cell>
          <cell r="E111" t="str">
            <v>VILLADA, Jénnifer</v>
          </cell>
          <cell r="F111">
            <v>302</v>
          </cell>
        </row>
        <row r="112">
          <cell r="A112">
            <v>211</v>
          </cell>
          <cell r="B112" t="str">
            <v>CALVO</v>
          </cell>
          <cell r="C112" t="str">
            <v>Luis</v>
          </cell>
          <cell r="D112" t="str">
            <v>CNR</v>
          </cell>
          <cell r="E112" t="str">
            <v>CALVO, Luis</v>
          </cell>
        </row>
        <row r="113">
          <cell r="A113">
            <v>212</v>
          </cell>
          <cell r="B113" t="str">
            <v>CARNEROS</v>
          </cell>
          <cell r="C113" t="str">
            <v>Alfredo</v>
          </cell>
          <cell r="D113" t="str">
            <v>IND</v>
          </cell>
          <cell r="E113" t="str">
            <v>CARNEROS, Alfredo</v>
          </cell>
        </row>
        <row r="114">
          <cell r="A114">
            <v>213</v>
          </cell>
          <cell r="B114" t="str">
            <v>CAYMEL</v>
          </cell>
          <cell r="C114" t="str">
            <v>Ismael</v>
          </cell>
          <cell r="D114" t="str">
            <v>VAL</v>
          </cell>
          <cell r="E114" t="str">
            <v>CAYMEL, Ismael</v>
          </cell>
        </row>
        <row r="115">
          <cell r="A115">
            <v>214</v>
          </cell>
          <cell r="B115" t="str">
            <v>TORRES</v>
          </cell>
          <cell r="C115" t="str">
            <v>Daniel</v>
          </cell>
          <cell r="D115" t="str">
            <v>IND</v>
          </cell>
          <cell r="E115" t="str">
            <v>TORRES, Daniel</v>
          </cell>
          <cell r="F115">
            <v>818</v>
          </cell>
        </row>
        <row r="116">
          <cell r="A116">
            <v>215</v>
          </cell>
          <cell r="B116" t="str">
            <v>EMILIANOV</v>
          </cell>
          <cell r="C116" t="str">
            <v>Alexei</v>
          </cell>
          <cell r="D116" t="str">
            <v>PVS</v>
          </cell>
          <cell r="E116" t="str">
            <v>EMILIANOV, Alexei</v>
          </cell>
        </row>
        <row r="117">
          <cell r="A117">
            <v>216</v>
          </cell>
          <cell r="B117" t="str">
            <v>MARTÍNEZ</v>
          </cell>
          <cell r="C117" t="str">
            <v>Íker</v>
          </cell>
          <cell r="D117" t="str">
            <v>PVS</v>
          </cell>
          <cell r="E117" t="str">
            <v>MARTÍNEZ, Íker</v>
          </cell>
        </row>
        <row r="118">
          <cell r="A118">
            <v>217</v>
          </cell>
          <cell r="B118" t="str">
            <v>OMOTARA</v>
          </cell>
          <cell r="C118" t="str">
            <v>Titus</v>
          </cell>
          <cell r="D118" t="str">
            <v>PVS</v>
          </cell>
          <cell r="E118" t="str">
            <v>OMOTARA, Titus</v>
          </cell>
        </row>
        <row r="119">
          <cell r="A119">
            <v>218</v>
          </cell>
          <cell r="B119" t="str">
            <v>RODRÍGUEZ</v>
          </cell>
          <cell r="C119" t="str">
            <v>Sergio</v>
          </cell>
          <cell r="D119" t="str">
            <v>PVS</v>
          </cell>
          <cell r="E119" t="str">
            <v>RODRÍGUEZ, Sergio</v>
          </cell>
        </row>
        <row r="120">
          <cell r="A120">
            <v>219</v>
          </cell>
          <cell r="B120" t="str">
            <v>SANTAMARTA</v>
          </cell>
          <cell r="C120" t="str">
            <v>Víctor</v>
          </cell>
          <cell r="D120" t="str">
            <v>PVS</v>
          </cell>
          <cell r="E120" t="str">
            <v>SANTAMARTA, Víctor</v>
          </cell>
        </row>
        <row r="121">
          <cell r="A121">
            <v>220</v>
          </cell>
          <cell r="B121" t="str">
            <v>MALOV</v>
          </cell>
          <cell r="C121" t="str">
            <v>Valeri</v>
          </cell>
          <cell r="D121" t="str">
            <v>CAT</v>
          </cell>
          <cell r="E121" t="str">
            <v>MALOV, Valeri</v>
          </cell>
        </row>
        <row r="122">
          <cell r="A122">
            <v>221</v>
          </cell>
          <cell r="B122" t="str">
            <v>GONZÁLEZ</v>
          </cell>
          <cell r="C122" t="str">
            <v>Félix</v>
          </cell>
          <cell r="D122" t="str">
            <v>AST</v>
          </cell>
          <cell r="E122" t="str">
            <v>GONZÁLEZ, Félix</v>
          </cell>
        </row>
        <row r="123">
          <cell r="A123">
            <v>222</v>
          </cell>
          <cell r="B123" t="str">
            <v>BURGOS</v>
          </cell>
          <cell r="C123" t="str">
            <v>Emilio</v>
          </cell>
          <cell r="D123" t="str">
            <v>AST</v>
          </cell>
          <cell r="E123" t="str">
            <v>BURGOS, Emilio</v>
          </cell>
        </row>
        <row r="124">
          <cell r="A124">
            <v>223</v>
          </cell>
          <cell r="B124" t="str">
            <v>NAVARRO</v>
          </cell>
          <cell r="C124" t="str">
            <v>Pere</v>
          </cell>
          <cell r="D124" t="str">
            <v>CAT</v>
          </cell>
          <cell r="E124" t="str">
            <v>NAVARRO, Pere</v>
          </cell>
        </row>
        <row r="125">
          <cell r="A125">
            <v>224</v>
          </cell>
          <cell r="B125" t="str">
            <v>MARTÍNEZ</v>
          </cell>
          <cell r="C125" t="str">
            <v>Luis</v>
          </cell>
          <cell r="D125" t="str">
            <v>MAD</v>
          </cell>
          <cell r="E125" t="str">
            <v>MARTÍNEZ, Luis</v>
          </cell>
        </row>
        <row r="126">
          <cell r="A126">
            <v>225</v>
          </cell>
          <cell r="B126" t="str">
            <v>PRADES</v>
          </cell>
          <cell r="C126" t="str">
            <v>Alba</v>
          </cell>
          <cell r="D126" t="str">
            <v>IND</v>
          </cell>
          <cell r="E126" t="str">
            <v>PRADES, Alba</v>
          </cell>
        </row>
        <row r="127">
          <cell r="A127">
            <v>226</v>
          </cell>
          <cell r="B127" t="str">
            <v>KAZANTSEV</v>
          </cell>
          <cell r="C127" t="str">
            <v>Maxim</v>
          </cell>
          <cell r="D127" t="str">
            <v>GAL</v>
          </cell>
          <cell r="E127" t="str">
            <v>KAZANTSEV, Maxim</v>
          </cell>
        </row>
        <row r="128">
          <cell r="A128">
            <v>227</v>
          </cell>
          <cell r="B128" t="str">
            <v>BLANCO</v>
          </cell>
          <cell r="C128" t="str">
            <v>Roberto</v>
          </cell>
          <cell r="D128" t="str">
            <v>GAL</v>
          </cell>
          <cell r="E128" t="str">
            <v>BLANCO, Roberto</v>
          </cell>
        </row>
        <row r="129">
          <cell r="A129">
            <v>228</v>
          </cell>
          <cell r="B129" t="str">
            <v>MACHADO</v>
          </cell>
          <cell r="C129" t="str">
            <v>Miguel Ángel</v>
          </cell>
          <cell r="D129" t="str">
            <v>AND</v>
          </cell>
          <cell r="E129" t="str">
            <v>MACHADO, Miguel Ángel</v>
          </cell>
        </row>
        <row r="130">
          <cell r="A130">
            <v>229</v>
          </cell>
          <cell r="B130" t="str">
            <v>IZQUIERDO</v>
          </cell>
          <cell r="C130" t="str">
            <v>Alberto</v>
          </cell>
          <cell r="D130" t="str">
            <v>CYL</v>
          </cell>
          <cell r="E130" t="str">
            <v>IZQUIERDO, Alberto</v>
          </cell>
        </row>
        <row r="131">
          <cell r="A131">
            <v>230</v>
          </cell>
          <cell r="B131" t="str">
            <v>GUILLÉN</v>
          </cell>
          <cell r="C131" t="str">
            <v>César</v>
          </cell>
          <cell r="D131" t="str">
            <v>CYL</v>
          </cell>
          <cell r="E131" t="str">
            <v>GUILLÉN, César</v>
          </cell>
        </row>
        <row r="132">
          <cell r="A132">
            <v>231</v>
          </cell>
        </row>
        <row r="133">
          <cell r="A133">
            <v>232</v>
          </cell>
        </row>
        <row r="134">
          <cell r="A134">
            <v>233</v>
          </cell>
        </row>
        <row r="135">
          <cell r="A135">
            <v>234</v>
          </cell>
        </row>
        <row r="136">
          <cell r="A136">
            <v>235</v>
          </cell>
        </row>
        <row r="137">
          <cell r="A137">
            <v>236</v>
          </cell>
        </row>
        <row r="138">
          <cell r="A138">
            <v>237</v>
          </cell>
        </row>
        <row r="139">
          <cell r="A139">
            <v>238</v>
          </cell>
        </row>
        <row r="140">
          <cell r="A140">
            <v>239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rsal"/>
      <sheetName val="ARB"/>
      <sheetName val="IND"/>
      <sheetName val="EQU"/>
      <sheetName val="AE"/>
      <sheetName val="E"/>
      <sheetName val="EQF"/>
      <sheetName val="AEF"/>
      <sheetName val="EF"/>
      <sheetName val="AI"/>
      <sheetName val="I"/>
      <sheetName val="Af"/>
      <sheetName val="If"/>
      <sheetName val="ADm"/>
      <sheetName val="Dm"/>
      <sheetName val="ADf"/>
      <sheetName val="Df"/>
      <sheetName val="ADx"/>
      <sheetName val="Dx"/>
    </sheetNames>
    <sheetDataSet>
      <sheetData sheetId="0" refreshError="1"/>
      <sheetData sheetId="1" refreshError="1"/>
      <sheetData sheetId="2" refreshError="1">
        <row r="1">
          <cell r="A1" t="str">
            <v>Dors.</v>
          </cell>
          <cell r="B1" t="str">
            <v>APELLIDO, Nombre</v>
          </cell>
          <cell r="C1" t="str">
            <v>Cat.</v>
          </cell>
          <cell r="D1" t="str">
            <v>COM</v>
          </cell>
          <cell r="E1" t="str">
            <v>PTS</v>
          </cell>
        </row>
        <row r="2">
          <cell r="A2">
            <v>1</v>
          </cell>
          <cell r="B2" t="str">
            <v>BARRIENTOS, Antonio</v>
          </cell>
          <cell r="C2" t="str">
            <v>M</v>
          </cell>
          <cell r="D2" t="str">
            <v>AND</v>
          </cell>
        </row>
        <row r="3">
          <cell r="A3">
            <v>2</v>
          </cell>
          <cell r="B3" t="str">
            <v>CARBAJO, Fernando</v>
          </cell>
          <cell r="C3" t="str">
            <v>M</v>
          </cell>
          <cell r="D3" t="str">
            <v>AND</v>
          </cell>
          <cell r="F3" t="str">
            <v>BAJA</v>
          </cell>
        </row>
        <row r="4">
          <cell r="A4">
            <v>3</v>
          </cell>
          <cell r="B4" t="str">
            <v>FERNÁNDEZ, José A.</v>
          </cell>
          <cell r="C4" t="str">
            <v>M</v>
          </cell>
          <cell r="D4" t="str">
            <v>AND</v>
          </cell>
        </row>
        <row r="5">
          <cell r="A5">
            <v>4</v>
          </cell>
          <cell r="B5" t="str">
            <v>GALINDO, José M.</v>
          </cell>
          <cell r="C5" t="str">
            <v>M</v>
          </cell>
          <cell r="D5" t="str">
            <v>AND</v>
          </cell>
          <cell r="F5" t="str">
            <v>BAJA</v>
          </cell>
        </row>
        <row r="6">
          <cell r="A6">
            <v>5</v>
          </cell>
          <cell r="B6" t="str">
            <v>GARCÍA, Antonio E.</v>
          </cell>
          <cell r="C6" t="str">
            <v>M</v>
          </cell>
          <cell r="D6" t="str">
            <v>AND</v>
          </cell>
        </row>
        <row r="7">
          <cell r="A7">
            <v>6</v>
          </cell>
          <cell r="B7" t="str">
            <v>GÓMEZ, Juan</v>
          </cell>
          <cell r="C7" t="str">
            <v>M</v>
          </cell>
          <cell r="D7" t="str">
            <v>AND</v>
          </cell>
        </row>
        <row r="8">
          <cell r="A8">
            <v>7</v>
          </cell>
          <cell r="B8" t="str">
            <v>GONZÁLEZ, Carlos</v>
          </cell>
          <cell r="C8" t="str">
            <v>M</v>
          </cell>
          <cell r="D8" t="str">
            <v>AND</v>
          </cell>
        </row>
        <row r="9">
          <cell r="A9">
            <v>8</v>
          </cell>
          <cell r="B9" t="str">
            <v>HERNÁNDEZ, Mario</v>
          </cell>
          <cell r="C9" t="str">
            <v>M</v>
          </cell>
          <cell r="D9" t="str">
            <v>AND</v>
          </cell>
        </row>
        <row r="10">
          <cell r="A10">
            <v>9</v>
          </cell>
          <cell r="B10" t="str">
            <v>HERRERA, Pedro J.</v>
          </cell>
          <cell r="C10" t="str">
            <v>M</v>
          </cell>
          <cell r="D10" t="str">
            <v>AND</v>
          </cell>
        </row>
        <row r="11">
          <cell r="A11">
            <v>10</v>
          </cell>
          <cell r="B11" t="str">
            <v>JIMÉNEZ, Pedro</v>
          </cell>
          <cell r="C11" t="str">
            <v>M</v>
          </cell>
          <cell r="D11" t="str">
            <v>AND</v>
          </cell>
        </row>
        <row r="12">
          <cell r="A12">
            <v>11</v>
          </cell>
          <cell r="B12" t="str">
            <v>LARA, Jesús</v>
          </cell>
          <cell r="C12" t="str">
            <v>M</v>
          </cell>
          <cell r="D12" t="str">
            <v>AND</v>
          </cell>
        </row>
        <row r="13">
          <cell r="A13">
            <v>12</v>
          </cell>
          <cell r="B13" t="str">
            <v>MARTÍN, Francisco</v>
          </cell>
          <cell r="C13" t="str">
            <v>M</v>
          </cell>
          <cell r="D13" t="str">
            <v>AND</v>
          </cell>
        </row>
        <row r="14">
          <cell r="A14">
            <v>13</v>
          </cell>
          <cell r="B14" t="str">
            <v>MORALES, Enrique</v>
          </cell>
          <cell r="C14" t="str">
            <v>M</v>
          </cell>
          <cell r="D14" t="str">
            <v>AND</v>
          </cell>
          <cell r="F14" t="str">
            <v>BAJA</v>
          </cell>
        </row>
        <row r="15">
          <cell r="A15">
            <v>14</v>
          </cell>
          <cell r="B15" t="str">
            <v>MURIEL, David</v>
          </cell>
          <cell r="C15" t="str">
            <v>M</v>
          </cell>
          <cell r="D15" t="str">
            <v>AND</v>
          </cell>
          <cell r="F15" t="str">
            <v>BAJA</v>
          </cell>
        </row>
        <row r="16">
          <cell r="A16">
            <v>15</v>
          </cell>
          <cell r="B16" t="str">
            <v>PÉREZ, Álvaro</v>
          </cell>
          <cell r="C16" t="str">
            <v>M</v>
          </cell>
          <cell r="D16" t="str">
            <v>AND</v>
          </cell>
        </row>
        <row r="17">
          <cell r="A17">
            <v>16</v>
          </cell>
          <cell r="B17" t="str">
            <v>POVEDANO, Manuel</v>
          </cell>
          <cell r="C17" t="str">
            <v>M</v>
          </cell>
          <cell r="D17" t="str">
            <v>AND</v>
          </cell>
        </row>
        <row r="18">
          <cell r="A18">
            <v>17</v>
          </cell>
          <cell r="B18" t="str">
            <v>RAMÍREZ, Antonio</v>
          </cell>
          <cell r="C18" t="str">
            <v>M</v>
          </cell>
          <cell r="D18" t="str">
            <v>AND</v>
          </cell>
        </row>
        <row r="19">
          <cell r="A19">
            <v>18</v>
          </cell>
          <cell r="B19" t="str">
            <v>RAMÍREZ, Manuel</v>
          </cell>
          <cell r="C19" t="str">
            <v>M</v>
          </cell>
          <cell r="D19" t="str">
            <v>AND</v>
          </cell>
        </row>
        <row r="20">
          <cell r="A20">
            <v>19</v>
          </cell>
          <cell r="B20" t="str">
            <v>TEJERO, Adolfo</v>
          </cell>
          <cell r="C20" t="str">
            <v>M</v>
          </cell>
          <cell r="D20" t="str">
            <v>AND</v>
          </cell>
        </row>
        <row r="21">
          <cell r="A21">
            <v>20</v>
          </cell>
          <cell r="B21" t="str">
            <v>ÁLVAREZ, Gloria</v>
          </cell>
          <cell r="C21" t="str">
            <v>F</v>
          </cell>
          <cell r="D21" t="str">
            <v>AND</v>
          </cell>
        </row>
        <row r="22">
          <cell r="A22">
            <v>21</v>
          </cell>
          <cell r="B22" t="str">
            <v>ARCHIDONA, Victoria</v>
          </cell>
          <cell r="C22" t="str">
            <v>F</v>
          </cell>
          <cell r="D22" t="str">
            <v>AND</v>
          </cell>
        </row>
        <row r="23">
          <cell r="A23">
            <v>22</v>
          </cell>
          <cell r="B23" t="str">
            <v>COBOS, Lourdes</v>
          </cell>
          <cell r="C23" t="str">
            <v>F</v>
          </cell>
          <cell r="D23" t="str">
            <v>AND</v>
          </cell>
        </row>
        <row r="24">
          <cell r="A24">
            <v>23</v>
          </cell>
          <cell r="B24" t="str">
            <v>DEL OJO, María</v>
          </cell>
          <cell r="C24" t="str">
            <v>F</v>
          </cell>
          <cell r="D24" t="str">
            <v>AND</v>
          </cell>
        </row>
        <row r="25">
          <cell r="A25">
            <v>24</v>
          </cell>
          <cell r="B25" t="str">
            <v>DÍAZ, Lorena</v>
          </cell>
          <cell r="C25" t="str">
            <v>F</v>
          </cell>
          <cell r="D25" t="str">
            <v>AND</v>
          </cell>
        </row>
        <row r="26">
          <cell r="A26">
            <v>25</v>
          </cell>
          <cell r="B26" t="str">
            <v>FERNÁNDEZ, Jéssica</v>
          </cell>
          <cell r="C26" t="str">
            <v>F</v>
          </cell>
          <cell r="D26" t="str">
            <v>AND</v>
          </cell>
          <cell r="F26" t="str">
            <v>BAJA</v>
          </cell>
        </row>
        <row r="27">
          <cell r="A27">
            <v>26</v>
          </cell>
          <cell r="B27" t="str">
            <v>GARCÍA, Marta</v>
          </cell>
          <cell r="C27" t="str">
            <v>F</v>
          </cell>
          <cell r="D27" t="str">
            <v>AND</v>
          </cell>
        </row>
        <row r="28">
          <cell r="A28">
            <v>27</v>
          </cell>
          <cell r="B28" t="str">
            <v>GARCÍA, Rocío</v>
          </cell>
          <cell r="C28" t="str">
            <v>F</v>
          </cell>
          <cell r="D28" t="str">
            <v>AND</v>
          </cell>
        </row>
        <row r="29">
          <cell r="A29">
            <v>28</v>
          </cell>
          <cell r="B29" t="str">
            <v>LÓPEZ, Cristina</v>
          </cell>
          <cell r="C29" t="str">
            <v>F</v>
          </cell>
          <cell r="D29" t="str">
            <v>AND</v>
          </cell>
        </row>
        <row r="30">
          <cell r="A30">
            <v>29</v>
          </cell>
          <cell r="B30" t="str">
            <v>MATA, Rosa</v>
          </cell>
          <cell r="C30" t="str">
            <v>F</v>
          </cell>
          <cell r="D30" t="str">
            <v>AND</v>
          </cell>
        </row>
        <row r="31">
          <cell r="A31">
            <v>30</v>
          </cell>
          <cell r="B31" t="str">
            <v>MOLINA, Maribel</v>
          </cell>
          <cell r="C31" t="str">
            <v>F</v>
          </cell>
          <cell r="D31" t="str">
            <v>AND</v>
          </cell>
        </row>
        <row r="32">
          <cell r="A32">
            <v>31</v>
          </cell>
          <cell r="B32" t="str">
            <v>MUÑOZ, Carmen</v>
          </cell>
          <cell r="C32" t="str">
            <v>F</v>
          </cell>
          <cell r="D32" t="str">
            <v>AND</v>
          </cell>
        </row>
        <row r="33">
          <cell r="A33">
            <v>32</v>
          </cell>
          <cell r="B33" t="str">
            <v>RAMÍREZ, Dolores</v>
          </cell>
          <cell r="C33" t="str">
            <v>F</v>
          </cell>
          <cell r="D33" t="str">
            <v>AND</v>
          </cell>
        </row>
        <row r="34">
          <cell r="A34">
            <v>33</v>
          </cell>
          <cell r="B34" t="str">
            <v>ROJAS, Ana María</v>
          </cell>
          <cell r="C34" t="str">
            <v>F</v>
          </cell>
          <cell r="D34" t="str">
            <v>AND</v>
          </cell>
        </row>
        <row r="35">
          <cell r="A35">
            <v>34</v>
          </cell>
          <cell r="B35" t="str">
            <v>BENAVIDES, Jesús</v>
          </cell>
          <cell r="C35" t="str">
            <v>M</v>
          </cell>
          <cell r="D35" t="str">
            <v>ARA</v>
          </cell>
        </row>
        <row r="36">
          <cell r="A36">
            <v>35</v>
          </cell>
          <cell r="B36" t="str">
            <v>CARDONA, Jorge</v>
          </cell>
          <cell r="C36" t="str">
            <v>M</v>
          </cell>
          <cell r="D36" t="str">
            <v>ARA</v>
          </cell>
        </row>
        <row r="37">
          <cell r="A37">
            <v>36</v>
          </cell>
          <cell r="B37" t="str">
            <v>ESCUDERO, Ramón</v>
          </cell>
          <cell r="C37" t="str">
            <v>M</v>
          </cell>
          <cell r="D37" t="str">
            <v>ARA</v>
          </cell>
        </row>
        <row r="38">
          <cell r="A38">
            <v>37</v>
          </cell>
          <cell r="B38" t="str">
            <v>FAURA, Pablo</v>
          </cell>
          <cell r="C38" t="str">
            <v>M</v>
          </cell>
          <cell r="D38" t="str">
            <v>ARA</v>
          </cell>
          <cell r="F38" t="str">
            <v>BAJA</v>
          </cell>
        </row>
        <row r="39">
          <cell r="A39">
            <v>38</v>
          </cell>
          <cell r="B39" t="str">
            <v>GÓMEZ-CABRERO, Rubén</v>
          </cell>
          <cell r="C39" t="str">
            <v>M</v>
          </cell>
          <cell r="D39" t="str">
            <v>ARA</v>
          </cell>
        </row>
        <row r="40">
          <cell r="A40">
            <v>39</v>
          </cell>
          <cell r="B40" t="str">
            <v>JOFRE, Guillermo</v>
          </cell>
          <cell r="C40" t="str">
            <v>M</v>
          </cell>
          <cell r="D40" t="str">
            <v>ARA</v>
          </cell>
        </row>
        <row r="41">
          <cell r="A41">
            <v>40</v>
          </cell>
          <cell r="B41" t="str">
            <v>MONREAL, Diego</v>
          </cell>
          <cell r="C41" t="str">
            <v>M</v>
          </cell>
          <cell r="D41" t="str">
            <v>ARA</v>
          </cell>
        </row>
        <row r="42">
          <cell r="A42">
            <v>41</v>
          </cell>
          <cell r="B42" t="str">
            <v>MONTERO, Javier</v>
          </cell>
          <cell r="C42" t="str">
            <v>M</v>
          </cell>
          <cell r="D42" t="str">
            <v>ARA</v>
          </cell>
        </row>
        <row r="43">
          <cell r="A43">
            <v>42</v>
          </cell>
          <cell r="B43" t="str">
            <v>MONTERO, José Ángel</v>
          </cell>
          <cell r="C43" t="str">
            <v>M</v>
          </cell>
          <cell r="D43" t="str">
            <v>ARA</v>
          </cell>
        </row>
        <row r="44">
          <cell r="A44">
            <v>43</v>
          </cell>
          <cell r="B44" t="str">
            <v>NAVARRO, Luis</v>
          </cell>
          <cell r="C44" t="str">
            <v>M</v>
          </cell>
          <cell r="D44" t="str">
            <v>ARA</v>
          </cell>
        </row>
        <row r="45">
          <cell r="A45">
            <v>44</v>
          </cell>
          <cell r="B45" t="str">
            <v>RAMÓN, Jorge</v>
          </cell>
          <cell r="C45" t="str">
            <v>M</v>
          </cell>
          <cell r="D45" t="str">
            <v>ARA</v>
          </cell>
        </row>
        <row r="46">
          <cell r="A46">
            <v>45</v>
          </cell>
          <cell r="B46" t="str">
            <v>GRIMAL, Yara</v>
          </cell>
          <cell r="C46" t="str">
            <v>F</v>
          </cell>
          <cell r="D46" t="str">
            <v>ARA</v>
          </cell>
        </row>
        <row r="47">
          <cell r="A47">
            <v>46</v>
          </cell>
          <cell r="B47" t="str">
            <v>SANTORROMÁN, María</v>
          </cell>
          <cell r="C47" t="str">
            <v>F</v>
          </cell>
          <cell r="D47" t="str">
            <v>ARA</v>
          </cell>
        </row>
        <row r="48">
          <cell r="A48">
            <v>47</v>
          </cell>
          <cell r="B48" t="str">
            <v>MARCOS, Javier</v>
          </cell>
          <cell r="C48" t="str">
            <v>M</v>
          </cell>
          <cell r="D48" t="str">
            <v>AST</v>
          </cell>
        </row>
        <row r="49">
          <cell r="A49">
            <v>48</v>
          </cell>
          <cell r="B49" t="str">
            <v>PÉREZ, David</v>
          </cell>
          <cell r="C49" t="str">
            <v>M</v>
          </cell>
          <cell r="D49" t="str">
            <v>AST</v>
          </cell>
        </row>
        <row r="50">
          <cell r="A50">
            <v>49</v>
          </cell>
          <cell r="B50" t="str">
            <v>POUSADA, Arán</v>
          </cell>
          <cell r="C50" t="str">
            <v>M</v>
          </cell>
          <cell r="D50" t="str">
            <v>AST</v>
          </cell>
        </row>
        <row r="51">
          <cell r="A51">
            <v>50</v>
          </cell>
          <cell r="B51" t="str">
            <v>FDEZ.ALONSO, Marta</v>
          </cell>
          <cell r="C51" t="str">
            <v>F</v>
          </cell>
          <cell r="D51" t="str">
            <v>AST</v>
          </cell>
        </row>
        <row r="52">
          <cell r="A52">
            <v>51</v>
          </cell>
          <cell r="B52" t="str">
            <v>FERNÁNDEZ, Sandra</v>
          </cell>
          <cell r="C52" t="str">
            <v>F</v>
          </cell>
          <cell r="D52" t="str">
            <v>AST</v>
          </cell>
        </row>
        <row r="53">
          <cell r="A53">
            <v>52</v>
          </cell>
          <cell r="B53" t="str">
            <v>MENÉNDEZ, Beatriz</v>
          </cell>
          <cell r="C53" t="str">
            <v>F</v>
          </cell>
          <cell r="D53" t="str">
            <v>AST</v>
          </cell>
        </row>
        <row r="54">
          <cell r="A54">
            <v>53</v>
          </cell>
          <cell r="B54" t="str">
            <v>MORAL, Izaskun</v>
          </cell>
          <cell r="C54" t="str">
            <v>F</v>
          </cell>
          <cell r="D54" t="str">
            <v>AST</v>
          </cell>
        </row>
        <row r="55">
          <cell r="A55">
            <v>54</v>
          </cell>
          <cell r="B55" t="str">
            <v>HOMAR, Miguel A.</v>
          </cell>
          <cell r="C55" t="str">
            <v>M</v>
          </cell>
          <cell r="D55" t="str">
            <v>BAL</v>
          </cell>
          <cell r="F55" t="str">
            <v>BAJA</v>
          </cell>
        </row>
        <row r="56">
          <cell r="A56">
            <v>55</v>
          </cell>
          <cell r="B56" t="str">
            <v>MANGAS, José M.</v>
          </cell>
          <cell r="C56" t="str">
            <v>M</v>
          </cell>
          <cell r="D56" t="str">
            <v>BAL</v>
          </cell>
        </row>
        <row r="57">
          <cell r="A57">
            <v>56</v>
          </cell>
          <cell r="B57" t="str">
            <v>PONS, Antonio</v>
          </cell>
          <cell r="C57" t="str">
            <v>M</v>
          </cell>
          <cell r="D57" t="str">
            <v>BAL</v>
          </cell>
          <cell r="F57" t="str">
            <v>BAJA</v>
          </cell>
        </row>
        <row r="58">
          <cell r="A58">
            <v>57</v>
          </cell>
          <cell r="B58" t="str">
            <v>VIDAL, Gabriel</v>
          </cell>
          <cell r="C58" t="str">
            <v>M</v>
          </cell>
          <cell r="D58" t="str">
            <v>BAL</v>
          </cell>
        </row>
        <row r="59">
          <cell r="A59">
            <v>58</v>
          </cell>
          <cell r="B59" t="str">
            <v>GONZÁLEZ, Eduardo</v>
          </cell>
          <cell r="C59" t="str">
            <v>M</v>
          </cell>
          <cell r="D59" t="str">
            <v>CNR</v>
          </cell>
        </row>
        <row r="60">
          <cell r="A60">
            <v>59</v>
          </cell>
          <cell r="B60" t="str">
            <v>MUÑOZ, Sergio</v>
          </cell>
          <cell r="C60" t="str">
            <v>M</v>
          </cell>
          <cell r="D60" t="str">
            <v>CNR</v>
          </cell>
        </row>
        <row r="61">
          <cell r="A61">
            <v>60</v>
          </cell>
          <cell r="B61" t="str">
            <v>RODRÍGUEZ, David</v>
          </cell>
          <cell r="C61" t="str">
            <v>M</v>
          </cell>
          <cell r="D61" t="str">
            <v>CNR</v>
          </cell>
        </row>
        <row r="62">
          <cell r="A62">
            <v>61</v>
          </cell>
          <cell r="B62" t="str">
            <v>DÍAZ, Sara</v>
          </cell>
          <cell r="C62" t="str">
            <v>F</v>
          </cell>
          <cell r="D62" t="str">
            <v>CNR</v>
          </cell>
        </row>
        <row r="63">
          <cell r="A63">
            <v>62</v>
          </cell>
          <cell r="B63" t="str">
            <v>MARTÍN, Marta</v>
          </cell>
          <cell r="C63" t="str">
            <v>F</v>
          </cell>
          <cell r="D63" t="str">
            <v>CNR</v>
          </cell>
        </row>
        <row r="64">
          <cell r="A64">
            <v>63</v>
          </cell>
          <cell r="B64" t="str">
            <v>PIÑERO, Leyra</v>
          </cell>
          <cell r="C64" t="str">
            <v>F</v>
          </cell>
          <cell r="D64" t="str">
            <v>CNR</v>
          </cell>
        </row>
        <row r="65">
          <cell r="A65">
            <v>64</v>
          </cell>
          <cell r="B65" t="str">
            <v>SANTANA, Lara</v>
          </cell>
          <cell r="C65" t="str">
            <v>F</v>
          </cell>
          <cell r="D65" t="str">
            <v>CNR</v>
          </cell>
          <cell r="F65" t="str">
            <v>BAJA</v>
          </cell>
        </row>
        <row r="66">
          <cell r="A66">
            <v>65</v>
          </cell>
          <cell r="B66" t="str">
            <v>SANTANA, Leticia</v>
          </cell>
          <cell r="C66" t="str">
            <v>F</v>
          </cell>
          <cell r="D66" t="str">
            <v>CNR</v>
          </cell>
        </row>
        <row r="67">
          <cell r="A67">
            <v>66</v>
          </cell>
          <cell r="B67" t="str">
            <v>CHAMORRO, David</v>
          </cell>
          <cell r="C67" t="str">
            <v>M</v>
          </cell>
          <cell r="D67" t="str">
            <v>CTB</v>
          </cell>
          <cell r="F67" t="str">
            <v>BAJA</v>
          </cell>
        </row>
        <row r="68">
          <cell r="A68">
            <v>67</v>
          </cell>
          <cell r="B68" t="str">
            <v>SASIAN, Javier</v>
          </cell>
          <cell r="C68" t="str">
            <v>M</v>
          </cell>
          <cell r="D68" t="str">
            <v>CTB</v>
          </cell>
        </row>
        <row r="69">
          <cell r="A69">
            <v>68</v>
          </cell>
          <cell r="B69" t="str">
            <v>VARELA, Francisco</v>
          </cell>
          <cell r="C69" t="str">
            <v>M</v>
          </cell>
          <cell r="D69" t="str">
            <v>CTB</v>
          </cell>
        </row>
        <row r="70">
          <cell r="A70">
            <v>69</v>
          </cell>
          <cell r="B70" t="str">
            <v>GONZÁLEZ, Jorge</v>
          </cell>
          <cell r="C70" t="str">
            <v>M</v>
          </cell>
          <cell r="D70" t="str">
            <v>CYL</v>
          </cell>
        </row>
        <row r="71">
          <cell r="A71">
            <v>70</v>
          </cell>
          <cell r="B71" t="str">
            <v>GONZÁLEZ, Roberto</v>
          </cell>
          <cell r="C71" t="str">
            <v>M</v>
          </cell>
          <cell r="D71" t="str">
            <v>CYL</v>
          </cell>
        </row>
        <row r="72">
          <cell r="A72">
            <v>71</v>
          </cell>
          <cell r="B72" t="str">
            <v>GUTIÉRREZ, Alberto</v>
          </cell>
          <cell r="C72" t="str">
            <v>M</v>
          </cell>
          <cell r="D72" t="str">
            <v>CYL</v>
          </cell>
        </row>
        <row r="73">
          <cell r="A73">
            <v>72</v>
          </cell>
          <cell r="B73" t="str">
            <v>MORA, Javier</v>
          </cell>
          <cell r="C73" t="str">
            <v>M</v>
          </cell>
          <cell r="D73" t="str">
            <v>CYL</v>
          </cell>
        </row>
        <row r="74">
          <cell r="A74">
            <v>73</v>
          </cell>
          <cell r="B74" t="str">
            <v>ALÁEZ, Carlos</v>
          </cell>
          <cell r="C74" t="str">
            <v>M</v>
          </cell>
          <cell r="D74" t="str">
            <v>CAT</v>
          </cell>
        </row>
        <row r="75">
          <cell r="A75">
            <v>74</v>
          </cell>
          <cell r="B75" t="str">
            <v>ALÁEZ, Jesús</v>
          </cell>
          <cell r="C75" t="str">
            <v>M</v>
          </cell>
          <cell r="D75" t="str">
            <v>CAT</v>
          </cell>
        </row>
        <row r="76">
          <cell r="A76">
            <v>75</v>
          </cell>
          <cell r="B76" t="str">
            <v>ALTARRIBA, Marc</v>
          </cell>
          <cell r="C76" t="str">
            <v>M</v>
          </cell>
          <cell r="D76" t="str">
            <v>CAT</v>
          </cell>
        </row>
        <row r="77">
          <cell r="A77">
            <v>76</v>
          </cell>
          <cell r="B77" t="str">
            <v>ARAQUE, Adrián</v>
          </cell>
          <cell r="C77" t="str">
            <v>M</v>
          </cell>
          <cell r="D77" t="str">
            <v>CAT</v>
          </cell>
        </row>
        <row r="78">
          <cell r="A78">
            <v>77</v>
          </cell>
          <cell r="B78" t="str">
            <v>ARTIGAS, Sergi</v>
          </cell>
          <cell r="C78" t="str">
            <v>M</v>
          </cell>
          <cell r="D78" t="str">
            <v>CAT</v>
          </cell>
        </row>
        <row r="79">
          <cell r="A79">
            <v>78</v>
          </cell>
          <cell r="B79" t="str">
            <v>ASENSIO, Xavier</v>
          </cell>
          <cell r="C79" t="str">
            <v>M</v>
          </cell>
          <cell r="D79" t="str">
            <v>CAT</v>
          </cell>
        </row>
        <row r="80">
          <cell r="A80">
            <v>79</v>
          </cell>
          <cell r="B80" t="str">
            <v>BALLESTER, Sergio</v>
          </cell>
          <cell r="C80" t="str">
            <v>M</v>
          </cell>
          <cell r="D80" t="str">
            <v>CAT</v>
          </cell>
        </row>
        <row r="81">
          <cell r="A81">
            <v>80</v>
          </cell>
          <cell r="B81" t="str">
            <v>BARBA, Albert</v>
          </cell>
          <cell r="C81" t="str">
            <v>M</v>
          </cell>
          <cell r="D81" t="str">
            <v>CAT</v>
          </cell>
        </row>
        <row r="82">
          <cell r="A82">
            <v>81</v>
          </cell>
          <cell r="B82" t="str">
            <v>BECH, Joel</v>
          </cell>
          <cell r="C82" t="str">
            <v>M</v>
          </cell>
          <cell r="D82" t="str">
            <v>CAT</v>
          </cell>
        </row>
        <row r="83">
          <cell r="A83">
            <v>82</v>
          </cell>
          <cell r="B83" t="str">
            <v>BENEDITO, Jordi</v>
          </cell>
          <cell r="C83" t="str">
            <v>M</v>
          </cell>
          <cell r="D83" t="str">
            <v>CAT</v>
          </cell>
          <cell r="F83" t="str">
            <v>BAJA</v>
          </cell>
        </row>
        <row r="84">
          <cell r="A84">
            <v>83</v>
          </cell>
          <cell r="B84" t="str">
            <v>BRUGADA, Ferrán</v>
          </cell>
          <cell r="C84" t="str">
            <v>M</v>
          </cell>
          <cell r="D84" t="str">
            <v>CAT</v>
          </cell>
        </row>
        <row r="85">
          <cell r="A85">
            <v>84</v>
          </cell>
          <cell r="B85" t="str">
            <v>CIVIT, Sergi</v>
          </cell>
          <cell r="C85" t="str">
            <v>M</v>
          </cell>
          <cell r="D85" t="str">
            <v>CAT</v>
          </cell>
        </row>
        <row r="86">
          <cell r="A86">
            <v>85</v>
          </cell>
          <cell r="B86" t="str">
            <v>COLLELL, Guillem</v>
          </cell>
          <cell r="C86" t="str">
            <v>M</v>
          </cell>
          <cell r="D86" t="str">
            <v>CAT</v>
          </cell>
        </row>
        <row r="87">
          <cell r="A87">
            <v>86</v>
          </cell>
          <cell r="B87" t="str">
            <v>COROMINAS, Pau</v>
          </cell>
          <cell r="C87" t="str">
            <v>M</v>
          </cell>
          <cell r="D87" t="str">
            <v>CAT</v>
          </cell>
        </row>
        <row r="88">
          <cell r="A88">
            <v>87</v>
          </cell>
          <cell r="B88" t="str">
            <v>CURRIUS, Pau</v>
          </cell>
          <cell r="C88" t="str">
            <v>M</v>
          </cell>
          <cell r="D88" t="str">
            <v>CAT</v>
          </cell>
        </row>
        <row r="89">
          <cell r="A89">
            <v>88</v>
          </cell>
          <cell r="B89" t="str">
            <v>DURÁN, Marc</v>
          </cell>
          <cell r="C89" t="str">
            <v>M</v>
          </cell>
          <cell r="D89" t="str">
            <v>CAT</v>
          </cell>
        </row>
        <row r="90">
          <cell r="A90">
            <v>89</v>
          </cell>
          <cell r="B90" t="str">
            <v>EXPÓSITO, Juan</v>
          </cell>
          <cell r="C90" t="str">
            <v>M</v>
          </cell>
          <cell r="D90" t="str">
            <v>CAT</v>
          </cell>
        </row>
        <row r="91">
          <cell r="A91">
            <v>90</v>
          </cell>
          <cell r="B91" t="str">
            <v>FLORES, Daniel</v>
          </cell>
          <cell r="C91" t="str">
            <v>M</v>
          </cell>
          <cell r="D91" t="str">
            <v>CAT</v>
          </cell>
        </row>
        <row r="92">
          <cell r="A92">
            <v>91</v>
          </cell>
          <cell r="B92" t="str">
            <v>GARCÍA, Carlos</v>
          </cell>
          <cell r="C92" t="str">
            <v>M</v>
          </cell>
          <cell r="D92" t="str">
            <v>CAT</v>
          </cell>
        </row>
        <row r="93">
          <cell r="A93">
            <v>92</v>
          </cell>
          <cell r="B93" t="str">
            <v>GARRIDO, Joel</v>
          </cell>
          <cell r="C93" t="str">
            <v>M</v>
          </cell>
          <cell r="D93" t="str">
            <v>CAT</v>
          </cell>
        </row>
        <row r="94">
          <cell r="A94">
            <v>93</v>
          </cell>
          <cell r="B94" t="str">
            <v>GAVIN, Jordi</v>
          </cell>
          <cell r="C94" t="str">
            <v>M</v>
          </cell>
          <cell r="D94" t="str">
            <v>CAT</v>
          </cell>
        </row>
        <row r="95">
          <cell r="A95">
            <v>94</v>
          </cell>
          <cell r="B95" t="str">
            <v>GIL, Gerard</v>
          </cell>
          <cell r="C95" t="str">
            <v>M</v>
          </cell>
          <cell r="D95" t="str">
            <v>CAT</v>
          </cell>
        </row>
        <row r="96">
          <cell r="A96">
            <v>95</v>
          </cell>
          <cell r="B96" t="str">
            <v>GIMÉNEZ, Aitor</v>
          </cell>
          <cell r="C96" t="str">
            <v>M</v>
          </cell>
          <cell r="D96" t="str">
            <v>CAT</v>
          </cell>
        </row>
        <row r="97">
          <cell r="A97">
            <v>96</v>
          </cell>
          <cell r="B97" t="str">
            <v>GRACIA, Albert</v>
          </cell>
          <cell r="C97" t="str">
            <v>M</v>
          </cell>
          <cell r="D97" t="str">
            <v>CAT</v>
          </cell>
        </row>
        <row r="98">
          <cell r="A98">
            <v>97</v>
          </cell>
          <cell r="B98" t="str">
            <v>GRAELLS, Jordi</v>
          </cell>
          <cell r="C98" t="str">
            <v>M</v>
          </cell>
          <cell r="D98" t="str">
            <v>CAT</v>
          </cell>
        </row>
        <row r="99">
          <cell r="A99">
            <v>98</v>
          </cell>
          <cell r="B99" t="str">
            <v>GUIMERA, Pau</v>
          </cell>
          <cell r="C99" t="str">
            <v>M</v>
          </cell>
          <cell r="D99" t="str">
            <v>CAT</v>
          </cell>
        </row>
        <row r="100">
          <cell r="A100">
            <v>99</v>
          </cell>
          <cell r="B100" t="str">
            <v>HERNÁNDEZ, Eduard</v>
          </cell>
          <cell r="C100" t="str">
            <v>M</v>
          </cell>
          <cell r="D100" t="str">
            <v>CAT</v>
          </cell>
        </row>
        <row r="101">
          <cell r="A101">
            <v>100</v>
          </cell>
          <cell r="B101" t="str">
            <v>LARI, Marc</v>
          </cell>
          <cell r="C101" t="str">
            <v>M</v>
          </cell>
          <cell r="D101" t="str">
            <v>CAT</v>
          </cell>
        </row>
        <row r="102">
          <cell r="A102">
            <v>101</v>
          </cell>
          <cell r="B102" t="str">
            <v>LONG, Li Yi</v>
          </cell>
          <cell r="C102" t="str">
            <v>M</v>
          </cell>
          <cell r="D102" t="str">
            <v>CAT</v>
          </cell>
        </row>
        <row r="103">
          <cell r="A103">
            <v>102</v>
          </cell>
          <cell r="B103" t="str">
            <v>MANGER, Kilian</v>
          </cell>
          <cell r="C103" t="str">
            <v>M</v>
          </cell>
          <cell r="D103" t="str">
            <v>CAT</v>
          </cell>
        </row>
        <row r="104">
          <cell r="A104">
            <v>103</v>
          </cell>
          <cell r="B104" t="str">
            <v>MENÉNDEZ, Duarte</v>
          </cell>
          <cell r="C104" t="str">
            <v>M</v>
          </cell>
          <cell r="D104" t="str">
            <v>CAT</v>
          </cell>
        </row>
        <row r="105">
          <cell r="A105">
            <v>104</v>
          </cell>
          <cell r="B105" t="str">
            <v>MIMBRERO, Josep</v>
          </cell>
          <cell r="C105" t="str">
            <v>M</v>
          </cell>
          <cell r="D105" t="str">
            <v>CAT</v>
          </cell>
        </row>
        <row r="106">
          <cell r="A106">
            <v>105</v>
          </cell>
          <cell r="B106" t="str">
            <v>MOREGÓ, Joan</v>
          </cell>
          <cell r="C106" t="str">
            <v>M</v>
          </cell>
          <cell r="D106" t="str">
            <v>CAT</v>
          </cell>
        </row>
        <row r="107">
          <cell r="A107">
            <v>106</v>
          </cell>
          <cell r="B107" t="str">
            <v>MORERA, Jordi</v>
          </cell>
          <cell r="C107" t="str">
            <v>M</v>
          </cell>
          <cell r="D107" t="str">
            <v>CAT</v>
          </cell>
        </row>
        <row r="108">
          <cell r="A108">
            <v>107</v>
          </cell>
          <cell r="B108" t="str">
            <v>MUÑOZ, Carlos</v>
          </cell>
          <cell r="C108" t="str">
            <v>M</v>
          </cell>
          <cell r="D108" t="str">
            <v>CAT</v>
          </cell>
        </row>
        <row r="109">
          <cell r="A109">
            <v>108</v>
          </cell>
          <cell r="B109" t="str">
            <v>NIETO, Joan</v>
          </cell>
          <cell r="C109" t="str">
            <v>M</v>
          </cell>
          <cell r="D109" t="str">
            <v>CAT</v>
          </cell>
        </row>
        <row r="110">
          <cell r="A110">
            <v>109</v>
          </cell>
          <cell r="B110" t="str">
            <v>ORTIZ, Bernat</v>
          </cell>
          <cell r="C110" t="str">
            <v>M</v>
          </cell>
          <cell r="D110" t="str">
            <v>CAT</v>
          </cell>
        </row>
        <row r="111">
          <cell r="A111">
            <v>110</v>
          </cell>
          <cell r="B111" t="str">
            <v>PONFERRADA, Sergi</v>
          </cell>
          <cell r="C111" t="str">
            <v>M</v>
          </cell>
          <cell r="D111" t="str">
            <v>CAT</v>
          </cell>
        </row>
        <row r="112">
          <cell r="A112">
            <v>111</v>
          </cell>
          <cell r="B112" t="str">
            <v>PRAT, Ferrán</v>
          </cell>
          <cell r="C112" t="str">
            <v>M</v>
          </cell>
          <cell r="D112" t="str">
            <v>CAT</v>
          </cell>
        </row>
        <row r="113">
          <cell r="A113">
            <v>112</v>
          </cell>
          <cell r="B113" t="str">
            <v>RAMOS, Samuel</v>
          </cell>
          <cell r="C113" t="str">
            <v>M</v>
          </cell>
          <cell r="D113" t="str">
            <v>CAT</v>
          </cell>
        </row>
        <row r="114">
          <cell r="A114">
            <v>113</v>
          </cell>
          <cell r="B114" t="str">
            <v>RODRÍGUEZ, Aleix</v>
          </cell>
          <cell r="C114" t="str">
            <v>M</v>
          </cell>
          <cell r="D114" t="str">
            <v>CAT</v>
          </cell>
        </row>
        <row r="115">
          <cell r="A115">
            <v>114</v>
          </cell>
          <cell r="B115" t="str">
            <v>ROJALS, Enric</v>
          </cell>
          <cell r="C115" t="str">
            <v>M</v>
          </cell>
          <cell r="D115" t="str">
            <v>CAT</v>
          </cell>
        </row>
        <row r="116">
          <cell r="A116">
            <v>115</v>
          </cell>
          <cell r="B116" t="str">
            <v>ROVIRA, Conrad</v>
          </cell>
          <cell r="C116" t="str">
            <v>M</v>
          </cell>
          <cell r="D116" t="str">
            <v>CAT</v>
          </cell>
        </row>
        <row r="117">
          <cell r="A117">
            <v>116</v>
          </cell>
          <cell r="B117" t="str">
            <v>SÁNCHEZ, Marcos</v>
          </cell>
          <cell r="C117" t="str">
            <v>M</v>
          </cell>
          <cell r="D117" t="str">
            <v>CAT</v>
          </cell>
        </row>
        <row r="118">
          <cell r="A118">
            <v>117</v>
          </cell>
          <cell r="B118" t="str">
            <v>SANS, Joan</v>
          </cell>
          <cell r="C118" t="str">
            <v>M</v>
          </cell>
          <cell r="D118" t="str">
            <v>CAT</v>
          </cell>
        </row>
        <row r="119">
          <cell r="A119">
            <v>118</v>
          </cell>
          <cell r="B119" t="str">
            <v>SOLER, Albert</v>
          </cell>
          <cell r="C119" t="str">
            <v>M</v>
          </cell>
          <cell r="D119" t="str">
            <v>CAT</v>
          </cell>
        </row>
        <row r="120">
          <cell r="A120">
            <v>119</v>
          </cell>
          <cell r="B120" t="str">
            <v>SOLER, Lluis</v>
          </cell>
          <cell r="C120" t="str">
            <v>M</v>
          </cell>
          <cell r="D120" t="str">
            <v>CAT</v>
          </cell>
        </row>
        <row r="121">
          <cell r="A121">
            <v>120</v>
          </cell>
          <cell r="B121" t="str">
            <v>SOLER, Sergi</v>
          </cell>
          <cell r="C121" t="str">
            <v>M</v>
          </cell>
          <cell r="D121" t="str">
            <v>CAT</v>
          </cell>
        </row>
        <row r="122">
          <cell r="A122">
            <v>121</v>
          </cell>
          <cell r="B122" t="str">
            <v>VIDAL, Alexandre</v>
          </cell>
          <cell r="C122" t="str">
            <v>M</v>
          </cell>
          <cell r="D122" t="str">
            <v>CAT</v>
          </cell>
        </row>
        <row r="123">
          <cell r="A123">
            <v>122</v>
          </cell>
          <cell r="B123" t="str">
            <v>BADOSA, Anna</v>
          </cell>
          <cell r="C123" t="str">
            <v>F</v>
          </cell>
          <cell r="D123" t="str">
            <v>CAT</v>
          </cell>
        </row>
        <row r="124">
          <cell r="A124">
            <v>123</v>
          </cell>
          <cell r="B124" t="str">
            <v>CARRILLO, Gemma</v>
          </cell>
          <cell r="C124" t="str">
            <v>F</v>
          </cell>
          <cell r="D124" t="str">
            <v>CAT</v>
          </cell>
        </row>
        <row r="125">
          <cell r="A125">
            <v>124</v>
          </cell>
          <cell r="B125" t="str">
            <v>CEJAS, Claudia</v>
          </cell>
          <cell r="C125" t="str">
            <v>F</v>
          </cell>
          <cell r="D125" t="str">
            <v>CAT</v>
          </cell>
        </row>
        <row r="126">
          <cell r="A126">
            <v>125</v>
          </cell>
          <cell r="B126" t="str">
            <v>DE UGARTE, Laura</v>
          </cell>
          <cell r="C126" t="str">
            <v>F</v>
          </cell>
          <cell r="D126" t="str">
            <v>CAT</v>
          </cell>
        </row>
        <row r="127">
          <cell r="A127">
            <v>126</v>
          </cell>
          <cell r="B127" t="str">
            <v>FERNÁNDEZ, Marta</v>
          </cell>
          <cell r="C127" t="str">
            <v>F</v>
          </cell>
          <cell r="D127" t="str">
            <v>CAT</v>
          </cell>
        </row>
        <row r="128">
          <cell r="A128">
            <v>127</v>
          </cell>
          <cell r="B128" t="str">
            <v>GARCÍA, Bárbara</v>
          </cell>
          <cell r="C128" t="str">
            <v>F</v>
          </cell>
          <cell r="D128" t="str">
            <v>CAT</v>
          </cell>
        </row>
        <row r="129">
          <cell r="A129">
            <v>128</v>
          </cell>
          <cell r="B129" t="str">
            <v>GRANADOS, Elisabet</v>
          </cell>
          <cell r="C129" t="str">
            <v>F</v>
          </cell>
          <cell r="D129" t="str">
            <v>CAT</v>
          </cell>
        </row>
        <row r="130">
          <cell r="A130">
            <v>129</v>
          </cell>
          <cell r="B130" t="str">
            <v>GRILLÉ, Pilar</v>
          </cell>
          <cell r="C130" t="str">
            <v>F</v>
          </cell>
          <cell r="D130" t="str">
            <v>CAT</v>
          </cell>
        </row>
        <row r="131">
          <cell r="A131">
            <v>130</v>
          </cell>
          <cell r="B131" t="str">
            <v>GUARCH, Judith</v>
          </cell>
          <cell r="C131" t="str">
            <v>F</v>
          </cell>
          <cell r="D131" t="str">
            <v>CAT</v>
          </cell>
        </row>
        <row r="132">
          <cell r="A132">
            <v>131</v>
          </cell>
          <cell r="B132" t="str">
            <v>MARTÍ, Nuria</v>
          </cell>
          <cell r="C132" t="str">
            <v>F</v>
          </cell>
          <cell r="D132" t="str">
            <v>CAT</v>
          </cell>
        </row>
        <row r="133">
          <cell r="A133">
            <v>132</v>
          </cell>
          <cell r="B133" t="str">
            <v>PARDINILLA, Anna</v>
          </cell>
          <cell r="C133" t="str">
            <v>F</v>
          </cell>
          <cell r="D133" t="str">
            <v>CAT</v>
          </cell>
        </row>
        <row r="134">
          <cell r="A134">
            <v>133</v>
          </cell>
          <cell r="B134" t="str">
            <v>PARDINILLA, Nuria</v>
          </cell>
          <cell r="C134" t="str">
            <v>F</v>
          </cell>
          <cell r="D134" t="str">
            <v>CAT</v>
          </cell>
        </row>
        <row r="135">
          <cell r="A135">
            <v>134</v>
          </cell>
          <cell r="B135" t="str">
            <v>PORTA, Nuria</v>
          </cell>
          <cell r="C135" t="str">
            <v>F</v>
          </cell>
          <cell r="D135" t="str">
            <v>CAT</v>
          </cell>
          <cell r="F135" t="str">
            <v>BAJA</v>
          </cell>
        </row>
        <row r="136">
          <cell r="A136">
            <v>135</v>
          </cell>
          <cell r="B136" t="str">
            <v>RAMÍREZ, Sara</v>
          </cell>
          <cell r="C136" t="str">
            <v>F</v>
          </cell>
          <cell r="D136" t="str">
            <v>CAT</v>
          </cell>
        </row>
        <row r="137">
          <cell r="A137">
            <v>136</v>
          </cell>
          <cell r="B137" t="str">
            <v>ROSELLÓ, Anna</v>
          </cell>
          <cell r="C137" t="str">
            <v>F</v>
          </cell>
          <cell r="D137" t="str">
            <v>CAT</v>
          </cell>
          <cell r="F137" t="str">
            <v>BAJA</v>
          </cell>
        </row>
        <row r="138">
          <cell r="A138">
            <v>137</v>
          </cell>
          <cell r="B138" t="str">
            <v>SANTAOLARIA, Noelia</v>
          </cell>
          <cell r="C138" t="str">
            <v>F</v>
          </cell>
          <cell r="D138" t="str">
            <v>CAT</v>
          </cell>
        </row>
        <row r="139">
          <cell r="A139">
            <v>138</v>
          </cell>
          <cell r="B139" t="str">
            <v>VICO, Cristina</v>
          </cell>
          <cell r="C139" t="str">
            <v>F</v>
          </cell>
          <cell r="D139" t="str">
            <v>CAT</v>
          </cell>
        </row>
        <row r="140">
          <cell r="A140">
            <v>139</v>
          </cell>
          <cell r="B140" t="str">
            <v>ZAMORANO, Marta</v>
          </cell>
          <cell r="C140" t="str">
            <v>F</v>
          </cell>
          <cell r="D140" t="str">
            <v>CAT</v>
          </cell>
        </row>
        <row r="141">
          <cell r="A141">
            <v>140</v>
          </cell>
          <cell r="B141" t="str">
            <v>LEÓN, David</v>
          </cell>
          <cell r="C141" t="str">
            <v>M</v>
          </cell>
          <cell r="D141" t="str">
            <v>CEU</v>
          </cell>
        </row>
        <row r="142">
          <cell r="A142">
            <v>141</v>
          </cell>
          <cell r="B142" t="str">
            <v>ROCHER, Juan M.</v>
          </cell>
          <cell r="C142" t="str">
            <v>M</v>
          </cell>
          <cell r="D142" t="str">
            <v>CEU</v>
          </cell>
        </row>
        <row r="143">
          <cell r="A143">
            <v>142</v>
          </cell>
          <cell r="B143" t="str">
            <v>SOBRINO, Manuel</v>
          </cell>
          <cell r="C143" t="str">
            <v>M</v>
          </cell>
          <cell r="D143" t="str">
            <v>CEU</v>
          </cell>
        </row>
        <row r="144">
          <cell r="A144">
            <v>143</v>
          </cell>
          <cell r="B144" t="str">
            <v>ARIAS, Myriam</v>
          </cell>
          <cell r="C144" t="str">
            <v>F</v>
          </cell>
          <cell r="D144" t="str">
            <v>VAL</v>
          </cell>
        </row>
        <row r="145">
          <cell r="A145">
            <v>144</v>
          </cell>
          <cell r="B145" t="str">
            <v>BASTANTE, Gemma</v>
          </cell>
          <cell r="C145" t="str">
            <v>F</v>
          </cell>
          <cell r="D145" t="str">
            <v>VAL</v>
          </cell>
        </row>
        <row r="146">
          <cell r="A146">
            <v>145</v>
          </cell>
          <cell r="B146" t="str">
            <v>DE ESPAÑA, Aida</v>
          </cell>
          <cell r="C146" t="str">
            <v>F</v>
          </cell>
          <cell r="D146" t="str">
            <v>VAL</v>
          </cell>
        </row>
        <row r="147">
          <cell r="A147">
            <v>146</v>
          </cell>
          <cell r="B147" t="str">
            <v>DE ESPAÑA, Noelia</v>
          </cell>
          <cell r="C147" t="str">
            <v>F</v>
          </cell>
          <cell r="D147" t="str">
            <v>VAL</v>
          </cell>
        </row>
        <row r="148">
          <cell r="A148">
            <v>147</v>
          </cell>
          <cell r="B148" t="str">
            <v>MAINAR, Virginia</v>
          </cell>
          <cell r="C148" t="str">
            <v>F</v>
          </cell>
          <cell r="D148" t="str">
            <v>VAL</v>
          </cell>
        </row>
        <row r="149">
          <cell r="A149">
            <v>148</v>
          </cell>
          <cell r="B149" t="str">
            <v>MARTÍNEZ, Lucía</v>
          </cell>
          <cell r="C149" t="str">
            <v>F</v>
          </cell>
          <cell r="D149" t="str">
            <v>VAL</v>
          </cell>
        </row>
        <row r="150">
          <cell r="A150">
            <v>149</v>
          </cell>
          <cell r="B150" t="str">
            <v>MARTÍNEZ, Raquel</v>
          </cell>
          <cell r="C150" t="str">
            <v>F</v>
          </cell>
          <cell r="D150" t="str">
            <v>VAL</v>
          </cell>
        </row>
        <row r="151">
          <cell r="A151">
            <v>150</v>
          </cell>
          <cell r="B151" t="str">
            <v>MONLEÓN, Sara</v>
          </cell>
          <cell r="C151" t="str">
            <v>F</v>
          </cell>
          <cell r="D151" t="str">
            <v>VAL</v>
          </cell>
        </row>
        <row r="152">
          <cell r="A152">
            <v>151</v>
          </cell>
          <cell r="B152" t="str">
            <v>PÉREZ, Jennyfer</v>
          </cell>
          <cell r="C152" t="str">
            <v>F</v>
          </cell>
          <cell r="D152" t="str">
            <v>VAL</v>
          </cell>
        </row>
        <row r="153">
          <cell r="A153">
            <v>152</v>
          </cell>
          <cell r="B153" t="str">
            <v>PIÑA, Elena</v>
          </cell>
          <cell r="C153" t="str">
            <v>F</v>
          </cell>
          <cell r="D153" t="str">
            <v>VAL</v>
          </cell>
        </row>
        <row r="154">
          <cell r="A154">
            <v>153</v>
          </cell>
          <cell r="B154" t="str">
            <v>SANZ, María</v>
          </cell>
          <cell r="C154" t="str">
            <v>F</v>
          </cell>
          <cell r="D154" t="str">
            <v>VAL</v>
          </cell>
        </row>
        <row r="155">
          <cell r="A155">
            <v>154</v>
          </cell>
          <cell r="B155" t="str">
            <v>DÍAZ, David</v>
          </cell>
          <cell r="C155" t="str">
            <v>M</v>
          </cell>
          <cell r="D155" t="str">
            <v>GAL</v>
          </cell>
        </row>
        <row r="156">
          <cell r="A156">
            <v>155</v>
          </cell>
          <cell r="B156" t="str">
            <v>EXPÓXITO, Adrián</v>
          </cell>
          <cell r="C156" t="str">
            <v>M</v>
          </cell>
          <cell r="D156" t="str">
            <v>GAL</v>
          </cell>
        </row>
        <row r="157">
          <cell r="A157">
            <v>156</v>
          </cell>
          <cell r="B157" t="str">
            <v>LÓPEZ, Rubén</v>
          </cell>
          <cell r="C157" t="str">
            <v>M</v>
          </cell>
          <cell r="D157" t="str">
            <v>GAL</v>
          </cell>
        </row>
        <row r="158">
          <cell r="A158">
            <v>157</v>
          </cell>
          <cell r="B158" t="str">
            <v>NOVO, Diego</v>
          </cell>
          <cell r="C158" t="str">
            <v>M</v>
          </cell>
          <cell r="D158" t="str">
            <v>GAL</v>
          </cell>
        </row>
        <row r="159">
          <cell r="A159">
            <v>158</v>
          </cell>
          <cell r="B159" t="str">
            <v>PIÑEIRO, Efrén</v>
          </cell>
          <cell r="C159" t="str">
            <v>M</v>
          </cell>
          <cell r="D159" t="str">
            <v>GAL</v>
          </cell>
        </row>
        <row r="160">
          <cell r="A160">
            <v>159</v>
          </cell>
          <cell r="B160" t="str">
            <v>PITA, Daniel</v>
          </cell>
          <cell r="C160" t="str">
            <v>M</v>
          </cell>
          <cell r="D160" t="str">
            <v>GAL</v>
          </cell>
        </row>
        <row r="161">
          <cell r="A161">
            <v>160</v>
          </cell>
          <cell r="B161" t="str">
            <v>RDGUEZ.CABO, David</v>
          </cell>
          <cell r="C161" t="str">
            <v>M</v>
          </cell>
          <cell r="D161" t="str">
            <v>GAL</v>
          </cell>
        </row>
        <row r="162">
          <cell r="A162">
            <v>161</v>
          </cell>
          <cell r="B162" t="str">
            <v>VIDAL, Adrián</v>
          </cell>
          <cell r="C162" t="str">
            <v>M</v>
          </cell>
          <cell r="D162" t="str">
            <v>GAL</v>
          </cell>
        </row>
        <row r="163">
          <cell r="A163">
            <v>162</v>
          </cell>
          <cell r="B163" t="str">
            <v>BUENO, Teresa</v>
          </cell>
          <cell r="C163" t="str">
            <v>F</v>
          </cell>
          <cell r="D163" t="str">
            <v>GAL</v>
          </cell>
        </row>
        <row r="164">
          <cell r="A164">
            <v>163</v>
          </cell>
          <cell r="B164" t="str">
            <v>PÉREZ, Silvia</v>
          </cell>
          <cell r="C164" t="str">
            <v>F</v>
          </cell>
          <cell r="D164" t="str">
            <v>GAL</v>
          </cell>
        </row>
        <row r="165">
          <cell r="A165">
            <v>164</v>
          </cell>
          <cell r="B165" t="str">
            <v>PUGA, BELÉN</v>
          </cell>
          <cell r="C165" t="str">
            <v>F</v>
          </cell>
          <cell r="D165" t="str">
            <v>GAL</v>
          </cell>
        </row>
        <row r="166">
          <cell r="A166">
            <v>165</v>
          </cell>
          <cell r="B166" t="str">
            <v>RÍOS, Ana</v>
          </cell>
          <cell r="C166" t="str">
            <v>F</v>
          </cell>
          <cell r="D166" t="str">
            <v>GAL</v>
          </cell>
        </row>
        <row r="167">
          <cell r="A167">
            <v>166</v>
          </cell>
          <cell r="B167" t="str">
            <v>ALCÁNTARA, José Manuel</v>
          </cell>
          <cell r="C167" t="str">
            <v>M</v>
          </cell>
          <cell r="D167" t="str">
            <v>MAD</v>
          </cell>
        </row>
        <row r="168">
          <cell r="A168">
            <v>167</v>
          </cell>
          <cell r="B168" t="str">
            <v>DÍAZ, Jorge</v>
          </cell>
          <cell r="C168" t="str">
            <v>M</v>
          </cell>
          <cell r="D168" t="str">
            <v>MAD</v>
          </cell>
        </row>
        <row r="169">
          <cell r="A169">
            <v>168</v>
          </cell>
          <cell r="B169" t="str">
            <v>FERRER, Nicolás</v>
          </cell>
          <cell r="C169" t="str">
            <v>M</v>
          </cell>
          <cell r="D169" t="str">
            <v>MAD</v>
          </cell>
        </row>
        <row r="170">
          <cell r="A170">
            <v>169</v>
          </cell>
          <cell r="B170" t="str">
            <v>GARCÍA, Javier</v>
          </cell>
          <cell r="C170" t="str">
            <v>M</v>
          </cell>
          <cell r="D170" t="str">
            <v>MAD</v>
          </cell>
        </row>
        <row r="171">
          <cell r="A171">
            <v>170</v>
          </cell>
          <cell r="B171" t="str">
            <v>HERMÓGENES, Jorge</v>
          </cell>
          <cell r="C171" t="str">
            <v>M</v>
          </cell>
          <cell r="D171" t="str">
            <v>MAD</v>
          </cell>
        </row>
        <row r="172">
          <cell r="A172">
            <v>171</v>
          </cell>
          <cell r="B172" t="str">
            <v>NAVARRO, José L.</v>
          </cell>
          <cell r="C172" t="str">
            <v>M</v>
          </cell>
          <cell r="D172" t="str">
            <v>MAD</v>
          </cell>
        </row>
        <row r="173">
          <cell r="A173">
            <v>172</v>
          </cell>
          <cell r="B173" t="str">
            <v>NIKOLAEV, Georgi</v>
          </cell>
          <cell r="C173" t="str">
            <v>M</v>
          </cell>
          <cell r="D173" t="str">
            <v>MAD</v>
          </cell>
        </row>
        <row r="174">
          <cell r="A174">
            <v>173</v>
          </cell>
          <cell r="B174" t="str">
            <v>PARRA, Mario</v>
          </cell>
          <cell r="C174" t="str">
            <v>M</v>
          </cell>
          <cell r="D174" t="str">
            <v>MAD</v>
          </cell>
        </row>
        <row r="175">
          <cell r="A175">
            <v>174</v>
          </cell>
          <cell r="B175" t="str">
            <v>CAUDET, Raquel</v>
          </cell>
          <cell r="C175" t="str">
            <v>F</v>
          </cell>
          <cell r="D175" t="str">
            <v>MAD</v>
          </cell>
        </row>
        <row r="176">
          <cell r="A176">
            <v>175</v>
          </cell>
          <cell r="B176" t="str">
            <v>HUERTA, Rocío</v>
          </cell>
          <cell r="C176" t="str">
            <v>F</v>
          </cell>
          <cell r="D176" t="str">
            <v>MAD</v>
          </cell>
        </row>
        <row r="177">
          <cell r="A177">
            <v>176</v>
          </cell>
          <cell r="B177" t="str">
            <v>RUIZ, Estrella</v>
          </cell>
          <cell r="C177" t="str">
            <v>F</v>
          </cell>
          <cell r="D177" t="str">
            <v>MAD</v>
          </cell>
        </row>
        <row r="178">
          <cell r="A178">
            <v>177</v>
          </cell>
          <cell r="B178" t="str">
            <v>ALEDO, Mario</v>
          </cell>
          <cell r="C178" t="str">
            <v>M</v>
          </cell>
          <cell r="D178" t="str">
            <v>MUR</v>
          </cell>
        </row>
        <row r="179">
          <cell r="A179">
            <v>178</v>
          </cell>
          <cell r="B179" t="str">
            <v>ALIAGA, Ramón</v>
          </cell>
          <cell r="C179" t="str">
            <v>M</v>
          </cell>
          <cell r="D179" t="str">
            <v>MUR</v>
          </cell>
        </row>
        <row r="180">
          <cell r="A180">
            <v>179</v>
          </cell>
          <cell r="B180" t="str">
            <v>BETETA, Carlos</v>
          </cell>
          <cell r="C180" t="str">
            <v>M</v>
          </cell>
          <cell r="D180" t="str">
            <v>MUR</v>
          </cell>
        </row>
        <row r="181">
          <cell r="A181">
            <v>180</v>
          </cell>
          <cell r="B181" t="str">
            <v>JEREZ, Alejandro</v>
          </cell>
          <cell r="C181" t="str">
            <v>M</v>
          </cell>
          <cell r="D181" t="str">
            <v>MUR</v>
          </cell>
        </row>
        <row r="182">
          <cell r="A182">
            <v>181</v>
          </cell>
          <cell r="B182" t="str">
            <v>JEREZ, Manuel</v>
          </cell>
          <cell r="C182" t="str">
            <v>M</v>
          </cell>
          <cell r="D182" t="str">
            <v>MUR</v>
          </cell>
        </row>
        <row r="183">
          <cell r="A183">
            <v>182</v>
          </cell>
          <cell r="B183" t="str">
            <v>MONERRI, Andrés</v>
          </cell>
          <cell r="C183" t="str">
            <v>M</v>
          </cell>
          <cell r="D183" t="str">
            <v>MUR</v>
          </cell>
        </row>
        <row r="184">
          <cell r="A184">
            <v>183</v>
          </cell>
          <cell r="B184" t="str">
            <v>MONTALBAN, José Antonio</v>
          </cell>
          <cell r="C184" t="str">
            <v>M</v>
          </cell>
          <cell r="D184" t="str">
            <v>MUR</v>
          </cell>
        </row>
        <row r="185">
          <cell r="A185">
            <v>184</v>
          </cell>
          <cell r="B185" t="str">
            <v>NAVARRO, Ernesto</v>
          </cell>
          <cell r="C185" t="str">
            <v>M</v>
          </cell>
          <cell r="D185" t="str">
            <v>MUR</v>
          </cell>
        </row>
        <row r="186">
          <cell r="A186">
            <v>185</v>
          </cell>
          <cell r="B186" t="str">
            <v>CARMONA, Olga</v>
          </cell>
          <cell r="C186" t="str">
            <v>F</v>
          </cell>
          <cell r="D186" t="str">
            <v>MUR</v>
          </cell>
        </row>
        <row r="187">
          <cell r="A187">
            <v>186</v>
          </cell>
          <cell r="B187" t="str">
            <v>MONTALBÁN, Clara</v>
          </cell>
          <cell r="C187" t="str">
            <v>F</v>
          </cell>
          <cell r="D187" t="str">
            <v>MUR</v>
          </cell>
        </row>
        <row r="188">
          <cell r="A188">
            <v>187</v>
          </cell>
          <cell r="B188" t="str">
            <v>MONTALBÁN, Patricia</v>
          </cell>
          <cell r="C188" t="str">
            <v>F</v>
          </cell>
          <cell r="D188" t="str">
            <v>MUR</v>
          </cell>
        </row>
        <row r="189">
          <cell r="A189">
            <v>188</v>
          </cell>
          <cell r="B189" t="str">
            <v>ROS, Nuria</v>
          </cell>
          <cell r="C189" t="str">
            <v>F</v>
          </cell>
          <cell r="D189" t="str">
            <v>MUR</v>
          </cell>
        </row>
        <row r="190">
          <cell r="A190">
            <v>189</v>
          </cell>
          <cell r="B190" t="str">
            <v>SOLANO, Bárbara</v>
          </cell>
          <cell r="C190" t="str">
            <v>F</v>
          </cell>
          <cell r="D190" t="str">
            <v>MUR</v>
          </cell>
        </row>
        <row r="191">
          <cell r="A191">
            <v>190</v>
          </cell>
          <cell r="B191" t="str">
            <v>SOLICHERO, Carmen</v>
          </cell>
          <cell r="C191" t="str">
            <v>F</v>
          </cell>
          <cell r="D191" t="str">
            <v>MUR</v>
          </cell>
        </row>
        <row r="192">
          <cell r="A192">
            <v>191</v>
          </cell>
          <cell r="B192" t="str">
            <v>GARCÍA, Íñigo</v>
          </cell>
          <cell r="C192" t="str">
            <v>M</v>
          </cell>
          <cell r="D192" t="str">
            <v>NAV</v>
          </cell>
        </row>
        <row r="193">
          <cell r="A193">
            <v>192</v>
          </cell>
          <cell r="B193" t="str">
            <v>MARZO, Pablo</v>
          </cell>
          <cell r="C193" t="str">
            <v>M</v>
          </cell>
          <cell r="D193" t="str">
            <v>NAV</v>
          </cell>
        </row>
        <row r="194">
          <cell r="A194">
            <v>193</v>
          </cell>
          <cell r="B194" t="str">
            <v>OLLETA, David</v>
          </cell>
          <cell r="C194" t="str">
            <v>M</v>
          </cell>
          <cell r="D194" t="str">
            <v>NAV</v>
          </cell>
        </row>
        <row r="195">
          <cell r="A195">
            <v>194</v>
          </cell>
          <cell r="B195" t="str">
            <v>REDRADO, David</v>
          </cell>
          <cell r="C195" t="str">
            <v>M</v>
          </cell>
          <cell r="D195" t="str">
            <v>NAV</v>
          </cell>
        </row>
        <row r="196">
          <cell r="A196">
            <v>195</v>
          </cell>
          <cell r="B196" t="str">
            <v>VALENZUELA, Mikel</v>
          </cell>
          <cell r="C196" t="str">
            <v>M</v>
          </cell>
          <cell r="D196" t="str">
            <v>NAV</v>
          </cell>
        </row>
        <row r="197">
          <cell r="A197">
            <v>196</v>
          </cell>
          <cell r="B197" t="str">
            <v>CASTAÑEDA, Íñigo</v>
          </cell>
          <cell r="C197" t="str">
            <v>M</v>
          </cell>
          <cell r="D197" t="str">
            <v>PVS</v>
          </cell>
        </row>
        <row r="198">
          <cell r="A198">
            <v>197</v>
          </cell>
          <cell r="B198" t="str">
            <v>DÍEZ, Endika</v>
          </cell>
          <cell r="C198" t="str">
            <v>M</v>
          </cell>
          <cell r="D198" t="str">
            <v>PVS</v>
          </cell>
        </row>
        <row r="199">
          <cell r="A199">
            <v>198</v>
          </cell>
          <cell r="B199" t="str">
            <v>DÍEZ, Erik</v>
          </cell>
          <cell r="C199" t="str">
            <v>M</v>
          </cell>
          <cell r="D199" t="str">
            <v>PVS</v>
          </cell>
        </row>
        <row r="200">
          <cell r="A200">
            <v>199</v>
          </cell>
          <cell r="B200" t="str">
            <v>IRASTORZA, Zuhaitz</v>
          </cell>
          <cell r="C200" t="str">
            <v>M</v>
          </cell>
          <cell r="D200" t="str">
            <v>PVS</v>
          </cell>
        </row>
        <row r="201">
          <cell r="A201">
            <v>200</v>
          </cell>
          <cell r="B201" t="str">
            <v>KALONJE, Uritz</v>
          </cell>
          <cell r="C201" t="str">
            <v>M</v>
          </cell>
          <cell r="D201" t="str">
            <v>PVS</v>
          </cell>
        </row>
        <row r="202">
          <cell r="A202">
            <v>201</v>
          </cell>
          <cell r="B202" t="str">
            <v>MOURIZ, Eder</v>
          </cell>
          <cell r="C202" t="str">
            <v>M</v>
          </cell>
          <cell r="D202" t="str">
            <v>PVS</v>
          </cell>
        </row>
        <row r="203">
          <cell r="A203">
            <v>202</v>
          </cell>
          <cell r="B203" t="str">
            <v>ORIVE, David</v>
          </cell>
          <cell r="C203" t="str">
            <v>M</v>
          </cell>
          <cell r="D203" t="str">
            <v>PVS</v>
          </cell>
        </row>
        <row r="204">
          <cell r="A204">
            <v>203</v>
          </cell>
          <cell r="B204" t="str">
            <v>DVORAK, Galia</v>
          </cell>
          <cell r="C204" t="str">
            <v>F</v>
          </cell>
          <cell r="D204" t="str">
            <v>CAT</v>
          </cell>
        </row>
        <row r="205">
          <cell r="A205">
            <v>204</v>
          </cell>
          <cell r="B205" t="str">
            <v>SALVADOR, Marcus</v>
          </cell>
          <cell r="C205" t="str">
            <v>M</v>
          </cell>
          <cell r="D205" t="str">
            <v>BAL</v>
          </cell>
        </row>
        <row r="206">
          <cell r="A206">
            <v>205</v>
          </cell>
          <cell r="B206" t="str">
            <v>AZCÓN, David</v>
          </cell>
          <cell r="C206" t="str">
            <v>M</v>
          </cell>
          <cell r="D206" t="str">
            <v>CAT</v>
          </cell>
        </row>
        <row r="207">
          <cell r="A207">
            <v>206</v>
          </cell>
          <cell r="B207" t="str">
            <v>BAUTISTA, Jordi</v>
          </cell>
          <cell r="C207" t="str">
            <v>M</v>
          </cell>
          <cell r="D207" t="str">
            <v>CAT</v>
          </cell>
        </row>
        <row r="208">
          <cell r="A208">
            <v>207</v>
          </cell>
          <cell r="B208" t="str">
            <v>GARCÍA, Marc</v>
          </cell>
          <cell r="C208" t="str">
            <v>M</v>
          </cell>
          <cell r="D208" t="str">
            <v>CAT</v>
          </cell>
        </row>
        <row r="209">
          <cell r="A209">
            <v>208</v>
          </cell>
          <cell r="B209" t="str">
            <v>VENTOSA, Arnau</v>
          </cell>
          <cell r="C209" t="str">
            <v>M</v>
          </cell>
          <cell r="D209" t="str">
            <v>CAT</v>
          </cell>
        </row>
        <row r="210">
          <cell r="A210">
            <v>209</v>
          </cell>
          <cell r="B210" t="str">
            <v>MATA, Ana María</v>
          </cell>
          <cell r="C210" t="str">
            <v>F</v>
          </cell>
          <cell r="D210" t="str">
            <v>AND</v>
          </cell>
        </row>
        <row r="211">
          <cell r="A211">
            <v>210</v>
          </cell>
          <cell r="B211" t="str">
            <v>RODRÍGUEZ, Anai</v>
          </cell>
          <cell r="C211" t="str">
            <v>M</v>
          </cell>
          <cell r="D211" t="str">
            <v>NAV</v>
          </cell>
        </row>
        <row r="212">
          <cell r="A212">
            <v>211</v>
          </cell>
          <cell r="B212" t="str">
            <v>REYES, Antonio</v>
          </cell>
          <cell r="C212" t="str">
            <v>M</v>
          </cell>
          <cell r="D212" t="str">
            <v>CEU</v>
          </cell>
        </row>
      </sheetData>
      <sheetData sheetId="3" refreshError="1">
        <row r="1">
          <cell r="A1">
            <v>1</v>
          </cell>
          <cell r="B1" t="str">
            <v>SCHOOL ZARAGOZA T.M.</v>
          </cell>
          <cell r="C1" t="str">
            <v>ARA</v>
          </cell>
          <cell r="D1" t="str">
            <v>MASCULINA</v>
          </cell>
        </row>
        <row r="2">
          <cell r="A2">
            <v>2</v>
          </cell>
          <cell r="B2" t="str">
            <v>FINQUES BALTRONS CALELLA</v>
          </cell>
          <cell r="C2" t="str">
            <v>CAT</v>
          </cell>
          <cell r="D2" t="str">
            <v>MASCULINA</v>
          </cell>
        </row>
        <row r="3">
          <cell r="A3">
            <v>3</v>
          </cell>
          <cell r="B3" t="str">
            <v>CLUB FALCONS SABADELL</v>
          </cell>
          <cell r="C3" t="str">
            <v>CAT</v>
          </cell>
          <cell r="D3" t="str">
            <v>MASCULINA</v>
          </cell>
        </row>
        <row r="4">
          <cell r="A4">
            <v>4</v>
          </cell>
          <cell r="B4" t="str">
            <v>C.E. SANT BARTOMEU</v>
          </cell>
          <cell r="C4" t="str">
            <v>BAL</v>
          </cell>
          <cell r="D4" t="str">
            <v>MASCULINA</v>
          </cell>
        </row>
        <row r="5">
          <cell r="A5">
            <v>5</v>
          </cell>
          <cell r="B5" t="str">
            <v>C.T.M. CEIBE</v>
          </cell>
          <cell r="C5" t="str">
            <v>GAL</v>
          </cell>
          <cell r="D5" t="str">
            <v>MASCULINA</v>
          </cell>
        </row>
        <row r="6">
          <cell r="A6">
            <v>6</v>
          </cell>
          <cell r="B6" t="str">
            <v>A.D. ANTONIO MENDOZA</v>
          </cell>
          <cell r="C6" t="str">
            <v>CTB</v>
          </cell>
          <cell r="D6" t="str">
            <v>MASCULINA</v>
          </cell>
        </row>
        <row r="7">
          <cell r="A7">
            <v>7</v>
          </cell>
          <cell r="B7" t="str">
            <v>C.D. MURCIA EL PALMAR</v>
          </cell>
          <cell r="C7" t="str">
            <v>MUR</v>
          </cell>
          <cell r="D7" t="str">
            <v>MASCULINA</v>
          </cell>
        </row>
        <row r="8">
          <cell r="A8">
            <v>8</v>
          </cell>
          <cell r="B8" t="str">
            <v>T.T. HOSPITALET</v>
          </cell>
          <cell r="C8" t="str">
            <v>CAT</v>
          </cell>
          <cell r="D8" t="str">
            <v>MASCULINA</v>
          </cell>
        </row>
        <row r="9">
          <cell r="A9">
            <v>9</v>
          </cell>
          <cell r="B9" t="str">
            <v>CLUB HUELVA T.M.</v>
          </cell>
          <cell r="C9" t="str">
            <v>AND</v>
          </cell>
          <cell r="D9" t="str">
            <v>MASCULINA</v>
          </cell>
        </row>
        <row r="10">
          <cell r="A10">
            <v>10</v>
          </cell>
          <cell r="B10" t="str">
            <v>C.A.I. SANTIAGO T.M.</v>
          </cell>
          <cell r="C10" t="str">
            <v>ARA</v>
          </cell>
          <cell r="D10" t="str">
            <v>MASCULINA</v>
          </cell>
        </row>
        <row r="11">
          <cell r="A11">
            <v>11</v>
          </cell>
          <cell r="B11" t="str">
            <v>T.T. ELS 8 LA GARRIGA</v>
          </cell>
          <cell r="C11" t="str">
            <v>CAT</v>
          </cell>
          <cell r="D11" t="str">
            <v>MASCULINA</v>
          </cell>
        </row>
        <row r="12">
          <cell r="A12">
            <v>12</v>
          </cell>
          <cell r="B12" t="str">
            <v>CLUB NATACIÓN HELIOS</v>
          </cell>
          <cell r="C12" t="str">
            <v>ARA</v>
          </cell>
          <cell r="D12" t="str">
            <v>MASCULINA</v>
          </cell>
        </row>
        <row r="13">
          <cell r="A13">
            <v>13</v>
          </cell>
          <cell r="B13" t="str">
            <v>CÁRTAMA</v>
          </cell>
          <cell r="C13" t="str">
            <v>AND</v>
          </cell>
          <cell r="D13" t="str">
            <v>MASCULINA</v>
          </cell>
        </row>
        <row r="14">
          <cell r="A14">
            <v>14</v>
          </cell>
          <cell r="B14" t="str">
            <v>CAN BERARDO RIPOLLET SDM</v>
          </cell>
          <cell r="C14" t="str">
            <v>CAT</v>
          </cell>
          <cell r="D14" t="str">
            <v>MASCULINA</v>
          </cell>
        </row>
        <row r="15">
          <cell r="A15">
            <v>15</v>
          </cell>
          <cell r="B15" t="str">
            <v>E.T.M. BURLADA</v>
          </cell>
          <cell r="C15" t="str">
            <v>NAV</v>
          </cell>
          <cell r="D15" t="str">
            <v>MASCULINA</v>
          </cell>
        </row>
        <row r="16">
          <cell r="A16">
            <v>16</v>
          </cell>
          <cell r="B16" t="str">
            <v>CLUB NARÓN TENIS DE MESA</v>
          </cell>
          <cell r="C16" t="str">
            <v>GAL</v>
          </cell>
          <cell r="D16" t="str">
            <v>MASCULINA</v>
          </cell>
        </row>
        <row r="17">
          <cell r="A17">
            <v>17</v>
          </cell>
          <cell r="B17" t="str">
            <v>CLUB NATACIÓN FIGUERES</v>
          </cell>
          <cell r="C17" t="str">
            <v>CAT</v>
          </cell>
          <cell r="D17" t="str">
            <v>MASCULINA</v>
          </cell>
        </row>
        <row r="18">
          <cell r="A18">
            <v>18</v>
          </cell>
          <cell r="B18" t="str">
            <v>ATLÉTICO EASO HERNANI</v>
          </cell>
          <cell r="C18" t="str">
            <v>PVS</v>
          </cell>
          <cell r="D18" t="str">
            <v>MASCULINA</v>
          </cell>
        </row>
        <row r="19">
          <cell r="A19">
            <v>19</v>
          </cell>
          <cell r="B19" t="str">
            <v>C. TENNIS TAULA VILANOVA</v>
          </cell>
          <cell r="C19" t="str">
            <v>CAT</v>
          </cell>
          <cell r="D19" t="str">
            <v>MASCULINA</v>
          </cell>
        </row>
        <row r="20">
          <cell r="A20">
            <v>20</v>
          </cell>
          <cell r="B20" t="str">
            <v>LICEO LA GENERAL</v>
          </cell>
          <cell r="C20" t="str">
            <v>CEU</v>
          </cell>
          <cell r="D20" t="str">
            <v>MASCULINA</v>
          </cell>
        </row>
        <row r="21">
          <cell r="A21">
            <v>21</v>
          </cell>
          <cell r="B21" t="str">
            <v>COLLOSA TENIS DE MESA</v>
          </cell>
          <cell r="C21" t="str">
            <v>CYL</v>
          </cell>
          <cell r="D21" t="str">
            <v>MASCULINA</v>
          </cell>
        </row>
        <row r="22">
          <cell r="A22">
            <v>22</v>
          </cell>
          <cell r="B22" t="str">
            <v>ADELANTADOS LAGUNA</v>
          </cell>
          <cell r="C22" t="str">
            <v>CNR</v>
          </cell>
          <cell r="D22" t="str">
            <v>MASCULINA</v>
          </cell>
        </row>
        <row r="23">
          <cell r="A23">
            <v>23</v>
          </cell>
          <cell r="B23" t="str">
            <v>C.T.T. JOSEP MARÍA PALÉS</v>
          </cell>
          <cell r="C23" t="str">
            <v>CAT</v>
          </cell>
          <cell r="D23" t="str">
            <v>MASCULINA</v>
          </cell>
        </row>
        <row r="24">
          <cell r="A24">
            <v>24</v>
          </cell>
          <cell r="B24" t="str">
            <v>AVILÉS TENIS DE MESA</v>
          </cell>
          <cell r="C24" t="str">
            <v>AST</v>
          </cell>
          <cell r="D24" t="str">
            <v>MASCULINA</v>
          </cell>
        </row>
        <row r="25">
          <cell r="A25">
            <v>25</v>
          </cell>
          <cell r="B25" t="str">
            <v>C.T.T. BAGÁ PETROCAT</v>
          </cell>
          <cell r="C25" t="str">
            <v>CAT</v>
          </cell>
          <cell r="D25" t="str">
            <v>MASCULINA</v>
          </cell>
        </row>
        <row r="26">
          <cell r="A26">
            <v>26</v>
          </cell>
          <cell r="B26" t="str">
            <v>ANDÚJAR LA GENERAL</v>
          </cell>
          <cell r="C26" t="str">
            <v>AND</v>
          </cell>
          <cell r="D26" t="str">
            <v>MASCULINA</v>
          </cell>
        </row>
        <row r="27">
          <cell r="A27">
            <v>27</v>
          </cell>
          <cell r="B27" t="str">
            <v>A.D. GASTÉIZ</v>
          </cell>
          <cell r="C27" t="str">
            <v>PVS</v>
          </cell>
          <cell r="D27" t="str">
            <v>MASCULINA</v>
          </cell>
        </row>
        <row r="28">
          <cell r="A28">
            <v>28</v>
          </cell>
          <cell r="B28" t="str">
            <v>LA GENERAL DE GRANADA</v>
          </cell>
          <cell r="C28" t="str">
            <v>AND</v>
          </cell>
          <cell r="D28" t="str">
            <v>MASCULINA</v>
          </cell>
        </row>
        <row r="29">
          <cell r="A29">
            <v>29</v>
          </cell>
          <cell r="B29" t="str">
            <v>CAN BERARDO RIPOLLET DHM</v>
          </cell>
          <cell r="C29" t="str">
            <v>CAT</v>
          </cell>
          <cell r="D29" t="str">
            <v>MASCULINA</v>
          </cell>
        </row>
        <row r="30">
          <cell r="A30">
            <v>30</v>
          </cell>
          <cell r="B30" t="str">
            <v>ORCASITAS COVIBAR</v>
          </cell>
          <cell r="C30" t="str">
            <v>MAD</v>
          </cell>
          <cell r="D30" t="str">
            <v>MASCULINA</v>
          </cell>
        </row>
        <row r="31">
          <cell r="A31">
            <v>31</v>
          </cell>
          <cell r="B31" t="str">
            <v>MERCANTIL SEVILLA</v>
          </cell>
          <cell r="C31" t="str">
            <v>AND</v>
          </cell>
          <cell r="D31" t="str">
            <v>MASCULINA</v>
          </cell>
        </row>
        <row r="32">
          <cell r="A32">
            <v>32</v>
          </cell>
          <cell r="B32" t="str">
            <v>LEGANÉS</v>
          </cell>
          <cell r="C32" t="str">
            <v>MAD</v>
          </cell>
          <cell r="D32" t="str">
            <v>MASCULINA</v>
          </cell>
        </row>
        <row r="33">
          <cell r="A33">
            <v>33</v>
          </cell>
          <cell r="B33" t="str">
            <v>C.T.T. ATENEU 1882</v>
          </cell>
          <cell r="C33" t="str">
            <v>CAT</v>
          </cell>
          <cell r="D33" t="str">
            <v>MASCULINA</v>
          </cell>
        </row>
        <row r="34">
          <cell r="A34">
            <v>34</v>
          </cell>
          <cell r="B34" t="str">
            <v>LEBRIJA UAGA-COAG</v>
          </cell>
          <cell r="C34" t="str">
            <v>AND</v>
          </cell>
          <cell r="D34" t="str">
            <v>MASCULINA</v>
          </cell>
        </row>
        <row r="35">
          <cell r="A35">
            <v>35</v>
          </cell>
          <cell r="B35" t="str">
            <v>UCAM T.M. CARTAGENA</v>
          </cell>
          <cell r="C35" t="str">
            <v>MUR</v>
          </cell>
          <cell r="D35" t="str">
            <v>MASCULINA</v>
          </cell>
        </row>
        <row r="36">
          <cell r="A36">
            <v>36</v>
          </cell>
          <cell r="B36" t="str">
            <v>T.T. LA PASSIÓ</v>
          </cell>
          <cell r="C36" t="str">
            <v>CAT</v>
          </cell>
          <cell r="D36" t="str">
            <v>MASCULINA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IN"/>
      <sheetName val="RK"/>
      <sheetName val="EQ"/>
      <sheetName val="IND"/>
      <sheetName val="E 1ª Y 2ª"/>
      <sheetName val="E 3ª"/>
      <sheetName val="IM"/>
      <sheetName val="IF"/>
      <sheetName val="ACT"/>
      <sheetName val="RES"/>
      <sheetName val="ACTAS"/>
      <sheetName val="ACTA EQ"/>
    </sheetNames>
    <sheetDataSet>
      <sheetData sheetId="0"/>
      <sheetData sheetId="1" refreshError="1">
        <row r="3">
          <cell r="A3">
            <v>101</v>
          </cell>
          <cell r="B3" t="str">
            <v>MORENO</v>
          </cell>
          <cell r="C3" t="str">
            <v>ROSARIO</v>
          </cell>
          <cell r="D3" t="str">
            <v>Pablo</v>
          </cell>
          <cell r="E3" t="str">
            <v>M</v>
          </cell>
          <cell r="F3" t="str">
            <v>AND</v>
          </cell>
          <cell r="G3" t="str">
            <v>MORENO, Pablo</v>
          </cell>
          <cell r="H3" t="str">
            <v>ANDALUCÍA</v>
          </cell>
          <cell r="I3">
            <v>1442</v>
          </cell>
        </row>
        <row r="4">
          <cell r="A4">
            <v>102</v>
          </cell>
          <cell r="B4" t="str">
            <v>MARTÍN</v>
          </cell>
          <cell r="C4" t="str">
            <v>VARGAS</v>
          </cell>
          <cell r="D4" t="str">
            <v>Carlos</v>
          </cell>
          <cell r="E4" t="str">
            <v>M</v>
          </cell>
          <cell r="F4" t="str">
            <v>AND</v>
          </cell>
          <cell r="G4" t="str">
            <v>MARTÍN, Carlos</v>
          </cell>
          <cell r="H4" t="str">
            <v>ANDALUCÍA</v>
          </cell>
          <cell r="I4">
            <v>1613</v>
          </cell>
        </row>
        <row r="5">
          <cell r="A5">
            <v>103</v>
          </cell>
          <cell r="B5" t="str">
            <v>MARTÍNEZ</v>
          </cell>
          <cell r="C5" t="str">
            <v>YÉLAMOS</v>
          </cell>
          <cell r="D5" t="str">
            <v>Raúl</v>
          </cell>
          <cell r="E5" t="str">
            <v>M</v>
          </cell>
          <cell r="F5" t="str">
            <v>AND</v>
          </cell>
          <cell r="G5" t="str">
            <v>MARTÍNEZ, Raúl</v>
          </cell>
          <cell r="H5" t="str">
            <v>ANDALUCÍA</v>
          </cell>
          <cell r="I5">
            <v>114</v>
          </cell>
        </row>
        <row r="6">
          <cell r="A6">
            <v>104</v>
          </cell>
          <cell r="B6" t="str">
            <v>ANICETO</v>
          </cell>
          <cell r="C6" t="str">
            <v>MEGÍAS</v>
          </cell>
          <cell r="D6" t="str">
            <v>Carmen</v>
          </cell>
          <cell r="E6" t="str">
            <v>F</v>
          </cell>
          <cell r="F6" t="str">
            <v>AND</v>
          </cell>
          <cell r="G6" t="str">
            <v>ANICETO, Carmen</v>
          </cell>
          <cell r="H6" t="str">
            <v>ANDALUCÍA</v>
          </cell>
          <cell r="I6">
            <v>1100</v>
          </cell>
        </row>
        <row r="7">
          <cell r="A7">
            <v>105</v>
          </cell>
          <cell r="B7" t="str">
            <v>ROLDÁN</v>
          </cell>
          <cell r="C7" t="str">
            <v>PÉREZ</v>
          </cell>
          <cell r="D7" t="str">
            <v>Almudena</v>
          </cell>
          <cell r="E7" t="str">
            <v>F</v>
          </cell>
          <cell r="F7" t="str">
            <v>AND</v>
          </cell>
          <cell r="G7" t="str">
            <v>ROLDÁN, Almudena</v>
          </cell>
          <cell r="H7" t="str">
            <v>ANDALUCÍA</v>
          </cell>
          <cell r="I7">
            <v>772</v>
          </cell>
        </row>
        <row r="8">
          <cell r="A8">
            <v>106</v>
          </cell>
          <cell r="B8" t="str">
            <v>ARCHIDONA</v>
          </cell>
          <cell r="C8" t="str">
            <v>MARTÍN</v>
          </cell>
          <cell r="D8" t="str">
            <v>Victoria</v>
          </cell>
          <cell r="E8" t="str">
            <v>F</v>
          </cell>
          <cell r="F8" t="str">
            <v>AND</v>
          </cell>
          <cell r="G8" t="str">
            <v>ARCHIDONA, Victoria</v>
          </cell>
          <cell r="H8" t="str">
            <v>ANDALUCÍA</v>
          </cell>
          <cell r="I8">
            <v>168</v>
          </cell>
        </row>
        <row r="9">
          <cell r="A9">
            <v>107</v>
          </cell>
          <cell r="B9" t="str">
            <v>GINER</v>
          </cell>
          <cell r="C9" t="str">
            <v>CANTÓN</v>
          </cell>
          <cell r="D9" t="str">
            <v>Francisco</v>
          </cell>
          <cell r="E9" t="str">
            <v>M</v>
          </cell>
          <cell r="F9" t="str">
            <v>ARA</v>
          </cell>
          <cell r="G9" t="str">
            <v>GINER, Francisco</v>
          </cell>
          <cell r="H9" t="str">
            <v>ARAGÓN</v>
          </cell>
        </row>
        <row r="10">
          <cell r="A10">
            <v>108</v>
          </cell>
          <cell r="B10" t="str">
            <v>GINER</v>
          </cell>
          <cell r="C10" t="str">
            <v>CANTÓN</v>
          </cell>
          <cell r="D10" t="str">
            <v>Ricardo</v>
          </cell>
          <cell r="E10" t="str">
            <v>M</v>
          </cell>
          <cell r="F10" t="str">
            <v>ARA</v>
          </cell>
          <cell r="G10" t="str">
            <v>GINER, Ricardo</v>
          </cell>
          <cell r="H10" t="str">
            <v>ARAGÓN</v>
          </cell>
          <cell r="I10">
            <v>50</v>
          </cell>
        </row>
        <row r="11">
          <cell r="A11">
            <v>109</v>
          </cell>
          <cell r="B11" t="str">
            <v>BERMEJO</v>
          </cell>
          <cell r="C11" t="str">
            <v>MAYORAL</v>
          </cell>
          <cell r="D11" t="str">
            <v>Jesús</v>
          </cell>
          <cell r="E11" t="str">
            <v>M</v>
          </cell>
          <cell r="F11" t="str">
            <v>ARA</v>
          </cell>
          <cell r="G11" t="str">
            <v>BERMEJO, Jesús</v>
          </cell>
          <cell r="H11" t="str">
            <v>ARAGÓN</v>
          </cell>
        </row>
        <row r="12">
          <cell r="A12">
            <v>110</v>
          </cell>
          <cell r="B12" t="str">
            <v>AQUILÚE</v>
          </cell>
          <cell r="C12" t="str">
            <v>LACARTE</v>
          </cell>
          <cell r="D12" t="str">
            <v>Lorena</v>
          </cell>
          <cell r="E12" t="str">
            <v>F</v>
          </cell>
          <cell r="F12" t="str">
            <v>ARA</v>
          </cell>
          <cell r="G12" t="str">
            <v>AQUILÚE, Lorena</v>
          </cell>
          <cell r="H12" t="str">
            <v>ARAGÓN</v>
          </cell>
        </row>
        <row r="13">
          <cell r="A13">
            <v>111</v>
          </cell>
          <cell r="B13" t="str">
            <v>MARTÍN</v>
          </cell>
          <cell r="C13" t="str">
            <v>CAMPOS</v>
          </cell>
          <cell r="D13" t="str">
            <v>Virginia</v>
          </cell>
          <cell r="E13" t="str">
            <v>F</v>
          </cell>
          <cell r="F13" t="str">
            <v>ARA</v>
          </cell>
          <cell r="G13" t="str">
            <v>MARTÍN, Virginia</v>
          </cell>
          <cell r="H13" t="str">
            <v>ARAGÓN</v>
          </cell>
        </row>
        <row r="14">
          <cell r="A14">
            <v>112</v>
          </cell>
          <cell r="B14" t="str">
            <v>RAMOS</v>
          </cell>
          <cell r="C14" t="str">
            <v>ROIG</v>
          </cell>
          <cell r="D14" t="str">
            <v>Cristina</v>
          </cell>
          <cell r="E14" t="str">
            <v>F</v>
          </cell>
          <cell r="F14" t="str">
            <v>ARA</v>
          </cell>
          <cell r="G14" t="str">
            <v>RAMOS, Cristina</v>
          </cell>
          <cell r="H14" t="str">
            <v>ARAGÓN</v>
          </cell>
        </row>
        <row r="15">
          <cell r="A15">
            <v>113</v>
          </cell>
          <cell r="B15" t="str">
            <v>BARROSO</v>
          </cell>
          <cell r="C15" t="str">
            <v>REYES</v>
          </cell>
          <cell r="D15" t="str">
            <v>Esteban</v>
          </cell>
          <cell r="E15" t="str">
            <v>M</v>
          </cell>
          <cell r="F15" t="str">
            <v>AST</v>
          </cell>
          <cell r="G15" t="str">
            <v>BARROSO, Esteban</v>
          </cell>
          <cell r="H15" t="str">
            <v>ASTURIAS</v>
          </cell>
        </row>
        <row r="16">
          <cell r="A16">
            <v>114</v>
          </cell>
          <cell r="B16" t="str">
            <v>RODRÍGUEZ</v>
          </cell>
          <cell r="C16" t="str">
            <v>GONZÁLEZ</v>
          </cell>
          <cell r="D16" t="str">
            <v>David</v>
          </cell>
          <cell r="E16" t="str">
            <v>M</v>
          </cell>
          <cell r="F16" t="str">
            <v>AST</v>
          </cell>
          <cell r="G16" t="str">
            <v>RODRÍGUEZ, David</v>
          </cell>
          <cell r="H16" t="str">
            <v>ASTURIAS</v>
          </cell>
        </row>
        <row r="17">
          <cell r="A17">
            <v>115</v>
          </cell>
          <cell r="B17" t="str">
            <v>DE LA ROSA</v>
          </cell>
          <cell r="C17" t="str">
            <v>DE SAA</v>
          </cell>
          <cell r="D17" t="str">
            <v>Jorge</v>
          </cell>
          <cell r="E17" t="str">
            <v>M</v>
          </cell>
          <cell r="F17" t="str">
            <v>AST</v>
          </cell>
          <cell r="G17" t="str">
            <v>DE LA ROSA, Jorge</v>
          </cell>
          <cell r="H17" t="str">
            <v>ASTURIAS</v>
          </cell>
        </row>
        <row r="18">
          <cell r="A18">
            <v>116</v>
          </cell>
          <cell r="B18" t="str">
            <v>REBANAL</v>
          </cell>
          <cell r="C18" t="str">
            <v>SANTISTEBAN</v>
          </cell>
          <cell r="D18" t="str">
            <v>Laura</v>
          </cell>
          <cell r="E18" t="str">
            <v>F</v>
          </cell>
          <cell r="F18" t="str">
            <v>AST</v>
          </cell>
          <cell r="G18" t="str">
            <v>REBANAL, Laura</v>
          </cell>
          <cell r="H18" t="str">
            <v>ASTURIAS</v>
          </cell>
          <cell r="I18">
            <v>39</v>
          </cell>
        </row>
        <row r="19">
          <cell r="A19">
            <v>117</v>
          </cell>
          <cell r="B19" t="str">
            <v>RODRÍGUEZ-URÍA</v>
          </cell>
          <cell r="C19" t="str">
            <v>SUÁREZ</v>
          </cell>
          <cell r="D19" t="str">
            <v>Isabel</v>
          </cell>
          <cell r="E19" t="str">
            <v>F</v>
          </cell>
          <cell r="F19" t="str">
            <v>AST</v>
          </cell>
          <cell r="G19" t="str">
            <v>RODRÍGUEZ-URÍA, Isabel</v>
          </cell>
          <cell r="H19" t="str">
            <v>ASTURIAS</v>
          </cell>
          <cell r="I19">
            <v>50</v>
          </cell>
        </row>
        <row r="20">
          <cell r="A20">
            <v>118</v>
          </cell>
          <cell r="B20" t="str">
            <v>LAGO</v>
          </cell>
          <cell r="C20" t="str">
            <v>MORALES</v>
          </cell>
          <cell r="D20" t="str">
            <v>Tatiana</v>
          </cell>
          <cell r="E20" t="str">
            <v>F</v>
          </cell>
          <cell r="F20" t="str">
            <v>AST</v>
          </cell>
          <cell r="G20" t="str">
            <v>LAGO, Tatiana</v>
          </cell>
          <cell r="H20" t="str">
            <v>ASTURIAS</v>
          </cell>
          <cell r="I20">
            <v>90</v>
          </cell>
        </row>
        <row r="21">
          <cell r="A21">
            <v>119</v>
          </cell>
          <cell r="B21" t="str">
            <v>TALTAVULL</v>
          </cell>
          <cell r="C21" t="str">
            <v>PONS</v>
          </cell>
          <cell r="D21" t="str">
            <v>Jaume</v>
          </cell>
          <cell r="E21" t="str">
            <v>M</v>
          </cell>
          <cell r="F21" t="str">
            <v>BAL</v>
          </cell>
          <cell r="G21" t="str">
            <v>TALTAVULL, Jaume</v>
          </cell>
          <cell r="H21" t="str">
            <v>BALEARES</v>
          </cell>
        </row>
        <row r="22">
          <cell r="A22">
            <v>120</v>
          </cell>
          <cell r="B22" t="str">
            <v>CRESPO</v>
          </cell>
          <cell r="C22" t="str">
            <v>OLIVER</v>
          </cell>
          <cell r="D22" t="str">
            <v>Javier</v>
          </cell>
          <cell r="E22" t="str">
            <v>M</v>
          </cell>
          <cell r="F22" t="str">
            <v>BAL</v>
          </cell>
          <cell r="G22" t="str">
            <v>CRESPO, Javier</v>
          </cell>
          <cell r="H22" t="str">
            <v>BALEARES</v>
          </cell>
        </row>
        <row r="23">
          <cell r="A23">
            <v>121</v>
          </cell>
          <cell r="B23" t="str">
            <v>REDONDO</v>
          </cell>
          <cell r="C23" t="str">
            <v>PALOU</v>
          </cell>
          <cell r="D23" t="str">
            <v>Biel</v>
          </cell>
          <cell r="E23" t="str">
            <v>M</v>
          </cell>
          <cell r="F23" t="str">
            <v>BAL</v>
          </cell>
          <cell r="G23" t="str">
            <v>REDONDO, Biel</v>
          </cell>
          <cell r="H23" t="str">
            <v>BALEARES</v>
          </cell>
        </row>
        <row r="24">
          <cell r="A24">
            <v>122</v>
          </cell>
          <cell r="B24" t="str">
            <v>SÁNCHEZ</v>
          </cell>
          <cell r="C24" t="str">
            <v>ESCANELLAS</v>
          </cell>
          <cell r="D24" t="str">
            <v>Inma</v>
          </cell>
          <cell r="E24" t="str">
            <v>F</v>
          </cell>
          <cell r="F24" t="str">
            <v>BAL</v>
          </cell>
          <cell r="G24" t="str">
            <v>SÁNCHEZ, Inma</v>
          </cell>
          <cell r="H24" t="str">
            <v>BALEARES</v>
          </cell>
        </row>
        <row r="25">
          <cell r="A25">
            <v>123</v>
          </cell>
          <cell r="B25" t="str">
            <v>CUENCA</v>
          </cell>
          <cell r="C25" t="str">
            <v>REINA</v>
          </cell>
          <cell r="D25" t="str">
            <v>María Asunción</v>
          </cell>
          <cell r="E25" t="str">
            <v>F</v>
          </cell>
          <cell r="F25" t="str">
            <v>BAL</v>
          </cell>
          <cell r="G25" t="str">
            <v>CUENCA, María Asunción</v>
          </cell>
          <cell r="H25" t="str">
            <v>BALEARES</v>
          </cell>
        </row>
        <row r="26">
          <cell r="A26">
            <v>124</v>
          </cell>
          <cell r="B26" t="str">
            <v>VALLS</v>
          </cell>
          <cell r="C26" t="str">
            <v>GARI</v>
          </cell>
          <cell r="D26" t="str">
            <v>Margarita</v>
          </cell>
          <cell r="E26" t="str">
            <v>F</v>
          </cell>
          <cell r="F26" t="str">
            <v>BAL</v>
          </cell>
          <cell r="G26" t="str">
            <v>VALLS, Margarita</v>
          </cell>
          <cell r="H26" t="str">
            <v>BALEARES</v>
          </cell>
        </row>
        <row r="27">
          <cell r="A27">
            <v>125</v>
          </cell>
          <cell r="B27" t="str">
            <v>GONZÁLEZ</v>
          </cell>
          <cell r="C27" t="str">
            <v>MARTÍN</v>
          </cell>
          <cell r="D27" t="str">
            <v>Pablo</v>
          </cell>
          <cell r="E27" t="str">
            <v>M</v>
          </cell>
          <cell r="F27" t="str">
            <v>CNR</v>
          </cell>
          <cell r="G27" t="str">
            <v>GONZÁLEZ, Pablo</v>
          </cell>
          <cell r="H27" t="str">
            <v>CANARIAS</v>
          </cell>
        </row>
        <row r="28">
          <cell r="A28">
            <v>126</v>
          </cell>
          <cell r="B28" t="str">
            <v>PIÑERO</v>
          </cell>
          <cell r="C28" t="str">
            <v>DE PAZ</v>
          </cell>
          <cell r="D28" t="str">
            <v>Iván</v>
          </cell>
          <cell r="E28" t="str">
            <v>M</v>
          </cell>
          <cell r="F28" t="str">
            <v>CNR</v>
          </cell>
          <cell r="G28" t="str">
            <v>PIÑERO, Iván</v>
          </cell>
          <cell r="H28" t="str">
            <v>CANARIAS</v>
          </cell>
        </row>
        <row r="29">
          <cell r="A29">
            <v>127</v>
          </cell>
          <cell r="B29" t="str">
            <v>NUEZ</v>
          </cell>
          <cell r="C29" t="str">
            <v>SOSA</v>
          </cell>
          <cell r="D29" t="str">
            <v>José Miguel</v>
          </cell>
          <cell r="E29" t="str">
            <v>M</v>
          </cell>
          <cell r="F29" t="str">
            <v>CNR</v>
          </cell>
          <cell r="G29" t="str">
            <v>NUEZ, José Miguel</v>
          </cell>
          <cell r="H29" t="str">
            <v>CANARIAS</v>
          </cell>
        </row>
        <row r="30">
          <cell r="A30">
            <v>128</v>
          </cell>
          <cell r="B30" t="str">
            <v>MARTÍN</v>
          </cell>
          <cell r="C30" t="str">
            <v>MONTOYA</v>
          </cell>
          <cell r="D30" t="str">
            <v>Itahisa</v>
          </cell>
          <cell r="E30" t="str">
            <v>F</v>
          </cell>
          <cell r="F30" t="str">
            <v>CNR</v>
          </cell>
          <cell r="G30" t="str">
            <v>MARTÍN, Itahisa</v>
          </cell>
          <cell r="H30" t="str">
            <v>CANARIAS</v>
          </cell>
          <cell r="I30">
            <v>609</v>
          </cell>
        </row>
        <row r="31">
          <cell r="A31">
            <v>129</v>
          </cell>
          <cell r="B31" t="str">
            <v>SÁNCHEZ</v>
          </cell>
          <cell r="C31" t="str">
            <v>MONTOYA</v>
          </cell>
          <cell r="D31" t="str">
            <v>Laura</v>
          </cell>
          <cell r="E31" t="str">
            <v>F</v>
          </cell>
          <cell r="F31" t="str">
            <v>CNR</v>
          </cell>
          <cell r="G31" t="str">
            <v>SÁNCHEZ, Laura</v>
          </cell>
          <cell r="H31" t="str">
            <v>CANARIAS</v>
          </cell>
          <cell r="I31">
            <v>606</v>
          </cell>
        </row>
        <row r="32">
          <cell r="A32">
            <v>130</v>
          </cell>
          <cell r="B32" t="str">
            <v>REYES</v>
          </cell>
          <cell r="C32" t="str">
            <v>HERNÁNDEZ</v>
          </cell>
          <cell r="D32" t="str">
            <v>Zahedy</v>
          </cell>
          <cell r="E32" t="str">
            <v>F</v>
          </cell>
          <cell r="F32" t="str">
            <v>CNR</v>
          </cell>
          <cell r="G32" t="str">
            <v>REYES, Zahedy</v>
          </cell>
          <cell r="H32" t="str">
            <v>CANARIAS</v>
          </cell>
        </row>
        <row r="33">
          <cell r="A33">
            <v>131</v>
          </cell>
          <cell r="B33" t="str">
            <v>GARCÍA</v>
          </cell>
          <cell r="C33" t="str">
            <v>CASO</v>
          </cell>
          <cell r="D33" t="str">
            <v>Germán</v>
          </cell>
          <cell r="E33" t="str">
            <v>M</v>
          </cell>
          <cell r="F33" t="str">
            <v>CTB</v>
          </cell>
          <cell r="G33" t="str">
            <v>GARCÍA, Germán</v>
          </cell>
          <cell r="H33" t="str">
            <v>CANTABRIA</v>
          </cell>
          <cell r="I33">
            <v>45</v>
          </cell>
        </row>
        <row r="34">
          <cell r="A34">
            <v>132</v>
          </cell>
          <cell r="B34" t="str">
            <v>IGLESIAS</v>
          </cell>
          <cell r="C34" t="str">
            <v>IGLESIAS</v>
          </cell>
          <cell r="D34" t="str">
            <v>Mario</v>
          </cell>
          <cell r="E34" t="str">
            <v>M</v>
          </cell>
          <cell r="F34" t="str">
            <v>CTB</v>
          </cell>
          <cell r="G34" t="str">
            <v>IGLESIAS, Mario</v>
          </cell>
          <cell r="H34" t="str">
            <v>CANTABRIA</v>
          </cell>
        </row>
        <row r="35">
          <cell r="A35">
            <v>133</v>
          </cell>
          <cell r="B35" t="str">
            <v>GUTIÉRREZ</v>
          </cell>
          <cell r="C35" t="str">
            <v>SANZ-DAZA</v>
          </cell>
          <cell r="D35" t="str">
            <v>Carlos Manuel</v>
          </cell>
          <cell r="E35" t="str">
            <v>M</v>
          </cell>
          <cell r="F35" t="str">
            <v>CTB</v>
          </cell>
          <cell r="G35" t="str">
            <v>GUTIÉRREZ, Carlos Manuel</v>
          </cell>
          <cell r="H35" t="str">
            <v>CANTABRIA</v>
          </cell>
          <cell r="I35">
            <v>25</v>
          </cell>
        </row>
        <row r="36">
          <cell r="A36">
            <v>134</v>
          </cell>
          <cell r="B36" t="str">
            <v>PABLO</v>
          </cell>
          <cell r="C36" t="str">
            <v>ACHUTEGUI</v>
          </cell>
          <cell r="D36" t="str">
            <v>Amaia</v>
          </cell>
          <cell r="E36" t="str">
            <v>F</v>
          </cell>
          <cell r="F36" t="str">
            <v>CTB</v>
          </cell>
          <cell r="G36" t="str">
            <v>PABLO, Amaia</v>
          </cell>
          <cell r="H36" t="str">
            <v>CANTABRIA</v>
          </cell>
        </row>
        <row r="37">
          <cell r="A37">
            <v>135</v>
          </cell>
          <cell r="B37" t="str">
            <v>SÁNCHEZ</v>
          </cell>
          <cell r="C37" t="str">
            <v>SALAS</v>
          </cell>
          <cell r="D37" t="str">
            <v>Ruth</v>
          </cell>
          <cell r="E37" t="str">
            <v>F</v>
          </cell>
          <cell r="F37" t="str">
            <v>CTB</v>
          </cell>
          <cell r="G37" t="str">
            <v>SÁNCHEZ, Ruth</v>
          </cell>
          <cell r="H37" t="str">
            <v>CANTABRIA</v>
          </cell>
        </row>
        <row r="38">
          <cell r="A38">
            <v>136</v>
          </cell>
          <cell r="B38" t="str">
            <v>MONZÓ</v>
          </cell>
          <cell r="C38" t="str">
            <v>MONTERO</v>
          </cell>
          <cell r="D38" t="str">
            <v>Oriol</v>
          </cell>
          <cell r="E38" t="str">
            <v>M</v>
          </cell>
          <cell r="F38" t="str">
            <v>CAT</v>
          </cell>
          <cell r="G38" t="str">
            <v>MONZÓ, Oriol</v>
          </cell>
          <cell r="H38" t="str">
            <v>CATALUÑA</v>
          </cell>
        </row>
        <row r="39">
          <cell r="A39">
            <v>137</v>
          </cell>
          <cell r="B39" t="str">
            <v>NAVARRO</v>
          </cell>
          <cell r="C39" t="str">
            <v>GÁLVEZ</v>
          </cell>
          <cell r="D39" t="str">
            <v>Pere</v>
          </cell>
          <cell r="E39" t="str">
            <v>M</v>
          </cell>
          <cell r="F39" t="str">
            <v>CAT</v>
          </cell>
          <cell r="G39" t="str">
            <v>NAVARRO, Pere</v>
          </cell>
          <cell r="H39" t="str">
            <v>CATALUÑA</v>
          </cell>
          <cell r="I39">
            <v>1458</v>
          </cell>
        </row>
        <row r="40">
          <cell r="A40">
            <v>138</v>
          </cell>
          <cell r="B40" t="str">
            <v>RAMÍREZ</v>
          </cell>
          <cell r="C40" t="str">
            <v>BERMÚDEZ</v>
          </cell>
          <cell r="D40" t="str">
            <v>Jose</v>
          </cell>
          <cell r="E40" t="str">
            <v>M</v>
          </cell>
          <cell r="F40" t="str">
            <v>CAT</v>
          </cell>
          <cell r="G40" t="str">
            <v>RAMÍREZ, Jose</v>
          </cell>
          <cell r="H40" t="str">
            <v>CATALUÑA</v>
          </cell>
          <cell r="I40">
            <v>952</v>
          </cell>
        </row>
        <row r="41">
          <cell r="A41">
            <v>139</v>
          </cell>
          <cell r="B41" t="str">
            <v>RODRÍGUEZ</v>
          </cell>
          <cell r="C41" t="str">
            <v>GALLARDO</v>
          </cell>
          <cell r="D41" t="str">
            <v>Patricia</v>
          </cell>
          <cell r="E41" t="str">
            <v>F</v>
          </cell>
          <cell r="F41" t="str">
            <v>CAT</v>
          </cell>
          <cell r="G41" t="str">
            <v>RODRÍGUEZ, Patricia</v>
          </cell>
          <cell r="H41" t="str">
            <v>CATALUÑA</v>
          </cell>
          <cell r="I41">
            <v>550</v>
          </cell>
        </row>
        <row r="42">
          <cell r="A42">
            <v>140</v>
          </cell>
          <cell r="B42" t="str">
            <v>BADOSA</v>
          </cell>
          <cell r="C42" t="str">
            <v>REPISO</v>
          </cell>
          <cell r="D42" t="str">
            <v>Anna</v>
          </cell>
          <cell r="E42" t="str">
            <v>F</v>
          </cell>
          <cell r="F42" t="str">
            <v>CAT</v>
          </cell>
          <cell r="G42" t="str">
            <v>BADOSA, Anna</v>
          </cell>
          <cell r="H42" t="str">
            <v>CATALUÑA</v>
          </cell>
          <cell r="I42">
            <v>524</v>
          </cell>
        </row>
        <row r="43">
          <cell r="A43">
            <v>141</v>
          </cell>
          <cell r="B43" t="str">
            <v>BADOSA</v>
          </cell>
          <cell r="C43" t="str">
            <v>REPISO</v>
          </cell>
          <cell r="D43" t="str">
            <v>Sonia</v>
          </cell>
          <cell r="E43" t="str">
            <v>F</v>
          </cell>
          <cell r="F43" t="str">
            <v>CAT</v>
          </cell>
          <cell r="G43" t="str">
            <v>BADOSA, Sonia</v>
          </cell>
          <cell r="H43" t="str">
            <v>CATALUÑA</v>
          </cell>
        </row>
        <row r="44">
          <cell r="A44">
            <v>142</v>
          </cell>
          <cell r="B44" t="str">
            <v>HERRERA</v>
          </cell>
          <cell r="C44" t="str">
            <v>RAMÍREZ</v>
          </cell>
          <cell r="D44" t="str">
            <v>Carlos</v>
          </cell>
          <cell r="E44" t="str">
            <v>M</v>
          </cell>
          <cell r="F44" t="str">
            <v>CLM</v>
          </cell>
          <cell r="G44" t="str">
            <v>HERRERA, Carlos</v>
          </cell>
          <cell r="H44" t="str">
            <v>CASTILLA LA MANCHA</v>
          </cell>
        </row>
        <row r="45">
          <cell r="A45">
            <v>143</v>
          </cell>
          <cell r="B45" t="str">
            <v>RUIZ</v>
          </cell>
          <cell r="C45" t="str">
            <v>CALVO</v>
          </cell>
          <cell r="D45" t="str">
            <v>Benjamín</v>
          </cell>
          <cell r="E45" t="str">
            <v>M</v>
          </cell>
          <cell r="F45" t="str">
            <v>CLM</v>
          </cell>
          <cell r="G45" t="str">
            <v>RUIZ, Benjamín</v>
          </cell>
          <cell r="H45" t="str">
            <v>CASTILLA LA MANCHA</v>
          </cell>
        </row>
        <row r="46">
          <cell r="A46">
            <v>144</v>
          </cell>
          <cell r="B46" t="str">
            <v>RAMIRO</v>
          </cell>
          <cell r="C46" t="str">
            <v>MARTÍN</v>
          </cell>
          <cell r="D46" t="str">
            <v>Guillermo</v>
          </cell>
          <cell r="E46" t="str">
            <v>M</v>
          </cell>
          <cell r="F46" t="str">
            <v>CLM</v>
          </cell>
          <cell r="G46" t="str">
            <v>RAMIRO, Guillermo</v>
          </cell>
          <cell r="H46" t="str">
            <v>CASTILLA LA MANCHA</v>
          </cell>
        </row>
        <row r="47">
          <cell r="A47">
            <v>145</v>
          </cell>
          <cell r="B47" t="str">
            <v>AGUILAR</v>
          </cell>
          <cell r="C47" t="str">
            <v>LOZANO</v>
          </cell>
          <cell r="D47" t="str">
            <v>Sara</v>
          </cell>
          <cell r="E47" t="str">
            <v>F</v>
          </cell>
          <cell r="F47" t="str">
            <v>CLM</v>
          </cell>
          <cell r="G47" t="str">
            <v>AGUILAR, Sara</v>
          </cell>
          <cell r="H47" t="str">
            <v>CASTILLA LA MANCHA</v>
          </cell>
        </row>
        <row r="48">
          <cell r="A48">
            <v>146</v>
          </cell>
          <cell r="B48" t="str">
            <v>BENITO</v>
          </cell>
          <cell r="C48" t="str">
            <v>RODRÍGUEZ</v>
          </cell>
          <cell r="D48" t="str">
            <v>Raquel</v>
          </cell>
          <cell r="E48" t="str">
            <v>F</v>
          </cell>
          <cell r="F48" t="str">
            <v>CLM</v>
          </cell>
          <cell r="G48" t="str">
            <v>BENITO, Raquel</v>
          </cell>
          <cell r="H48" t="str">
            <v>CASTILLA LA MANCHA</v>
          </cell>
        </row>
        <row r="49">
          <cell r="A49">
            <v>147</v>
          </cell>
          <cell r="B49" t="str">
            <v>SÁNCHEZ</v>
          </cell>
          <cell r="C49" t="str">
            <v>HERNÁNDEZ</v>
          </cell>
          <cell r="D49" t="str">
            <v>Raquel</v>
          </cell>
          <cell r="E49" t="str">
            <v>F</v>
          </cell>
          <cell r="F49" t="str">
            <v>CLM</v>
          </cell>
          <cell r="G49" t="str">
            <v>SÁNCHEZ, Raquel</v>
          </cell>
          <cell r="H49" t="str">
            <v>CASTILLA LA MANCHA</v>
          </cell>
        </row>
        <row r="50">
          <cell r="A50">
            <v>148</v>
          </cell>
          <cell r="B50" t="str">
            <v xml:space="preserve">GÓMEZ </v>
          </cell>
          <cell r="C50" t="str">
            <v>FERNÁNDEZ</v>
          </cell>
          <cell r="D50" t="str">
            <v>Abraham</v>
          </cell>
          <cell r="E50" t="str">
            <v>M</v>
          </cell>
          <cell r="F50" t="str">
            <v>CYL</v>
          </cell>
          <cell r="G50" t="str">
            <v>GÓMEZ , Abraham</v>
          </cell>
          <cell r="H50" t="str">
            <v>CASTILLA Y LEÓN</v>
          </cell>
        </row>
        <row r="51">
          <cell r="A51">
            <v>149</v>
          </cell>
          <cell r="B51" t="str">
            <v>ZÁRATE</v>
          </cell>
          <cell r="C51" t="str">
            <v>CATÓN</v>
          </cell>
          <cell r="D51" t="str">
            <v>Pablo</v>
          </cell>
          <cell r="E51" t="str">
            <v>M</v>
          </cell>
          <cell r="F51" t="str">
            <v>CYL</v>
          </cell>
          <cell r="G51" t="str">
            <v>ZÁRATE, Pablo</v>
          </cell>
          <cell r="H51" t="str">
            <v>CASTILLA Y LEÓN</v>
          </cell>
          <cell r="I51">
            <v>75</v>
          </cell>
        </row>
        <row r="52">
          <cell r="A52">
            <v>150</v>
          </cell>
          <cell r="B52" t="str">
            <v>ILLERA</v>
          </cell>
          <cell r="C52" t="str">
            <v>LÓPEZ</v>
          </cell>
          <cell r="D52" t="str">
            <v>Rubén</v>
          </cell>
          <cell r="E52" t="str">
            <v>M</v>
          </cell>
          <cell r="F52" t="str">
            <v>CYL</v>
          </cell>
          <cell r="G52" t="str">
            <v>ILLERA, Rubén</v>
          </cell>
          <cell r="H52" t="str">
            <v>CASTILLA Y LEÓN</v>
          </cell>
        </row>
        <row r="53">
          <cell r="A53">
            <v>151</v>
          </cell>
          <cell r="B53" t="str">
            <v>PARDO</v>
          </cell>
          <cell r="C53" t="str">
            <v>ARIAS CAHERO</v>
          </cell>
          <cell r="D53" t="str">
            <v>Lis María</v>
          </cell>
          <cell r="E53" t="str">
            <v>F</v>
          </cell>
          <cell r="F53" t="str">
            <v>CYL</v>
          </cell>
          <cell r="G53" t="str">
            <v>PARDO, Lis María</v>
          </cell>
          <cell r="H53" t="str">
            <v>CASTILLA Y LEÓN</v>
          </cell>
          <cell r="I53">
            <v>113</v>
          </cell>
        </row>
        <row r="54">
          <cell r="A54">
            <v>152</v>
          </cell>
          <cell r="B54" t="str">
            <v>MARTÍN</v>
          </cell>
          <cell r="C54" t="str">
            <v>PRIETO</v>
          </cell>
          <cell r="D54" t="str">
            <v>María</v>
          </cell>
          <cell r="E54" t="str">
            <v>F</v>
          </cell>
          <cell r="F54" t="str">
            <v>CYL</v>
          </cell>
          <cell r="G54" t="str">
            <v>MARTÍN, María</v>
          </cell>
          <cell r="H54" t="str">
            <v>CASTILLA Y LEÓN</v>
          </cell>
          <cell r="I54">
            <v>77</v>
          </cell>
        </row>
        <row r="55">
          <cell r="A55">
            <v>153</v>
          </cell>
          <cell r="B55" t="str">
            <v>GALLO</v>
          </cell>
          <cell r="C55" t="str">
            <v>FONTANILLAS</v>
          </cell>
          <cell r="D55" t="str">
            <v>María del Carmen</v>
          </cell>
          <cell r="E55" t="str">
            <v>F</v>
          </cell>
          <cell r="F55" t="str">
            <v>CYL</v>
          </cell>
          <cell r="G55" t="str">
            <v>GALLO, María del Carmen</v>
          </cell>
          <cell r="H55" t="str">
            <v>CASTILLA Y LEÓN</v>
          </cell>
          <cell r="I55">
            <v>169</v>
          </cell>
        </row>
        <row r="56">
          <cell r="A56">
            <v>154</v>
          </cell>
          <cell r="B56" t="str">
            <v>ROCHER</v>
          </cell>
          <cell r="C56" t="str">
            <v>DORADO</v>
          </cell>
          <cell r="D56" t="str">
            <v>Juan Miguel</v>
          </cell>
          <cell r="E56" t="str">
            <v>M</v>
          </cell>
          <cell r="F56" t="str">
            <v>CEU</v>
          </cell>
          <cell r="G56" t="str">
            <v>ROCHER, Juan Miguel</v>
          </cell>
          <cell r="H56" t="str">
            <v>CEUTA</v>
          </cell>
        </row>
        <row r="57">
          <cell r="A57">
            <v>155</v>
          </cell>
          <cell r="B57" t="str">
            <v>SOBRINO</v>
          </cell>
          <cell r="C57" t="str">
            <v>SERRÁN</v>
          </cell>
          <cell r="D57" t="str">
            <v>Manuel</v>
          </cell>
          <cell r="E57" t="str">
            <v>M</v>
          </cell>
          <cell r="F57" t="str">
            <v>CEU</v>
          </cell>
          <cell r="G57" t="str">
            <v>SOBRINO, Manuel</v>
          </cell>
          <cell r="H57" t="str">
            <v>CEUTA</v>
          </cell>
        </row>
        <row r="58">
          <cell r="A58">
            <v>156</v>
          </cell>
          <cell r="B58" t="str">
            <v>MARISCAL</v>
          </cell>
          <cell r="C58" t="str">
            <v>SÁNCHEZ</v>
          </cell>
          <cell r="D58" t="str">
            <v>José Rubén</v>
          </cell>
          <cell r="E58" t="str">
            <v>M</v>
          </cell>
          <cell r="F58" t="str">
            <v>CEU</v>
          </cell>
          <cell r="G58" t="str">
            <v>MARISCAL, José Rubén</v>
          </cell>
          <cell r="H58" t="str">
            <v>CEUTA</v>
          </cell>
        </row>
        <row r="59">
          <cell r="A59">
            <v>159</v>
          </cell>
          <cell r="B59" t="str">
            <v>BRANCANO</v>
          </cell>
          <cell r="C59" t="str">
            <v>SÁNCHEZ</v>
          </cell>
          <cell r="D59" t="str">
            <v>Alberto</v>
          </cell>
          <cell r="E59" t="str">
            <v>M</v>
          </cell>
          <cell r="F59" t="str">
            <v>EXT</v>
          </cell>
          <cell r="G59" t="str">
            <v>BRANCANO, Alberto</v>
          </cell>
          <cell r="H59" t="str">
            <v>EXTREMADURA</v>
          </cell>
        </row>
        <row r="60">
          <cell r="A60">
            <v>160</v>
          </cell>
          <cell r="B60" t="str">
            <v>MERINO</v>
          </cell>
          <cell r="C60" t="str">
            <v>DELGADO</v>
          </cell>
          <cell r="D60" t="str">
            <v>Pablo</v>
          </cell>
          <cell r="E60" t="str">
            <v>M</v>
          </cell>
          <cell r="F60" t="str">
            <v>EXT</v>
          </cell>
          <cell r="G60" t="str">
            <v>MERINO, Pablo</v>
          </cell>
          <cell r="H60" t="str">
            <v>EXTREMADURA</v>
          </cell>
        </row>
        <row r="61">
          <cell r="A61">
            <v>161</v>
          </cell>
          <cell r="B61" t="str">
            <v>SANTIAGO</v>
          </cell>
          <cell r="C61" t="str">
            <v>CÓRDOVA</v>
          </cell>
          <cell r="D61" t="str">
            <v>Luis</v>
          </cell>
          <cell r="E61" t="str">
            <v>M</v>
          </cell>
          <cell r="F61" t="str">
            <v>EXT</v>
          </cell>
          <cell r="G61" t="str">
            <v>SANTIAGO, Luis</v>
          </cell>
          <cell r="H61" t="str">
            <v>EXTREMADURA</v>
          </cell>
        </row>
        <row r="62">
          <cell r="A62">
            <v>162</v>
          </cell>
          <cell r="B62" t="str">
            <v>CANDELARIO</v>
          </cell>
          <cell r="C62" t="str">
            <v>SANTIAGO</v>
          </cell>
          <cell r="D62" t="str">
            <v>Carmen María</v>
          </cell>
          <cell r="E62" t="str">
            <v>F</v>
          </cell>
          <cell r="F62" t="str">
            <v>EXT</v>
          </cell>
          <cell r="G62" t="str">
            <v>CANDELARIO, Carmen María</v>
          </cell>
          <cell r="H62" t="str">
            <v>EXTREMADURA</v>
          </cell>
        </row>
        <row r="63">
          <cell r="A63">
            <v>163</v>
          </cell>
          <cell r="B63" t="str">
            <v>HIDALGO</v>
          </cell>
          <cell r="C63" t="str">
            <v>BENITEZ</v>
          </cell>
          <cell r="D63" t="str">
            <v>Nieves</v>
          </cell>
          <cell r="E63" t="str">
            <v>F</v>
          </cell>
          <cell r="F63" t="str">
            <v>EXT</v>
          </cell>
          <cell r="G63" t="str">
            <v>HIDALGO, Nieves</v>
          </cell>
          <cell r="H63" t="str">
            <v>EXTREMADURA</v>
          </cell>
        </row>
        <row r="64">
          <cell r="A64">
            <v>164</v>
          </cell>
          <cell r="B64" t="str">
            <v>ESPEJO</v>
          </cell>
          <cell r="C64" t="str">
            <v>MORÁN</v>
          </cell>
          <cell r="D64" t="str">
            <v>María Azahara</v>
          </cell>
          <cell r="E64" t="str">
            <v>F</v>
          </cell>
          <cell r="F64" t="str">
            <v>EXT</v>
          </cell>
          <cell r="G64" t="str">
            <v>ESPEJO, María Azahara</v>
          </cell>
          <cell r="H64" t="str">
            <v>EXTREMADURA</v>
          </cell>
        </row>
        <row r="65">
          <cell r="A65">
            <v>165</v>
          </cell>
          <cell r="B65" t="str">
            <v>CABALEIRO</v>
          </cell>
          <cell r="C65" t="str">
            <v>FERNÁNDEZ</v>
          </cell>
          <cell r="D65" t="str">
            <v>Miguel</v>
          </cell>
          <cell r="E65" t="str">
            <v>M</v>
          </cell>
          <cell r="F65" t="str">
            <v>GAL</v>
          </cell>
          <cell r="G65" t="str">
            <v>CABALEIRO, Miguel</v>
          </cell>
          <cell r="H65" t="str">
            <v>GALICIA</v>
          </cell>
          <cell r="I65">
            <v>87</v>
          </cell>
        </row>
        <row r="66">
          <cell r="A66">
            <v>166</v>
          </cell>
          <cell r="B66" t="str">
            <v>BASANTA</v>
          </cell>
          <cell r="C66" t="str">
            <v>LÓPEZ</v>
          </cell>
          <cell r="D66" t="str">
            <v>Samuel</v>
          </cell>
          <cell r="E66" t="str">
            <v>M</v>
          </cell>
          <cell r="F66" t="str">
            <v>GAL</v>
          </cell>
          <cell r="G66" t="str">
            <v>BASANTA, Samuel</v>
          </cell>
          <cell r="H66" t="str">
            <v>GALICIA</v>
          </cell>
          <cell r="I66">
            <v>168</v>
          </cell>
        </row>
        <row r="67">
          <cell r="A67">
            <v>167</v>
          </cell>
          <cell r="B67" t="str">
            <v>RODRÍGUEZ</v>
          </cell>
          <cell r="C67" t="str">
            <v>PÉREZ</v>
          </cell>
          <cell r="D67" t="str">
            <v>Moisés</v>
          </cell>
          <cell r="E67" t="str">
            <v>M</v>
          </cell>
          <cell r="F67" t="str">
            <v>GAL</v>
          </cell>
          <cell r="G67" t="str">
            <v>RODRÍGUEZ, Moisés</v>
          </cell>
          <cell r="H67" t="str">
            <v>GALICIA</v>
          </cell>
          <cell r="I67">
            <v>50</v>
          </cell>
        </row>
        <row r="68">
          <cell r="A68">
            <v>168</v>
          </cell>
          <cell r="B68" t="str">
            <v>MOREIRA</v>
          </cell>
          <cell r="C68" t="str">
            <v>GARCÍA</v>
          </cell>
          <cell r="D68" t="str">
            <v>Elisa</v>
          </cell>
          <cell r="E68" t="str">
            <v>F</v>
          </cell>
          <cell r="F68" t="str">
            <v>GAL</v>
          </cell>
          <cell r="G68" t="str">
            <v>MOREIRA, Elisa</v>
          </cell>
          <cell r="H68" t="str">
            <v>GALICIA</v>
          </cell>
        </row>
        <row r="69">
          <cell r="A69">
            <v>169</v>
          </cell>
          <cell r="B69" t="str">
            <v>PÉREZ</v>
          </cell>
          <cell r="C69" t="str">
            <v>MORADO</v>
          </cell>
          <cell r="D69" t="str">
            <v>Silvia</v>
          </cell>
          <cell r="E69" t="str">
            <v>F</v>
          </cell>
          <cell r="F69" t="str">
            <v>GAL</v>
          </cell>
          <cell r="G69" t="str">
            <v>PÉREZ, Silvia</v>
          </cell>
          <cell r="H69" t="str">
            <v>GALICIA</v>
          </cell>
          <cell r="I69">
            <v>25</v>
          </cell>
        </row>
        <row r="70">
          <cell r="A70">
            <v>170</v>
          </cell>
          <cell r="B70" t="str">
            <v>RODRÍGUEZ</v>
          </cell>
          <cell r="C70" t="str">
            <v>FERNÁNDEZ</v>
          </cell>
          <cell r="D70" t="str">
            <v>Anai</v>
          </cell>
          <cell r="E70" t="str">
            <v>F</v>
          </cell>
          <cell r="F70" t="str">
            <v>GAL</v>
          </cell>
          <cell r="G70" t="str">
            <v>RODRÍGUEZ, Anai</v>
          </cell>
          <cell r="H70" t="str">
            <v>GALICIA</v>
          </cell>
        </row>
        <row r="71">
          <cell r="A71">
            <v>171</v>
          </cell>
          <cell r="B71" t="str">
            <v>SÁNCHEZ</v>
          </cell>
          <cell r="C71" t="str">
            <v>DELGADO</v>
          </cell>
          <cell r="D71" t="str">
            <v>Javier</v>
          </cell>
          <cell r="E71" t="str">
            <v>M</v>
          </cell>
          <cell r="F71" t="str">
            <v>MAD</v>
          </cell>
          <cell r="G71" t="str">
            <v>SÁNCHEZ, Javier</v>
          </cell>
          <cell r="H71" t="str">
            <v>MADRID</v>
          </cell>
          <cell r="I71">
            <v>126</v>
          </cell>
        </row>
        <row r="72">
          <cell r="A72">
            <v>172</v>
          </cell>
          <cell r="B72" t="str">
            <v>GÓMEZ</v>
          </cell>
          <cell r="C72" t="str">
            <v>FIDALGO</v>
          </cell>
          <cell r="D72" t="str">
            <v>Héctor</v>
          </cell>
          <cell r="E72" t="str">
            <v>M</v>
          </cell>
          <cell r="F72" t="str">
            <v>MAD</v>
          </cell>
          <cell r="G72" t="str">
            <v>GÓMEZ, Héctor</v>
          </cell>
          <cell r="H72" t="str">
            <v>MADRID</v>
          </cell>
          <cell r="I72">
            <v>188</v>
          </cell>
        </row>
        <row r="73">
          <cell r="A73">
            <v>173</v>
          </cell>
          <cell r="B73" t="str">
            <v>MUÑOZ</v>
          </cell>
          <cell r="C73" t="str">
            <v>AGUADO</v>
          </cell>
          <cell r="D73" t="str">
            <v>Marco Antonio</v>
          </cell>
          <cell r="E73" t="str">
            <v>M</v>
          </cell>
          <cell r="F73" t="str">
            <v>MAD</v>
          </cell>
          <cell r="G73" t="str">
            <v>MUÑOZ, Marco Antonio</v>
          </cell>
          <cell r="H73" t="str">
            <v>MADRID</v>
          </cell>
          <cell r="I73">
            <v>238</v>
          </cell>
        </row>
        <row r="74">
          <cell r="A74">
            <v>174</v>
          </cell>
          <cell r="B74" t="str">
            <v>DOMÍNGUEZ</v>
          </cell>
          <cell r="C74" t="str">
            <v>SIRVENT</v>
          </cell>
          <cell r="D74" t="str">
            <v>Natalia</v>
          </cell>
          <cell r="E74" t="str">
            <v>F</v>
          </cell>
          <cell r="F74" t="str">
            <v>MAD</v>
          </cell>
          <cell r="G74" t="str">
            <v>DOMÍNGUEZ, Natalia</v>
          </cell>
          <cell r="H74" t="str">
            <v>MADRID</v>
          </cell>
        </row>
        <row r="75">
          <cell r="A75">
            <v>175</v>
          </cell>
          <cell r="B75" t="str">
            <v>DOMÍNGUEZ</v>
          </cell>
          <cell r="C75" t="str">
            <v>SIRVENT</v>
          </cell>
          <cell r="D75" t="str">
            <v>Laura</v>
          </cell>
          <cell r="E75" t="str">
            <v>F</v>
          </cell>
          <cell r="F75" t="str">
            <v>MAD</v>
          </cell>
          <cell r="G75" t="str">
            <v>DOMÍNGUEZ, Laura</v>
          </cell>
          <cell r="H75" t="str">
            <v>MADRID</v>
          </cell>
        </row>
        <row r="76">
          <cell r="A76">
            <v>176</v>
          </cell>
          <cell r="B76" t="str">
            <v>BALLESTER</v>
          </cell>
          <cell r="C76" t="str">
            <v>FERNÁNDEZ</v>
          </cell>
          <cell r="D76" t="str">
            <v>Antonio</v>
          </cell>
          <cell r="E76" t="str">
            <v>M</v>
          </cell>
          <cell r="F76" t="str">
            <v>MUR</v>
          </cell>
          <cell r="G76" t="str">
            <v>BALLESTER, Antonio</v>
          </cell>
          <cell r="H76" t="str">
            <v>MURCIA</v>
          </cell>
          <cell r="I76">
            <v>106</v>
          </cell>
        </row>
        <row r="77">
          <cell r="A77">
            <v>177</v>
          </cell>
          <cell r="B77" t="str">
            <v>JEREZ</v>
          </cell>
          <cell r="C77" t="str">
            <v>ZAMORA</v>
          </cell>
          <cell r="D77" t="str">
            <v>Manuel</v>
          </cell>
          <cell r="E77" t="str">
            <v>M</v>
          </cell>
          <cell r="F77" t="str">
            <v>MUR</v>
          </cell>
          <cell r="G77" t="str">
            <v>JEREZ, Manuel</v>
          </cell>
          <cell r="H77" t="str">
            <v>MURCIA</v>
          </cell>
          <cell r="I77">
            <v>241</v>
          </cell>
        </row>
        <row r="78">
          <cell r="A78">
            <v>178</v>
          </cell>
          <cell r="B78" t="str">
            <v>ROS</v>
          </cell>
          <cell r="C78" t="str">
            <v>ORTEGA</v>
          </cell>
          <cell r="D78" t="str">
            <v>Francisco Javier</v>
          </cell>
          <cell r="E78" t="str">
            <v>M</v>
          </cell>
          <cell r="F78" t="str">
            <v>MUR</v>
          </cell>
          <cell r="G78" t="str">
            <v>ROS, Francisco Javier</v>
          </cell>
          <cell r="H78" t="str">
            <v>MURCIA</v>
          </cell>
          <cell r="I78">
            <v>65</v>
          </cell>
        </row>
        <row r="79">
          <cell r="A79">
            <v>179</v>
          </cell>
          <cell r="B79" t="str">
            <v>VILLADA</v>
          </cell>
          <cell r="C79" t="str">
            <v>MARTÍNEZ</v>
          </cell>
          <cell r="D79" t="str">
            <v>Jénnifer</v>
          </cell>
          <cell r="E79" t="str">
            <v>F</v>
          </cell>
          <cell r="F79" t="str">
            <v>MUR</v>
          </cell>
          <cell r="G79" t="str">
            <v>VILLADA, Jénnifer</v>
          </cell>
          <cell r="H79" t="str">
            <v>MURCIA</v>
          </cell>
          <cell r="I79">
            <v>1659</v>
          </cell>
        </row>
        <row r="80">
          <cell r="A80">
            <v>180</v>
          </cell>
          <cell r="B80" t="str">
            <v>MONTALBÁN</v>
          </cell>
          <cell r="C80" t="str">
            <v>CONESA</v>
          </cell>
          <cell r="D80" t="str">
            <v>Patricia</v>
          </cell>
          <cell r="E80" t="str">
            <v>F</v>
          </cell>
          <cell r="F80" t="str">
            <v>MUR</v>
          </cell>
          <cell r="G80" t="str">
            <v>MONTALBÁN, Patricia</v>
          </cell>
          <cell r="H80" t="str">
            <v>MURCIA</v>
          </cell>
          <cell r="I80">
            <v>550</v>
          </cell>
        </row>
        <row r="81">
          <cell r="A81">
            <v>181</v>
          </cell>
          <cell r="B81" t="str">
            <v>ROS</v>
          </cell>
          <cell r="C81" t="str">
            <v>ORTEGA</v>
          </cell>
          <cell r="D81" t="str">
            <v>Nuria</v>
          </cell>
          <cell r="E81" t="str">
            <v>F</v>
          </cell>
          <cell r="F81" t="str">
            <v>MUR</v>
          </cell>
          <cell r="G81" t="str">
            <v>ROS, Nuria</v>
          </cell>
          <cell r="H81" t="str">
            <v>MURCIA</v>
          </cell>
          <cell r="I81">
            <v>790</v>
          </cell>
        </row>
        <row r="82">
          <cell r="A82">
            <v>182</v>
          </cell>
          <cell r="B82" t="str">
            <v>EZQUER</v>
          </cell>
          <cell r="C82" t="str">
            <v>TIBERIO</v>
          </cell>
          <cell r="D82" t="str">
            <v>Daniel</v>
          </cell>
          <cell r="E82" t="str">
            <v>M</v>
          </cell>
          <cell r="F82" t="str">
            <v>NAV</v>
          </cell>
          <cell r="G82" t="str">
            <v>EZQUER, Daniel</v>
          </cell>
          <cell r="H82" t="str">
            <v>NAVARRA</v>
          </cell>
        </row>
        <row r="83">
          <cell r="A83">
            <v>183</v>
          </cell>
          <cell r="B83" t="str">
            <v>MARTÍNEZ</v>
          </cell>
          <cell r="C83" t="str">
            <v>IZCO</v>
          </cell>
          <cell r="D83" t="str">
            <v>Carlos</v>
          </cell>
          <cell r="E83" t="str">
            <v>M</v>
          </cell>
          <cell r="F83" t="str">
            <v>NAV</v>
          </cell>
          <cell r="G83" t="str">
            <v>MARTÍNEZ, Carlos</v>
          </cell>
          <cell r="H83" t="str">
            <v>NAVARRA</v>
          </cell>
        </row>
        <row r="84">
          <cell r="A84">
            <v>184</v>
          </cell>
          <cell r="B84" t="str">
            <v>PENG</v>
          </cell>
          <cell r="D84" t="str">
            <v>Yan Song</v>
          </cell>
          <cell r="E84" t="str">
            <v>M</v>
          </cell>
          <cell r="F84" t="str">
            <v>NAV</v>
          </cell>
          <cell r="G84" t="str">
            <v>PENG, Yan Song</v>
          </cell>
          <cell r="H84" t="str">
            <v>NAVARRA</v>
          </cell>
        </row>
        <row r="85">
          <cell r="A85">
            <v>185</v>
          </cell>
          <cell r="B85" t="str">
            <v>ALMENARA</v>
          </cell>
          <cell r="C85" t="str">
            <v>ESCUDERO</v>
          </cell>
          <cell r="D85" t="str">
            <v>Maite</v>
          </cell>
          <cell r="E85" t="str">
            <v>F</v>
          </cell>
          <cell r="F85" t="str">
            <v>NAV</v>
          </cell>
          <cell r="G85" t="str">
            <v>ALMENARA, Maite</v>
          </cell>
          <cell r="H85" t="str">
            <v>NAVARRA</v>
          </cell>
        </row>
        <row r="86">
          <cell r="A86">
            <v>186</v>
          </cell>
          <cell r="B86" t="str">
            <v>SERNA</v>
          </cell>
          <cell r="C86" t="str">
            <v>FERNÁNDEZ</v>
          </cell>
          <cell r="D86" t="str">
            <v>Araceli</v>
          </cell>
          <cell r="E86" t="str">
            <v>F</v>
          </cell>
          <cell r="F86" t="str">
            <v>NAV</v>
          </cell>
          <cell r="G86" t="str">
            <v>SERNA, Araceli</v>
          </cell>
          <cell r="H86" t="str">
            <v>NAVARRA</v>
          </cell>
        </row>
        <row r="87">
          <cell r="A87">
            <v>187</v>
          </cell>
          <cell r="B87" t="str">
            <v>ZUFÍA</v>
          </cell>
          <cell r="C87" t="str">
            <v>ELIZADE</v>
          </cell>
          <cell r="D87" t="str">
            <v>Edurne</v>
          </cell>
          <cell r="E87" t="str">
            <v>F</v>
          </cell>
          <cell r="F87" t="str">
            <v>NAV</v>
          </cell>
          <cell r="G87" t="str">
            <v>ZUFÍA, Edurne</v>
          </cell>
          <cell r="H87" t="str">
            <v>NAVARRA</v>
          </cell>
        </row>
        <row r="88">
          <cell r="A88">
            <v>188</v>
          </cell>
          <cell r="B88" t="str">
            <v>ROJO</v>
          </cell>
          <cell r="C88" t="str">
            <v>DE OLANO</v>
          </cell>
          <cell r="D88" t="str">
            <v>Unai</v>
          </cell>
          <cell r="E88" t="str">
            <v>M</v>
          </cell>
          <cell r="F88" t="str">
            <v>PVS</v>
          </cell>
          <cell r="G88" t="str">
            <v>ROJO, Unai</v>
          </cell>
          <cell r="H88" t="str">
            <v>PAÍS VASCO</v>
          </cell>
          <cell r="I88">
            <v>128</v>
          </cell>
        </row>
        <row r="89">
          <cell r="A89">
            <v>189</v>
          </cell>
          <cell r="B89" t="str">
            <v>MENZADONA</v>
          </cell>
          <cell r="C89" t="str">
            <v>GAROÑA</v>
          </cell>
          <cell r="D89" t="str">
            <v>Yon</v>
          </cell>
          <cell r="E89" t="str">
            <v>M</v>
          </cell>
          <cell r="F89" t="str">
            <v>PVS</v>
          </cell>
          <cell r="G89" t="str">
            <v>MENZADONA, Yon</v>
          </cell>
          <cell r="H89" t="str">
            <v>PAÍS VASCO</v>
          </cell>
        </row>
        <row r="90">
          <cell r="A90">
            <v>190</v>
          </cell>
          <cell r="B90" t="str">
            <v>VALVERDE</v>
          </cell>
          <cell r="C90" t="str">
            <v>JAÚREGUI</v>
          </cell>
          <cell r="D90" t="str">
            <v>Aitor</v>
          </cell>
          <cell r="E90" t="str">
            <v>M</v>
          </cell>
          <cell r="F90" t="str">
            <v>PVS</v>
          </cell>
          <cell r="G90" t="str">
            <v>VALVERDE, Aitor</v>
          </cell>
          <cell r="H90" t="str">
            <v>PAÍS VASCO</v>
          </cell>
          <cell r="I90">
            <v>400</v>
          </cell>
        </row>
        <row r="91">
          <cell r="A91">
            <v>191</v>
          </cell>
          <cell r="B91" t="str">
            <v>URIZANA</v>
          </cell>
          <cell r="C91" t="str">
            <v>VIADAS</v>
          </cell>
          <cell r="D91" t="str">
            <v>Jesús</v>
          </cell>
          <cell r="E91" t="str">
            <v>M</v>
          </cell>
          <cell r="F91" t="str">
            <v>RIO</v>
          </cell>
          <cell r="G91" t="str">
            <v>URIZANA, Jesús</v>
          </cell>
          <cell r="H91" t="str">
            <v>LA RIOJA</v>
          </cell>
        </row>
        <row r="92">
          <cell r="A92">
            <v>192</v>
          </cell>
          <cell r="B92" t="str">
            <v>RUIZ</v>
          </cell>
          <cell r="C92" t="str">
            <v>LORENTE</v>
          </cell>
          <cell r="D92" t="str">
            <v>Mario</v>
          </cell>
          <cell r="E92" t="str">
            <v>M</v>
          </cell>
          <cell r="F92" t="str">
            <v>RIO</v>
          </cell>
          <cell r="G92" t="str">
            <v>RUIZ, Mario</v>
          </cell>
          <cell r="H92" t="str">
            <v>LA RIOJA</v>
          </cell>
        </row>
        <row r="93">
          <cell r="A93">
            <v>193</v>
          </cell>
          <cell r="B93" t="str">
            <v>LEÓN</v>
          </cell>
          <cell r="C93" t="str">
            <v>SANTOS</v>
          </cell>
          <cell r="D93" t="str">
            <v>José Manuel</v>
          </cell>
          <cell r="E93" t="str">
            <v>M</v>
          </cell>
          <cell r="F93" t="str">
            <v>RIO</v>
          </cell>
          <cell r="G93" t="str">
            <v>LEÓN, José Manuel</v>
          </cell>
          <cell r="H93" t="str">
            <v>LA RIOJA</v>
          </cell>
        </row>
        <row r="94">
          <cell r="A94">
            <v>194</v>
          </cell>
          <cell r="B94" t="str">
            <v>SALVA</v>
          </cell>
          <cell r="C94" t="str">
            <v>MARTÍNEZ</v>
          </cell>
          <cell r="D94" t="str">
            <v>Pau</v>
          </cell>
          <cell r="E94" t="str">
            <v>M</v>
          </cell>
          <cell r="F94" t="str">
            <v>VAL</v>
          </cell>
          <cell r="G94" t="str">
            <v>SALVA, Pau</v>
          </cell>
          <cell r="H94" t="str">
            <v>COM. VALENCIANA</v>
          </cell>
          <cell r="I94">
            <v>43</v>
          </cell>
        </row>
        <row r="95">
          <cell r="A95">
            <v>195</v>
          </cell>
          <cell r="B95" t="str">
            <v>PINO</v>
          </cell>
          <cell r="C95" t="str">
            <v>RAMÍREZ</v>
          </cell>
          <cell r="D95" t="str">
            <v>Alejandro</v>
          </cell>
          <cell r="E95" t="str">
            <v>M</v>
          </cell>
          <cell r="F95" t="str">
            <v>VAL</v>
          </cell>
          <cell r="G95" t="str">
            <v>PINO, Alejandro</v>
          </cell>
          <cell r="H95" t="str">
            <v>COM. VALENCIANA</v>
          </cell>
        </row>
        <row r="96">
          <cell r="A96">
            <v>196</v>
          </cell>
          <cell r="B96" t="str">
            <v>VALERO</v>
          </cell>
          <cell r="C96" t="str">
            <v>TUINENBURG</v>
          </cell>
          <cell r="D96" t="str">
            <v>Antonio</v>
          </cell>
          <cell r="E96" t="str">
            <v>M</v>
          </cell>
          <cell r="F96" t="str">
            <v>VAL</v>
          </cell>
          <cell r="G96" t="str">
            <v>VALERO, Antonio</v>
          </cell>
          <cell r="H96" t="str">
            <v>COM. VALENCIANA</v>
          </cell>
        </row>
        <row r="97">
          <cell r="A97">
            <v>197</v>
          </cell>
          <cell r="B97" t="str">
            <v>BASTANTE</v>
          </cell>
          <cell r="C97" t="str">
            <v>GONZÁLEZ</v>
          </cell>
          <cell r="D97" t="str">
            <v>Gemma</v>
          </cell>
          <cell r="E97" t="str">
            <v>F</v>
          </cell>
          <cell r="F97" t="str">
            <v>VAL</v>
          </cell>
          <cell r="G97" t="str">
            <v>BASTANTE, Gemma</v>
          </cell>
          <cell r="H97" t="str">
            <v>COM. VALENCIANA</v>
          </cell>
          <cell r="I97">
            <v>144</v>
          </cell>
        </row>
        <row r="98">
          <cell r="A98">
            <v>198</v>
          </cell>
          <cell r="B98" t="str">
            <v>MARTÍNEZ</v>
          </cell>
          <cell r="C98" t="str">
            <v>GIJÓN</v>
          </cell>
          <cell r="D98" t="str">
            <v>Lucía</v>
          </cell>
          <cell r="E98" t="str">
            <v>F</v>
          </cell>
          <cell r="F98" t="str">
            <v>VAL</v>
          </cell>
          <cell r="G98" t="str">
            <v>MARTÍNEZ, Lucía</v>
          </cell>
          <cell r="H98" t="str">
            <v>COM. VALENCIANA</v>
          </cell>
          <cell r="I98">
            <v>113</v>
          </cell>
        </row>
        <row r="100">
          <cell r="D100" t="str">
            <v>Total Jugadores:</v>
          </cell>
          <cell r="E100">
            <v>54</v>
          </cell>
        </row>
        <row r="101">
          <cell r="D101" t="str">
            <v>Total Jugadoras:</v>
          </cell>
          <cell r="E101">
            <v>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18_boys"/>
      <sheetName val="U18_girls"/>
      <sheetName val="ASS"/>
      <sheetName val="TT"/>
      <sheetName val="JB"/>
      <sheetName val="JG"/>
      <sheetName val="JBD"/>
      <sheetName val="JGD"/>
      <sheetName val="JXD"/>
      <sheetName val="JB (PRES)"/>
      <sheetName val="JG (PRES)"/>
      <sheetName val="BT1"/>
      <sheetName val="GT1"/>
      <sheetName val="BT2"/>
      <sheetName val="GT2"/>
      <sheetName val="TEAMS"/>
      <sheetName val="BTDet"/>
      <sheetName val="GTDet"/>
      <sheetName val="JBS2"/>
      <sheetName val="JGS2"/>
      <sheetName val="JBS1"/>
      <sheetName val="JGS1"/>
      <sheetName val="BDko"/>
      <sheetName val="GDko"/>
      <sheetName val="XDko"/>
      <sheetName val="Seeding List"/>
      <sheetName val="DRAW"/>
      <sheetName val="DRAW2"/>
      <sheetName val="Tabla"/>
      <sheetName val="Tabla (2)"/>
      <sheetName val="JBSDraw"/>
      <sheetName val="JGSDraw"/>
      <sheetName val="JBSDraw1"/>
      <sheetName val="JGSDraw1"/>
      <sheetName val="JB (SORTED)"/>
      <sheetName val="JG (SORTED)"/>
      <sheetName val="JBD (SORTED)"/>
      <sheetName val="JBDDraw"/>
      <sheetName val="JGD (SORTED)"/>
      <sheetName val="JGDDraw"/>
      <sheetName val="JXD (SORTED)"/>
      <sheetName val="JXDDraw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Nr</v>
          </cell>
          <cell r="B1" t="str">
            <v>NAME</v>
          </cell>
          <cell r="C1" t="str">
            <v>ASS</v>
          </cell>
          <cell r="D1" t="str">
            <v>Rk Points</v>
          </cell>
        </row>
        <row r="2">
          <cell r="A2">
            <v>1</v>
          </cell>
          <cell r="B2" t="str">
            <v>CARTER Trent</v>
          </cell>
          <cell r="C2" t="str">
            <v>AUS</v>
          </cell>
          <cell r="D2">
            <v>375</v>
          </cell>
          <cell r="E2">
            <v>32762</v>
          </cell>
        </row>
        <row r="3">
          <cell r="A3">
            <v>2</v>
          </cell>
          <cell r="B3" t="str">
            <v>DAVIS Kyle</v>
          </cell>
          <cell r="C3" t="str">
            <v>AUS</v>
          </cell>
          <cell r="D3">
            <v>510</v>
          </cell>
          <cell r="E3">
            <v>32526</v>
          </cell>
        </row>
        <row r="4">
          <cell r="A4">
            <v>3</v>
          </cell>
          <cell r="B4" t="str">
            <v>FRANK Robert</v>
          </cell>
          <cell r="C4" t="str">
            <v>AUS</v>
          </cell>
          <cell r="D4">
            <v>323</v>
          </cell>
          <cell r="E4">
            <v>32895</v>
          </cell>
        </row>
        <row r="5">
          <cell r="A5">
            <v>4</v>
          </cell>
          <cell r="B5" t="str">
            <v>SHIH Andy</v>
          </cell>
          <cell r="C5" t="str">
            <v>AUS</v>
          </cell>
          <cell r="D5">
            <v>335</v>
          </cell>
          <cell r="E5">
            <v>31911</v>
          </cell>
        </row>
        <row r="6">
          <cell r="A6">
            <v>5</v>
          </cell>
          <cell r="B6" t="str">
            <v>FEGERL Stefan</v>
          </cell>
          <cell r="C6" t="str">
            <v>AUT</v>
          </cell>
          <cell r="D6">
            <v>560</v>
          </cell>
          <cell r="E6">
            <v>32398</v>
          </cell>
        </row>
        <row r="7">
          <cell r="A7">
            <v>6</v>
          </cell>
          <cell r="B7" t="str">
            <v>FENG Xiaoquan</v>
          </cell>
          <cell r="C7" t="str">
            <v>AUT</v>
          </cell>
          <cell r="D7">
            <v>974</v>
          </cell>
          <cell r="E7">
            <v>31814</v>
          </cell>
        </row>
        <row r="8">
          <cell r="A8">
            <v>7</v>
          </cell>
          <cell r="B8" t="str">
            <v>KOVAC Boris</v>
          </cell>
          <cell r="C8" t="str">
            <v>AUT</v>
          </cell>
          <cell r="E8">
            <v>32581</v>
          </cell>
        </row>
        <row r="9">
          <cell r="A9">
            <v>8</v>
          </cell>
          <cell r="B9" t="str">
            <v>PROBST Thomas</v>
          </cell>
          <cell r="C9" t="str">
            <v>AUT</v>
          </cell>
          <cell r="D9">
            <v>322</v>
          </cell>
          <cell r="E9">
            <v>32040</v>
          </cell>
        </row>
        <row r="10">
          <cell r="A10">
            <v>9</v>
          </cell>
          <cell r="B10" t="str">
            <v>STORF Martin</v>
          </cell>
          <cell r="C10" t="str">
            <v>AUT</v>
          </cell>
          <cell r="E10">
            <v>32785</v>
          </cell>
        </row>
        <row r="11">
          <cell r="A11">
            <v>10</v>
          </cell>
          <cell r="B11" t="str">
            <v>ULBING Sebastian</v>
          </cell>
          <cell r="C11" t="str">
            <v>AUT</v>
          </cell>
          <cell r="E11">
            <v>31794</v>
          </cell>
        </row>
        <row r="12">
          <cell r="A12">
            <v>11</v>
          </cell>
          <cell r="B12" t="str">
            <v>DAVIDOVICH Dmitry</v>
          </cell>
          <cell r="C12" t="str">
            <v>BLR</v>
          </cell>
          <cell r="D12">
            <v>635</v>
          </cell>
          <cell r="E12">
            <v>31966</v>
          </cell>
        </row>
        <row r="13">
          <cell r="A13">
            <v>12</v>
          </cell>
          <cell r="B13" t="str">
            <v>BALTRUSHKA Dzmitry</v>
          </cell>
          <cell r="C13" t="str">
            <v>BLR</v>
          </cell>
          <cell r="D13">
            <v>560</v>
          </cell>
          <cell r="E13">
            <v>32152</v>
          </cell>
        </row>
        <row r="14">
          <cell r="A14">
            <v>13</v>
          </cell>
          <cell r="B14" t="str">
            <v>BERGAMINI Guilherme</v>
          </cell>
          <cell r="C14" t="str">
            <v>BRA</v>
          </cell>
          <cell r="D14">
            <v>348</v>
          </cell>
          <cell r="E14">
            <v>32354</v>
          </cell>
        </row>
        <row r="15">
          <cell r="A15">
            <v>14</v>
          </cell>
          <cell r="B15" t="str">
            <v>CARVALHO Efraim</v>
          </cell>
          <cell r="C15" t="str">
            <v>BRA</v>
          </cell>
          <cell r="D15">
            <v>673</v>
          </cell>
          <cell r="E15">
            <v>32172</v>
          </cell>
        </row>
        <row r="16">
          <cell r="A16">
            <v>15</v>
          </cell>
          <cell r="B16" t="str">
            <v>KOJIMA Ricardo</v>
          </cell>
          <cell r="C16" t="str">
            <v>BRA</v>
          </cell>
          <cell r="D16">
            <v>485</v>
          </cell>
          <cell r="E16">
            <v>32294</v>
          </cell>
        </row>
        <row r="17">
          <cell r="A17">
            <v>16</v>
          </cell>
          <cell r="B17" t="str">
            <v>MANCINI Eric</v>
          </cell>
          <cell r="C17" t="str">
            <v>BRA</v>
          </cell>
          <cell r="D17">
            <v>300</v>
          </cell>
          <cell r="E17">
            <v>32639</v>
          </cell>
        </row>
        <row r="18">
          <cell r="A18">
            <v>17</v>
          </cell>
          <cell r="B18" t="str">
            <v>GUO Peng</v>
          </cell>
          <cell r="C18" t="str">
            <v>CAN</v>
          </cell>
          <cell r="D18">
            <v>519</v>
          </cell>
          <cell r="E18">
            <v>32067</v>
          </cell>
        </row>
        <row r="19">
          <cell r="A19">
            <v>18</v>
          </cell>
          <cell r="B19" t="str">
            <v>HINSE Pierre-Luc</v>
          </cell>
          <cell r="C19" t="str">
            <v>CAN</v>
          </cell>
          <cell r="D19">
            <v>576</v>
          </cell>
          <cell r="E19">
            <v>32027</v>
          </cell>
        </row>
        <row r="20">
          <cell r="A20">
            <v>19</v>
          </cell>
          <cell r="B20" t="str">
            <v>HO Andre</v>
          </cell>
          <cell r="C20" t="str">
            <v>CAN</v>
          </cell>
          <cell r="E20">
            <v>33705</v>
          </cell>
        </row>
        <row r="21">
          <cell r="A21">
            <v>20</v>
          </cell>
          <cell r="B21" t="str">
            <v>MICHAUD Bryan</v>
          </cell>
          <cell r="C21" t="str">
            <v>CAN</v>
          </cell>
          <cell r="E21">
            <v>33028</v>
          </cell>
        </row>
        <row r="22">
          <cell r="A22">
            <v>21</v>
          </cell>
          <cell r="B22" t="str">
            <v>CARLIER Andres</v>
          </cell>
          <cell r="C22" t="str">
            <v>CHI</v>
          </cell>
          <cell r="D22">
            <v>482</v>
          </cell>
          <cell r="E22">
            <v>32121</v>
          </cell>
        </row>
        <row r="23">
          <cell r="A23">
            <v>22</v>
          </cell>
          <cell r="B23" t="str">
            <v>CORTES Andres</v>
          </cell>
          <cell r="C23" t="str">
            <v>CHI</v>
          </cell>
          <cell r="D23">
            <v>599</v>
          </cell>
          <cell r="E23">
            <v>31991</v>
          </cell>
        </row>
        <row r="24">
          <cell r="A24">
            <v>23</v>
          </cell>
          <cell r="B24" t="str">
            <v>LEVIS Bruno</v>
          </cell>
          <cell r="C24" t="str">
            <v>CHI</v>
          </cell>
          <cell r="D24">
            <v>310</v>
          </cell>
          <cell r="E24">
            <v>32438</v>
          </cell>
        </row>
        <row r="25">
          <cell r="A25">
            <v>24</v>
          </cell>
          <cell r="B25" t="str">
            <v>UBILLA Nicolas</v>
          </cell>
          <cell r="C25" t="str">
            <v>CHI</v>
          </cell>
          <cell r="D25">
            <v>191</v>
          </cell>
          <cell r="E25">
            <v>32325</v>
          </cell>
        </row>
        <row r="26">
          <cell r="A26">
            <v>25</v>
          </cell>
          <cell r="B26" t="str">
            <v>FANG Li</v>
          </cell>
          <cell r="C26" t="str">
            <v>CHN</v>
          </cell>
          <cell r="E26">
            <v>32364</v>
          </cell>
        </row>
        <row r="27">
          <cell r="A27">
            <v>26</v>
          </cell>
          <cell r="B27" t="str">
            <v>LIU Miao</v>
          </cell>
          <cell r="C27" t="str">
            <v>CHN</v>
          </cell>
          <cell r="D27">
            <v>1043</v>
          </cell>
          <cell r="E27">
            <v>33255</v>
          </cell>
        </row>
        <row r="28">
          <cell r="A28">
            <v>27</v>
          </cell>
          <cell r="B28" t="str">
            <v>SHI Lei</v>
          </cell>
          <cell r="C28" t="str">
            <v>CHN</v>
          </cell>
          <cell r="E28">
            <v>32189</v>
          </cell>
        </row>
        <row r="29">
          <cell r="A29">
            <v>28</v>
          </cell>
          <cell r="B29" t="str">
            <v>YANG Ce</v>
          </cell>
          <cell r="C29" t="str">
            <v>CHN</v>
          </cell>
          <cell r="E29">
            <v>32527</v>
          </cell>
        </row>
        <row r="30">
          <cell r="A30">
            <v>29</v>
          </cell>
          <cell r="B30" t="str">
            <v>CHIANG Hung-Chieh</v>
          </cell>
          <cell r="C30" t="str">
            <v>TPE</v>
          </cell>
          <cell r="D30">
            <v>1189</v>
          </cell>
          <cell r="E30">
            <v>32561</v>
          </cell>
        </row>
        <row r="31">
          <cell r="A31">
            <v>30</v>
          </cell>
          <cell r="B31" t="str">
            <v>CHOU Yuan-Chieh</v>
          </cell>
          <cell r="C31" t="str">
            <v>TPE</v>
          </cell>
          <cell r="E31">
            <v>32432</v>
          </cell>
        </row>
        <row r="32">
          <cell r="A32">
            <v>31</v>
          </cell>
          <cell r="B32" t="str">
            <v>HUANG Sheng-Sheng</v>
          </cell>
          <cell r="C32" t="str">
            <v>TPE</v>
          </cell>
          <cell r="D32">
            <v>913</v>
          </cell>
          <cell r="E32">
            <v>32076</v>
          </cell>
        </row>
        <row r="33">
          <cell r="A33">
            <v>32</v>
          </cell>
          <cell r="B33" t="str">
            <v>SHEN Chi-Min</v>
          </cell>
          <cell r="C33" t="str">
            <v>TPE</v>
          </cell>
          <cell r="D33">
            <v>992</v>
          </cell>
          <cell r="E33">
            <v>32199</v>
          </cell>
        </row>
        <row r="34">
          <cell r="A34">
            <v>33</v>
          </cell>
          <cell r="B34" t="str">
            <v>KOLAREK Tomislav</v>
          </cell>
          <cell r="C34" t="str">
            <v>HRV</v>
          </cell>
          <cell r="D34">
            <v>923</v>
          </cell>
          <cell r="E34">
            <v>32414</v>
          </cell>
        </row>
        <row r="35">
          <cell r="A35">
            <v>34</v>
          </cell>
          <cell r="B35" t="str">
            <v>KOVAC Borna</v>
          </cell>
          <cell r="C35" t="str">
            <v>HRV</v>
          </cell>
          <cell r="E35">
            <v>33295</v>
          </cell>
        </row>
        <row r="36">
          <cell r="A36">
            <v>35</v>
          </cell>
          <cell r="B36" t="str">
            <v>JANCARIK Lubomir</v>
          </cell>
          <cell r="C36" t="str">
            <v>CZE</v>
          </cell>
          <cell r="D36">
            <v>814</v>
          </cell>
          <cell r="E36">
            <v>32006</v>
          </cell>
        </row>
        <row r="37">
          <cell r="A37">
            <v>36</v>
          </cell>
          <cell r="B37" t="str">
            <v>SCHWARZER Antonin</v>
          </cell>
          <cell r="C37" t="str">
            <v>CZE</v>
          </cell>
          <cell r="D37">
            <v>548</v>
          </cell>
          <cell r="E37">
            <v>32526</v>
          </cell>
        </row>
        <row r="38">
          <cell r="A38">
            <v>37</v>
          </cell>
          <cell r="B38" t="str">
            <v>EL-SOBKY Mohamed Tarek</v>
          </cell>
          <cell r="C38" t="str">
            <v>EGY</v>
          </cell>
          <cell r="D38">
            <v>364</v>
          </cell>
          <cell r="E38">
            <v>32962</v>
          </cell>
        </row>
        <row r="39">
          <cell r="A39">
            <v>38</v>
          </cell>
          <cell r="B39" t="str">
            <v>SONBOL Islam</v>
          </cell>
          <cell r="C39" t="str">
            <v>EGY</v>
          </cell>
          <cell r="D39">
            <v>578</v>
          </cell>
          <cell r="E39">
            <v>31778</v>
          </cell>
        </row>
        <row r="40">
          <cell r="A40">
            <v>39</v>
          </cell>
          <cell r="B40" t="str">
            <v>ELBEIALI Mohamed</v>
          </cell>
          <cell r="C40" t="str">
            <v>EGY</v>
          </cell>
          <cell r="E40">
            <v>32326</v>
          </cell>
        </row>
        <row r="41">
          <cell r="A41">
            <v>40</v>
          </cell>
          <cell r="B41" t="str">
            <v>SALEH Mohamed Aly</v>
          </cell>
          <cell r="C41" t="str">
            <v>EGY</v>
          </cell>
          <cell r="D41">
            <v>472</v>
          </cell>
          <cell r="E41">
            <v>32366</v>
          </cell>
        </row>
        <row r="42">
          <cell r="A42">
            <v>41</v>
          </cell>
          <cell r="B42" t="str">
            <v>DRINKHALL Paul</v>
          </cell>
          <cell r="C42" t="str">
            <v>ENG</v>
          </cell>
          <cell r="D42">
            <v>840</v>
          </cell>
          <cell r="E42">
            <v>32889</v>
          </cell>
        </row>
        <row r="43">
          <cell r="A43">
            <v>42</v>
          </cell>
          <cell r="B43" t="str">
            <v>KNIGHT Darius</v>
          </cell>
          <cell r="C43" t="str">
            <v>ENG</v>
          </cell>
          <cell r="D43">
            <v>755</v>
          </cell>
          <cell r="E43">
            <v>32926</v>
          </cell>
        </row>
        <row r="44">
          <cell r="A44">
            <v>43</v>
          </cell>
          <cell r="B44" t="str">
            <v>REED Daniel</v>
          </cell>
          <cell r="C44" t="str">
            <v>ENG</v>
          </cell>
          <cell r="D44">
            <v>349</v>
          </cell>
          <cell r="E44">
            <v>32847</v>
          </cell>
        </row>
        <row r="45">
          <cell r="A45">
            <v>44</v>
          </cell>
          <cell r="B45" t="str">
            <v>MARTIN Francisco</v>
          </cell>
          <cell r="C45" t="str">
            <v>ESP</v>
          </cell>
          <cell r="D45">
            <v>582</v>
          </cell>
        </row>
        <row r="46">
          <cell r="A46">
            <v>45</v>
          </cell>
          <cell r="B46" t="str">
            <v>BAUBET Vincent</v>
          </cell>
          <cell r="C46" t="str">
            <v>FRA</v>
          </cell>
          <cell r="D46">
            <v>638</v>
          </cell>
          <cell r="E46">
            <v>32831</v>
          </cell>
        </row>
        <row r="47">
          <cell r="A47">
            <v>46</v>
          </cell>
          <cell r="B47" t="str">
            <v>LEBESSON Emmanuel</v>
          </cell>
          <cell r="C47" t="str">
            <v>FRA</v>
          </cell>
          <cell r="D47">
            <v>874</v>
          </cell>
          <cell r="E47">
            <v>32257</v>
          </cell>
        </row>
        <row r="48">
          <cell r="A48">
            <v>47</v>
          </cell>
          <cell r="B48" t="str">
            <v>MATTENET Adrien</v>
          </cell>
          <cell r="C48" t="str">
            <v>FRA</v>
          </cell>
          <cell r="D48">
            <v>624</v>
          </cell>
          <cell r="E48">
            <v>32065</v>
          </cell>
        </row>
        <row r="49">
          <cell r="A49">
            <v>48</v>
          </cell>
          <cell r="B49" t="str">
            <v>SALIFOU Abdel-Kader</v>
          </cell>
          <cell r="C49" t="str">
            <v>FRA</v>
          </cell>
          <cell r="D49">
            <v>716</v>
          </cell>
          <cell r="E49">
            <v>32849</v>
          </cell>
        </row>
        <row r="50">
          <cell r="A50">
            <v>49</v>
          </cell>
          <cell r="B50" t="str">
            <v>BAUM Patrick</v>
          </cell>
          <cell r="C50" t="str">
            <v>GER</v>
          </cell>
          <cell r="D50">
            <v>1131</v>
          </cell>
          <cell r="E50">
            <v>31951</v>
          </cell>
        </row>
        <row r="51">
          <cell r="A51">
            <v>50</v>
          </cell>
          <cell r="B51" t="str">
            <v>FILUS Ruwen</v>
          </cell>
          <cell r="C51" t="str">
            <v>GER</v>
          </cell>
          <cell r="D51">
            <v>994</v>
          </cell>
          <cell r="E51">
            <v>32187</v>
          </cell>
        </row>
        <row r="52">
          <cell r="A52">
            <v>51</v>
          </cell>
          <cell r="B52" t="str">
            <v>MENGEL Steffen</v>
          </cell>
          <cell r="C52" t="str">
            <v>GER</v>
          </cell>
          <cell r="D52">
            <v>836</v>
          </cell>
          <cell r="E52">
            <v>32357</v>
          </cell>
        </row>
        <row r="53">
          <cell r="A53">
            <v>52</v>
          </cell>
          <cell r="B53" t="str">
            <v>OVTCHAROV Dimitrij</v>
          </cell>
          <cell r="C53" t="str">
            <v>GER</v>
          </cell>
          <cell r="D53">
            <v>1217</v>
          </cell>
          <cell r="E53">
            <v>32388</v>
          </cell>
        </row>
        <row r="54">
          <cell r="A54">
            <v>53</v>
          </cell>
          <cell r="B54" t="str">
            <v>NAGY Krisztian</v>
          </cell>
          <cell r="C54" t="str">
            <v>HUN</v>
          </cell>
          <cell r="D54">
            <v>642</v>
          </cell>
          <cell r="E54">
            <v>32642</v>
          </cell>
        </row>
        <row r="55">
          <cell r="A55">
            <v>54</v>
          </cell>
          <cell r="B55" t="str">
            <v>ZOMBORI David</v>
          </cell>
          <cell r="C55" t="str">
            <v>HUN</v>
          </cell>
          <cell r="D55">
            <v>676</v>
          </cell>
          <cell r="E55">
            <v>32337</v>
          </cell>
        </row>
        <row r="56">
          <cell r="A56">
            <v>55</v>
          </cell>
          <cell r="B56" t="str">
            <v>RAVICHANDRAN Abishek</v>
          </cell>
          <cell r="C56" t="str">
            <v>IND</v>
          </cell>
          <cell r="D56">
            <v>645</v>
          </cell>
          <cell r="E56">
            <v>32140</v>
          </cell>
        </row>
        <row r="57">
          <cell r="A57">
            <v>56</v>
          </cell>
          <cell r="B57" t="str">
            <v>KOPARKAR Aniket Vinayak</v>
          </cell>
          <cell r="C57" t="str">
            <v>IND</v>
          </cell>
          <cell r="D57">
            <v>514</v>
          </cell>
          <cell r="E57">
            <v>32455</v>
          </cell>
        </row>
        <row r="58">
          <cell r="A58">
            <v>57</v>
          </cell>
          <cell r="B58" t="str">
            <v>SARKAR Soumyajit</v>
          </cell>
          <cell r="C58" t="str">
            <v>IND</v>
          </cell>
          <cell r="D58">
            <v>605</v>
          </cell>
          <cell r="E58">
            <v>33243</v>
          </cell>
        </row>
        <row r="59">
          <cell r="A59">
            <v>58</v>
          </cell>
          <cell r="B59" t="str">
            <v>REDINI Alberto</v>
          </cell>
          <cell r="C59" t="str">
            <v>ITA</v>
          </cell>
          <cell r="D59">
            <v>580</v>
          </cell>
          <cell r="E59">
            <v>32365</v>
          </cell>
        </row>
        <row r="60">
          <cell r="A60">
            <v>59</v>
          </cell>
          <cell r="B60" t="str">
            <v>STOYANOV Niagol</v>
          </cell>
          <cell r="C60" t="str">
            <v>ITA</v>
          </cell>
          <cell r="D60">
            <v>831</v>
          </cell>
          <cell r="E60">
            <v>31928</v>
          </cell>
        </row>
        <row r="61">
          <cell r="A61">
            <v>60</v>
          </cell>
          <cell r="B61" t="str">
            <v>KISHIKAWA Seiya</v>
          </cell>
          <cell r="C61" t="str">
            <v>JPN</v>
          </cell>
          <cell r="D61">
            <v>1400</v>
          </cell>
          <cell r="E61">
            <v>31918</v>
          </cell>
        </row>
        <row r="62">
          <cell r="A62">
            <v>61</v>
          </cell>
          <cell r="B62" t="str">
            <v>MIZUTANI Jun</v>
          </cell>
          <cell r="C62" t="str">
            <v>JPN</v>
          </cell>
          <cell r="D62">
            <v>1515</v>
          </cell>
          <cell r="E62">
            <v>32668</v>
          </cell>
        </row>
        <row r="63">
          <cell r="A63">
            <v>62</v>
          </cell>
          <cell r="B63" t="str">
            <v>OYA Hidetoshi</v>
          </cell>
          <cell r="C63" t="str">
            <v>JPN</v>
          </cell>
          <cell r="D63">
            <v>951</v>
          </cell>
          <cell r="E63">
            <v>32365</v>
          </cell>
        </row>
        <row r="64">
          <cell r="A64">
            <v>63</v>
          </cell>
          <cell r="B64" t="str">
            <v>TAKAKIWA Taku</v>
          </cell>
          <cell r="C64" t="str">
            <v>JPN</v>
          </cell>
          <cell r="D64">
            <v>1172</v>
          </cell>
          <cell r="E64">
            <v>32415</v>
          </cell>
        </row>
        <row r="65">
          <cell r="A65">
            <v>64</v>
          </cell>
          <cell r="B65" t="str">
            <v>HAN Ji Min</v>
          </cell>
          <cell r="C65" t="str">
            <v>KOR</v>
          </cell>
          <cell r="D65">
            <v>642</v>
          </cell>
          <cell r="E65">
            <v>32509</v>
          </cell>
        </row>
        <row r="66">
          <cell r="A66">
            <v>65</v>
          </cell>
          <cell r="B66" t="str">
            <v>KANG Dong Hoon</v>
          </cell>
          <cell r="C66" t="str">
            <v>KOR</v>
          </cell>
          <cell r="D66">
            <v>1005</v>
          </cell>
          <cell r="E66">
            <v>32107</v>
          </cell>
        </row>
        <row r="67">
          <cell r="A67">
            <v>66</v>
          </cell>
          <cell r="B67" t="str">
            <v>KIM Gang Woog</v>
          </cell>
          <cell r="C67" t="str">
            <v>KOR</v>
          </cell>
          <cell r="D67">
            <v>564</v>
          </cell>
          <cell r="E67">
            <v>32651</v>
          </cell>
        </row>
        <row r="68">
          <cell r="A68">
            <v>67</v>
          </cell>
          <cell r="B68" t="str">
            <v>LEE Jinkwon</v>
          </cell>
          <cell r="C68" t="str">
            <v>KOR</v>
          </cell>
          <cell r="D68">
            <v>1386</v>
          </cell>
          <cell r="E68">
            <v>32084</v>
          </cell>
        </row>
        <row r="69">
          <cell r="A69">
            <v>68</v>
          </cell>
          <cell r="B69" t="str">
            <v>KINTZELE Laurent</v>
          </cell>
          <cell r="C69" t="str">
            <v>LUX</v>
          </cell>
          <cell r="E69">
            <v>32915</v>
          </cell>
        </row>
        <row r="70">
          <cell r="A70">
            <v>69</v>
          </cell>
          <cell r="B70" t="str">
            <v>MICHELY Gilles</v>
          </cell>
          <cell r="C70" t="str">
            <v>LUX</v>
          </cell>
          <cell r="D70">
            <v>625</v>
          </cell>
          <cell r="E70">
            <v>32451</v>
          </cell>
        </row>
        <row r="71">
          <cell r="A71">
            <v>70</v>
          </cell>
          <cell r="B71" t="str">
            <v>BEDNARKIEWICZ Bartosz</v>
          </cell>
          <cell r="C71" t="str">
            <v>POL</v>
          </cell>
          <cell r="D71">
            <v>491</v>
          </cell>
          <cell r="E71">
            <v>32577</v>
          </cell>
        </row>
        <row r="72">
          <cell r="A72">
            <v>71</v>
          </cell>
          <cell r="B72" t="str">
            <v>MALICKI Szymon</v>
          </cell>
          <cell r="C72" t="str">
            <v>POL</v>
          </cell>
          <cell r="D72">
            <v>711</v>
          </cell>
          <cell r="E72">
            <v>32497</v>
          </cell>
        </row>
        <row r="73">
          <cell r="A73">
            <v>72</v>
          </cell>
          <cell r="B73" t="str">
            <v>SZARMACH Bartosz</v>
          </cell>
          <cell r="C73" t="str">
            <v>POL</v>
          </cell>
          <cell r="D73">
            <v>715</v>
          </cell>
          <cell r="E73">
            <v>32090</v>
          </cell>
        </row>
        <row r="74">
          <cell r="A74">
            <v>73</v>
          </cell>
          <cell r="B74" t="str">
            <v>SZARMACH Karol</v>
          </cell>
          <cell r="C74" t="str">
            <v>POL</v>
          </cell>
          <cell r="D74">
            <v>597</v>
          </cell>
          <cell r="E74">
            <v>32090</v>
          </cell>
        </row>
        <row r="75">
          <cell r="A75">
            <v>74</v>
          </cell>
          <cell r="B75" t="str">
            <v>FREITAS Marcos</v>
          </cell>
          <cell r="C75" t="str">
            <v>POR</v>
          </cell>
          <cell r="D75">
            <v>1098</v>
          </cell>
          <cell r="E75">
            <v>32241</v>
          </cell>
        </row>
        <row r="76">
          <cell r="A76">
            <v>75</v>
          </cell>
          <cell r="B76" t="str">
            <v>GOLOVANOV Stanislav</v>
          </cell>
          <cell r="C76" t="str">
            <v>RUS</v>
          </cell>
          <cell r="D76">
            <v>785</v>
          </cell>
          <cell r="E76">
            <v>32409</v>
          </cell>
        </row>
        <row r="77">
          <cell r="A77">
            <v>76</v>
          </cell>
          <cell r="B77" t="str">
            <v>PAYKOV Mikhail</v>
          </cell>
          <cell r="C77" t="str">
            <v>RUS</v>
          </cell>
          <cell r="D77">
            <v>602</v>
          </cell>
          <cell r="E77">
            <v>32720</v>
          </cell>
        </row>
        <row r="78">
          <cell r="A78">
            <v>77</v>
          </cell>
          <cell r="B78" t="str">
            <v>SKACHKOV Kirill</v>
          </cell>
          <cell r="C78" t="str">
            <v>RUS</v>
          </cell>
          <cell r="D78">
            <v>929</v>
          </cell>
          <cell r="E78">
            <v>31995</v>
          </cell>
        </row>
        <row r="79">
          <cell r="A79">
            <v>78</v>
          </cell>
          <cell r="B79" t="str">
            <v>UTOCHKIN Artem</v>
          </cell>
          <cell r="C79" t="str">
            <v>RUS</v>
          </cell>
          <cell r="D79">
            <v>630</v>
          </cell>
          <cell r="E79">
            <v>32603</v>
          </cell>
        </row>
        <row r="80">
          <cell r="A80">
            <v>79</v>
          </cell>
          <cell r="B80" t="str">
            <v>BORCIC Dorde</v>
          </cell>
          <cell r="C80" t="str">
            <v>SCG</v>
          </cell>
          <cell r="D80">
            <v>416</v>
          </cell>
          <cell r="E80">
            <v>32112</v>
          </cell>
        </row>
        <row r="81">
          <cell r="A81">
            <v>80</v>
          </cell>
          <cell r="B81" t="str">
            <v>GORDIC Uros</v>
          </cell>
          <cell r="C81" t="str">
            <v>SCG</v>
          </cell>
          <cell r="D81">
            <v>448</v>
          </cell>
          <cell r="E81">
            <v>32268</v>
          </cell>
        </row>
        <row r="82">
          <cell r="A82">
            <v>81</v>
          </cell>
          <cell r="B82" t="str">
            <v>JEVTOVIC Marko</v>
          </cell>
          <cell r="C82" t="str">
            <v>SCG</v>
          </cell>
          <cell r="D82">
            <v>887</v>
          </cell>
          <cell r="E82">
            <v>31782</v>
          </cell>
        </row>
        <row r="83">
          <cell r="A83">
            <v>82</v>
          </cell>
          <cell r="B83" t="str">
            <v>PETE Zolt</v>
          </cell>
          <cell r="C83" t="str">
            <v>SCG</v>
          </cell>
          <cell r="D83">
            <v>901</v>
          </cell>
          <cell r="E83">
            <v>32111</v>
          </cell>
        </row>
        <row r="84">
          <cell r="A84">
            <v>83</v>
          </cell>
          <cell r="B84" t="str">
            <v>ABRAHAMS Luke</v>
          </cell>
          <cell r="C84" t="str">
            <v>RSA</v>
          </cell>
          <cell r="D84">
            <v>251</v>
          </cell>
          <cell r="E84">
            <v>32328</v>
          </cell>
        </row>
        <row r="85">
          <cell r="A85">
            <v>84</v>
          </cell>
          <cell r="B85" t="str">
            <v>COGILL Theo</v>
          </cell>
          <cell r="C85" t="str">
            <v>RSA</v>
          </cell>
          <cell r="D85">
            <v>391</v>
          </cell>
          <cell r="E85">
            <v>31831</v>
          </cell>
        </row>
        <row r="86">
          <cell r="A86">
            <v>85</v>
          </cell>
          <cell r="B86" t="str">
            <v>LINGEVELDT Theo</v>
          </cell>
          <cell r="C86" t="str">
            <v>RSA</v>
          </cell>
          <cell r="E86">
            <v>31855</v>
          </cell>
        </row>
        <row r="87">
          <cell r="A87">
            <v>86</v>
          </cell>
          <cell r="B87" t="str">
            <v>AKERSTROM Fabian</v>
          </cell>
          <cell r="C87" t="str">
            <v>SWE</v>
          </cell>
          <cell r="D87">
            <v>732</v>
          </cell>
          <cell r="E87">
            <v>32491</v>
          </cell>
        </row>
        <row r="88">
          <cell r="A88">
            <v>87</v>
          </cell>
          <cell r="B88" t="str">
            <v>RAMSTRAND Tomas</v>
          </cell>
          <cell r="C88" t="str">
            <v>SWE</v>
          </cell>
          <cell r="D88">
            <v>553</v>
          </cell>
          <cell r="E88">
            <v>31796</v>
          </cell>
        </row>
        <row r="89">
          <cell r="A89">
            <v>88</v>
          </cell>
          <cell r="B89" t="str">
            <v>AVCI Safa</v>
          </cell>
          <cell r="C89" t="str">
            <v>TUR</v>
          </cell>
          <cell r="D89">
            <v>800</v>
          </cell>
          <cell r="E89">
            <v>31995</v>
          </cell>
        </row>
        <row r="90">
          <cell r="A90">
            <v>89</v>
          </cell>
          <cell r="B90" t="str">
            <v>DOGAN Hasan</v>
          </cell>
          <cell r="C90" t="str">
            <v>TUR</v>
          </cell>
        </row>
        <row r="91">
          <cell r="A91">
            <v>90</v>
          </cell>
          <cell r="B91" t="str">
            <v>JIANG Pengfei</v>
          </cell>
          <cell r="C91" t="str">
            <v>TUR</v>
          </cell>
          <cell r="D91">
            <v>774</v>
          </cell>
          <cell r="E91">
            <v>32569</v>
          </cell>
        </row>
        <row r="92">
          <cell r="A92">
            <v>91</v>
          </cell>
          <cell r="B92" t="str">
            <v>MENGE Gencay</v>
          </cell>
          <cell r="C92" t="str">
            <v>TUR</v>
          </cell>
          <cell r="D92">
            <v>553</v>
          </cell>
          <cell r="E92">
            <v>32616</v>
          </cell>
        </row>
        <row r="93">
          <cell r="A93">
            <v>92</v>
          </cell>
          <cell r="B93" t="str">
            <v>DIDUKH Viktor</v>
          </cell>
          <cell r="C93" t="str">
            <v>UKR</v>
          </cell>
          <cell r="D93">
            <v>646</v>
          </cell>
          <cell r="E93">
            <v>31800</v>
          </cell>
        </row>
        <row r="94">
          <cell r="A94">
            <v>93</v>
          </cell>
          <cell r="B94" t="str">
            <v>ZHMUDENKO Yaroslav</v>
          </cell>
          <cell r="C94" t="str">
            <v>UKR</v>
          </cell>
          <cell r="D94">
            <v>988</v>
          </cell>
          <cell r="E94">
            <v>32410</v>
          </cell>
        </row>
        <row r="99">
          <cell r="A99" t="str">
            <v xml:space="preserve"> </v>
          </cell>
          <cell r="B99" t="str">
            <v>BYE</v>
          </cell>
          <cell r="C99" t="str">
            <v xml:space="preserve"> 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g"/>
      <sheetName val="Actas"/>
      <sheetName val="Resul"/>
      <sheetName val="Resum"/>
    </sheetNames>
    <sheetDataSet>
      <sheetData sheetId="0" refreshError="1">
        <row r="2">
          <cell r="A2">
            <v>1</v>
          </cell>
          <cell r="B2" t="str">
            <v>RUIZ</v>
          </cell>
          <cell r="C2" t="str">
            <v>José Manuel</v>
          </cell>
          <cell r="D2" t="str">
            <v>La Raqueta F.A.M.A.</v>
          </cell>
        </row>
        <row r="3">
          <cell r="A3">
            <v>2</v>
          </cell>
          <cell r="B3" t="str">
            <v>ROPERO</v>
          </cell>
          <cell r="C3" t="str">
            <v>Joaquín</v>
          </cell>
          <cell r="D3" t="str">
            <v>La Raqueta F.A.M.A.</v>
          </cell>
        </row>
        <row r="4">
          <cell r="A4">
            <v>3</v>
          </cell>
          <cell r="B4" t="str">
            <v>ROBLES</v>
          </cell>
          <cell r="C4" t="str">
            <v>Manuel</v>
          </cell>
          <cell r="D4" t="str">
            <v>La Raqueta F.A.M.A.</v>
          </cell>
        </row>
        <row r="5">
          <cell r="A5">
            <v>4</v>
          </cell>
          <cell r="B5" t="str">
            <v>VALERA</v>
          </cell>
          <cell r="C5" t="str">
            <v>Álvaro</v>
          </cell>
          <cell r="D5" t="str">
            <v>C.D. Carolina</v>
          </cell>
        </row>
        <row r="6">
          <cell r="A6">
            <v>5</v>
          </cell>
          <cell r="B6" t="str">
            <v>REY</v>
          </cell>
          <cell r="C6" t="str">
            <v>Fco. Javier</v>
          </cell>
          <cell r="D6" t="str">
            <v>C.D. Carolina</v>
          </cell>
        </row>
        <row r="7">
          <cell r="A7">
            <v>6</v>
          </cell>
          <cell r="B7" t="str">
            <v>SANTOS</v>
          </cell>
          <cell r="C7" t="str">
            <v>Emilio</v>
          </cell>
          <cell r="D7" t="str">
            <v>C.D. Carolina</v>
          </cell>
        </row>
        <row r="8">
          <cell r="A8">
            <v>7</v>
          </cell>
          <cell r="B8" t="str">
            <v>MORALES</v>
          </cell>
          <cell r="C8" t="str">
            <v>Jordi</v>
          </cell>
          <cell r="D8" t="str">
            <v>San Rafael</v>
          </cell>
        </row>
        <row r="9">
          <cell r="A9">
            <v>8</v>
          </cell>
          <cell r="B9" t="str">
            <v>SÁNCHEZ</v>
          </cell>
          <cell r="C9" t="str">
            <v>Enrique</v>
          </cell>
          <cell r="D9" t="str">
            <v>San Rafael</v>
          </cell>
        </row>
        <row r="10">
          <cell r="A10">
            <v>9</v>
          </cell>
          <cell r="B10" t="str">
            <v>AGUILAR</v>
          </cell>
          <cell r="C10" t="str">
            <v>Joaquín</v>
          </cell>
          <cell r="D10" t="str">
            <v>San Rafael</v>
          </cell>
        </row>
        <row r="11">
          <cell r="A11">
            <v>10</v>
          </cell>
          <cell r="B11" t="str">
            <v>RODRÍGUEZ</v>
          </cell>
          <cell r="C11" t="str">
            <v>Miguel</v>
          </cell>
          <cell r="D11" t="str">
            <v>Arrayán F.A.M.A.</v>
          </cell>
        </row>
        <row r="12">
          <cell r="A12">
            <v>11</v>
          </cell>
          <cell r="B12" t="str">
            <v>BORJA</v>
          </cell>
          <cell r="C12" t="str">
            <v>Alfonso</v>
          </cell>
          <cell r="D12" t="str">
            <v>Arrayán F.A.M.A.</v>
          </cell>
        </row>
        <row r="13">
          <cell r="A13">
            <v>12</v>
          </cell>
          <cell r="B13" t="str">
            <v>CELAYA</v>
          </cell>
          <cell r="C13" t="str">
            <v>Enrique</v>
          </cell>
          <cell r="D13" t="str">
            <v>Arrayán F.A.M.A.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R20060501"/>
      <sheetName val="TT"/>
      <sheetName val="JBTMatches"/>
      <sheetName val="JGTMatches"/>
      <sheetName val="CBTMatches"/>
      <sheetName val="CGTMatches"/>
      <sheetName val="JBTDraw"/>
      <sheetName val="JGTDraw"/>
      <sheetName val="CBTDraw"/>
      <sheetName val="CGTDraw"/>
      <sheetName val="COVER"/>
      <sheetName val="Medals"/>
      <sheetName val="Players"/>
      <sheetName val="JBS"/>
      <sheetName val="JGS"/>
      <sheetName val="CBS"/>
      <sheetName val="CGS"/>
      <sheetName val="BD"/>
      <sheetName val="GD"/>
      <sheetName val="JBT"/>
      <sheetName val="JGT"/>
      <sheetName val="JBTPr"/>
      <sheetName val="JGTPr"/>
      <sheetName val="JBTDet"/>
      <sheetName val="JGTDet"/>
      <sheetName val="JBTeams"/>
      <sheetName val="JGTeams"/>
      <sheetName val="CBSDraw"/>
      <sheetName val="CGSDraw"/>
      <sheetName val="BDDraw"/>
      <sheetName val="GDDraw"/>
      <sheetName val="JBSDraw1"/>
      <sheetName val="JGSDraw1"/>
      <sheetName val="CBT"/>
      <sheetName val="CGT"/>
      <sheetName val="CBTDet"/>
      <sheetName val="CGTDet"/>
      <sheetName val="CBTeams"/>
      <sheetName val="CGTeams"/>
      <sheetName val="BDKO"/>
      <sheetName val="GDKO"/>
      <sheetName val="BDPr"/>
      <sheetName val="GDPr"/>
      <sheetName val="JBS-Direct entries"/>
      <sheetName val="JGS-Direct entries"/>
      <sheetName val="JBS2"/>
      <sheetName val="JGS2"/>
      <sheetName val="JBS1"/>
      <sheetName val="JGS1"/>
      <sheetName val="CBSKO"/>
      <sheetName val="CGSKO"/>
      <sheetName val="CBSPr"/>
      <sheetName val="CGSPr"/>
      <sheetName val="FINALS"/>
      <sheetName val="pres"/>
      <sheetName val="JBSDraw2"/>
      <sheetName val="JGSDraw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B4" t="str">
            <v>TEPLITZKY</v>
          </cell>
          <cell r="C4" t="str">
            <v>Ariel</v>
          </cell>
          <cell r="D4" t="str">
            <v>ARG</v>
          </cell>
          <cell r="E4">
            <v>33912</v>
          </cell>
          <cell r="G4">
            <v>4</v>
          </cell>
          <cell r="H4" t="str">
            <v>TEPLITZKY Ariel</v>
          </cell>
        </row>
        <row r="5">
          <cell r="B5" t="str">
            <v>CODINA</v>
          </cell>
          <cell r="C5" t="str">
            <v>Ana</v>
          </cell>
          <cell r="D5" t="str">
            <v>ARG</v>
          </cell>
          <cell r="E5">
            <v>33262</v>
          </cell>
          <cell r="G5">
            <v>5</v>
          </cell>
          <cell r="H5" t="str">
            <v>CODINA Ana</v>
          </cell>
        </row>
        <row r="6">
          <cell r="B6" t="str">
            <v>FEGERL</v>
          </cell>
          <cell r="C6" t="str">
            <v>Stefan</v>
          </cell>
          <cell r="D6" t="str">
            <v>AUT</v>
          </cell>
          <cell r="E6">
            <v>32398</v>
          </cell>
          <cell r="G6">
            <v>6</v>
          </cell>
          <cell r="H6" t="str">
            <v>FEGERL Stefan</v>
          </cell>
        </row>
        <row r="7">
          <cell r="B7" t="str">
            <v>STORF</v>
          </cell>
          <cell r="C7" t="str">
            <v>Martin</v>
          </cell>
          <cell r="D7" t="str">
            <v>AUT</v>
          </cell>
          <cell r="E7">
            <v>32785</v>
          </cell>
          <cell r="G7">
            <v>7</v>
          </cell>
          <cell r="H7" t="str">
            <v>STORF Martin</v>
          </cell>
        </row>
        <row r="8">
          <cell r="B8" t="str">
            <v>ROGIERS</v>
          </cell>
          <cell r="C8" t="str">
            <v>Benjamin</v>
          </cell>
          <cell r="D8" t="str">
            <v>BEL</v>
          </cell>
          <cell r="E8">
            <v>32805</v>
          </cell>
          <cell r="G8">
            <v>8</v>
          </cell>
          <cell r="H8" t="str">
            <v>ROGIERS Benjamin</v>
          </cell>
        </row>
        <row r="9">
          <cell r="B9" t="str">
            <v>LAGNEAUX</v>
          </cell>
          <cell r="C9" t="str">
            <v>Maxime</v>
          </cell>
          <cell r="D9" t="str">
            <v>BEL</v>
          </cell>
          <cell r="G9">
            <v>9</v>
          </cell>
          <cell r="H9" t="str">
            <v>LAGNEAUX Maxime</v>
          </cell>
        </row>
        <row r="10">
          <cell r="B10" t="str">
            <v>VITTA</v>
          </cell>
          <cell r="C10" t="str">
            <v>Kilomo</v>
          </cell>
          <cell r="D10" t="str">
            <v>BEL</v>
          </cell>
          <cell r="E10">
            <v>32278</v>
          </cell>
          <cell r="G10">
            <v>10</v>
          </cell>
          <cell r="H10" t="str">
            <v>VITTA Kilomo</v>
          </cell>
        </row>
        <row r="11">
          <cell r="B11" t="str">
            <v>DEPUYDT</v>
          </cell>
          <cell r="C11" t="str">
            <v>Robin</v>
          </cell>
          <cell r="D11" t="str">
            <v>BEL</v>
          </cell>
          <cell r="E11">
            <v>32227</v>
          </cell>
          <cell r="G11">
            <v>11</v>
          </cell>
          <cell r="H11" t="str">
            <v>DEPUYDT Robin</v>
          </cell>
        </row>
        <row r="12">
          <cell r="B12" t="str">
            <v>VAN DEN BERG</v>
          </cell>
          <cell r="C12" t="str">
            <v>Kristel</v>
          </cell>
          <cell r="D12" t="str">
            <v>BEL</v>
          </cell>
          <cell r="E12">
            <v>32167</v>
          </cell>
          <cell r="G12">
            <v>12</v>
          </cell>
          <cell r="H12" t="str">
            <v>VAN DEN BERG Kristel</v>
          </cell>
        </row>
        <row r="13">
          <cell r="B13" t="str">
            <v xml:space="preserve">PRINCENT </v>
          </cell>
          <cell r="C13" t="str">
            <v>Johanna</v>
          </cell>
          <cell r="D13" t="str">
            <v>BEL</v>
          </cell>
          <cell r="E13">
            <v>32878</v>
          </cell>
          <cell r="G13">
            <v>13</v>
          </cell>
          <cell r="H13" t="str">
            <v>PRINCENT  Johanna</v>
          </cell>
        </row>
        <row r="14">
          <cell r="B14" t="str">
            <v>VINCI</v>
          </cell>
          <cell r="C14" t="str">
            <v>Gabriella</v>
          </cell>
          <cell r="D14" t="str">
            <v>BEL</v>
          </cell>
          <cell r="E14">
            <v>32848</v>
          </cell>
          <cell r="G14">
            <v>14</v>
          </cell>
          <cell r="H14" t="str">
            <v>VINCI Gabriella</v>
          </cell>
        </row>
        <row r="15">
          <cell r="B15" t="str">
            <v>SCHOULEUR</v>
          </cell>
          <cell r="C15" t="str">
            <v>Charlene</v>
          </cell>
          <cell r="D15" t="str">
            <v>BEL</v>
          </cell>
          <cell r="G15">
            <v>15</v>
          </cell>
          <cell r="H15" t="str">
            <v>SCHOULEUR Charlene</v>
          </cell>
        </row>
        <row r="16">
          <cell r="B16" t="str">
            <v>JEAN</v>
          </cell>
          <cell r="C16" t="str">
            <v>Lauric</v>
          </cell>
          <cell r="D16" t="str">
            <v>BEL</v>
          </cell>
          <cell r="E16">
            <v>33760</v>
          </cell>
          <cell r="G16">
            <v>16</v>
          </cell>
          <cell r="H16" t="str">
            <v>JEAN Lauric</v>
          </cell>
        </row>
        <row r="17">
          <cell r="B17" t="str">
            <v>RENARD</v>
          </cell>
          <cell r="C17" t="str">
            <v>Julien</v>
          </cell>
          <cell r="D17" t="str">
            <v>BEL</v>
          </cell>
          <cell r="G17">
            <v>17</v>
          </cell>
          <cell r="H17" t="str">
            <v>RENARD Julien</v>
          </cell>
        </row>
        <row r="18">
          <cell r="B18" t="str">
            <v>INDEHERBERG</v>
          </cell>
          <cell r="C18" t="str">
            <v>Julien</v>
          </cell>
          <cell r="D18" t="str">
            <v>BEL</v>
          </cell>
          <cell r="G18">
            <v>18</v>
          </cell>
          <cell r="H18" t="str">
            <v>INDEHERBERG Julien</v>
          </cell>
        </row>
        <row r="19">
          <cell r="B19" t="str">
            <v>VAN ROSOMME</v>
          </cell>
          <cell r="C19" t="str">
            <v>Emilien</v>
          </cell>
          <cell r="D19" t="str">
            <v>BEL</v>
          </cell>
          <cell r="G19">
            <v>19</v>
          </cell>
          <cell r="H19" t="str">
            <v>VAN ROSOMME Emilien</v>
          </cell>
        </row>
        <row r="20">
          <cell r="B20" t="str">
            <v>BIERNY</v>
          </cell>
          <cell r="C20" t="str">
            <v>Ludovic</v>
          </cell>
          <cell r="D20" t="str">
            <v>BEL</v>
          </cell>
          <cell r="E20">
            <v>33937</v>
          </cell>
          <cell r="G20">
            <v>20</v>
          </cell>
          <cell r="H20" t="str">
            <v>BIERNY Ludovic</v>
          </cell>
        </row>
        <row r="21">
          <cell r="B21" t="str">
            <v>NUYTINCK</v>
          </cell>
          <cell r="C21" t="str">
            <v>Cedric</v>
          </cell>
          <cell r="D21" t="str">
            <v>BEL</v>
          </cell>
          <cell r="E21">
            <v>33975</v>
          </cell>
          <cell r="G21">
            <v>21</v>
          </cell>
          <cell r="H21" t="str">
            <v>NUYTINCK Cedric</v>
          </cell>
        </row>
        <row r="22">
          <cell r="B22" t="str">
            <v>CHRISTIAN</v>
          </cell>
          <cell r="C22" t="str">
            <v>Lisiane</v>
          </cell>
          <cell r="D22" t="str">
            <v>BEL</v>
          </cell>
          <cell r="G22">
            <v>22</v>
          </cell>
          <cell r="H22" t="str">
            <v>CHRISTIAN Lisiane</v>
          </cell>
        </row>
        <row r="23">
          <cell r="B23" t="str">
            <v>HEINE</v>
          </cell>
          <cell r="C23" t="str">
            <v>Fanny</v>
          </cell>
          <cell r="D23" t="str">
            <v>BEL</v>
          </cell>
          <cell r="G23">
            <v>23</v>
          </cell>
          <cell r="H23" t="str">
            <v>HEINE Fanny</v>
          </cell>
        </row>
        <row r="24">
          <cell r="B24" t="str">
            <v>MANCINI</v>
          </cell>
          <cell r="C24" t="str">
            <v>Eric</v>
          </cell>
          <cell r="D24" t="str">
            <v>BRA</v>
          </cell>
          <cell r="E24">
            <v>32639</v>
          </cell>
          <cell r="G24">
            <v>24</v>
          </cell>
          <cell r="H24" t="str">
            <v>MANCINI Eric</v>
          </cell>
        </row>
        <row r="25">
          <cell r="B25" t="str">
            <v>KOJIMA</v>
          </cell>
          <cell r="C25" t="str">
            <v>Ricardo</v>
          </cell>
          <cell r="D25" t="str">
            <v>BRA</v>
          </cell>
          <cell r="E25">
            <v>32294</v>
          </cell>
          <cell r="G25">
            <v>25</v>
          </cell>
          <cell r="H25" t="str">
            <v>KOJIMA Ricardo</v>
          </cell>
        </row>
        <row r="26">
          <cell r="B26" t="str">
            <v>NONAKA</v>
          </cell>
          <cell r="C26" t="str">
            <v>Mariany</v>
          </cell>
          <cell r="D26" t="str">
            <v>BRA</v>
          </cell>
          <cell r="E26">
            <v>32255</v>
          </cell>
          <cell r="G26">
            <v>26</v>
          </cell>
          <cell r="H26" t="str">
            <v>NONAKA Mariany</v>
          </cell>
        </row>
        <row r="27">
          <cell r="B27" t="str">
            <v>SAKO</v>
          </cell>
          <cell r="C27" t="str">
            <v>Karin</v>
          </cell>
          <cell r="D27" t="str">
            <v>BRA</v>
          </cell>
          <cell r="E27">
            <v>32167</v>
          </cell>
          <cell r="G27">
            <v>27</v>
          </cell>
          <cell r="H27" t="str">
            <v>SAKO Karin</v>
          </cell>
        </row>
        <row r="28">
          <cell r="B28" t="str">
            <v>OLIVARES</v>
          </cell>
          <cell r="C28" t="str">
            <v>Felipe</v>
          </cell>
          <cell r="D28" t="str">
            <v>CHI</v>
          </cell>
          <cell r="E28">
            <v>33684</v>
          </cell>
          <cell r="G28">
            <v>28</v>
          </cell>
          <cell r="H28" t="str">
            <v>OLIVARES Felipe</v>
          </cell>
        </row>
        <row r="29">
          <cell r="B29" t="str">
            <v>CONTRERAS</v>
          </cell>
          <cell r="C29" t="str">
            <v>Matias</v>
          </cell>
          <cell r="D29" t="str">
            <v>CHI</v>
          </cell>
          <cell r="E29">
            <v>33782</v>
          </cell>
          <cell r="G29">
            <v>29</v>
          </cell>
          <cell r="H29" t="str">
            <v>CONTRERAS Matias</v>
          </cell>
        </row>
        <row r="30">
          <cell r="B30" t="str">
            <v>RESTREPO</v>
          </cell>
          <cell r="C30" t="str">
            <v>Juan</v>
          </cell>
          <cell r="D30" t="str">
            <v>COL</v>
          </cell>
          <cell r="E30">
            <v>32937</v>
          </cell>
          <cell r="G30">
            <v>30</v>
          </cell>
          <cell r="H30" t="str">
            <v>RESTREPO Juan</v>
          </cell>
        </row>
        <row r="31">
          <cell r="B31" t="str">
            <v>MEDINA</v>
          </cell>
          <cell r="C31" t="str">
            <v>Paula</v>
          </cell>
          <cell r="D31" t="str">
            <v>COL</v>
          </cell>
          <cell r="E31">
            <v>32610</v>
          </cell>
          <cell r="G31">
            <v>31</v>
          </cell>
          <cell r="H31" t="str">
            <v>MEDINA Paula</v>
          </cell>
        </row>
        <row r="32">
          <cell r="B32" t="str">
            <v>CABALLERO</v>
          </cell>
          <cell r="C32" t="str">
            <v>Carolina</v>
          </cell>
          <cell r="D32" t="str">
            <v>COL</v>
          </cell>
          <cell r="E32">
            <v>32166</v>
          </cell>
          <cell r="G32">
            <v>32</v>
          </cell>
          <cell r="H32" t="str">
            <v>CABALLERO Carolina</v>
          </cell>
        </row>
        <row r="33">
          <cell r="B33" t="str">
            <v>KOLAREK</v>
          </cell>
          <cell r="C33" t="str">
            <v>Tomislav</v>
          </cell>
          <cell r="D33" t="str">
            <v>HRV</v>
          </cell>
          <cell r="G33">
            <v>33</v>
          </cell>
          <cell r="H33" t="str">
            <v>KOLAREK Tomislav</v>
          </cell>
        </row>
        <row r="34">
          <cell r="B34" t="str">
            <v>SLAVIC</v>
          </cell>
          <cell r="C34" t="str">
            <v>Ivan</v>
          </cell>
          <cell r="D34" t="str">
            <v>HRV</v>
          </cell>
          <cell r="G34">
            <v>34</v>
          </cell>
          <cell r="H34" t="str">
            <v>SLAVIC Ivan</v>
          </cell>
        </row>
        <row r="35">
          <cell r="B35" t="str">
            <v>PAUKOVIC</v>
          </cell>
          <cell r="C35" t="str">
            <v>Sanja</v>
          </cell>
          <cell r="D35" t="str">
            <v>HRV</v>
          </cell>
          <cell r="G35">
            <v>35</v>
          </cell>
          <cell r="H35" t="str">
            <v>PAUKOVIC Sanja</v>
          </cell>
        </row>
        <row r="36">
          <cell r="B36" t="str">
            <v>DJURAK</v>
          </cell>
          <cell r="C36" t="str">
            <v>Mirela</v>
          </cell>
          <cell r="D36" t="str">
            <v>HRV</v>
          </cell>
          <cell r="G36">
            <v>36</v>
          </cell>
          <cell r="H36" t="str">
            <v>DJURAK Mirela</v>
          </cell>
        </row>
        <row r="37">
          <cell r="B37" t="str">
            <v>KOVAC</v>
          </cell>
          <cell r="C37" t="str">
            <v>Borna</v>
          </cell>
          <cell r="D37" t="str">
            <v>HRV</v>
          </cell>
          <cell r="G37">
            <v>37</v>
          </cell>
          <cell r="H37" t="str">
            <v>KOVAC Borna</v>
          </cell>
        </row>
        <row r="38">
          <cell r="B38" t="str">
            <v>KOJIC</v>
          </cell>
          <cell r="C38" t="str">
            <v>Frane</v>
          </cell>
          <cell r="D38" t="str">
            <v>HRV</v>
          </cell>
          <cell r="G38">
            <v>38</v>
          </cell>
          <cell r="H38" t="str">
            <v>KOJIC Frane</v>
          </cell>
        </row>
        <row r="39">
          <cell r="B39" t="str">
            <v>FAZLIC</v>
          </cell>
          <cell r="C39" t="str">
            <v>Almasa</v>
          </cell>
          <cell r="D39" t="str">
            <v>HRV</v>
          </cell>
          <cell r="G39">
            <v>39</v>
          </cell>
          <cell r="H39" t="str">
            <v>FAZLIC Almasa</v>
          </cell>
        </row>
        <row r="40">
          <cell r="B40" t="str">
            <v>TOMIC</v>
          </cell>
          <cell r="C40" t="str">
            <v>Mirna</v>
          </cell>
          <cell r="D40" t="str">
            <v>HRV</v>
          </cell>
          <cell r="G40">
            <v>40</v>
          </cell>
          <cell r="H40" t="str">
            <v>TOMIC Mirna</v>
          </cell>
        </row>
        <row r="41">
          <cell r="B41" t="str">
            <v>IVANUSA</v>
          </cell>
          <cell r="C41" t="str">
            <v>Anja</v>
          </cell>
          <cell r="D41" t="str">
            <v>HRV</v>
          </cell>
          <cell r="G41">
            <v>41</v>
          </cell>
          <cell r="H41" t="str">
            <v>IVANUSA Anja</v>
          </cell>
        </row>
        <row r="42">
          <cell r="B42" t="str">
            <v>DRGLEZ</v>
          </cell>
          <cell r="C42" t="str">
            <v>Martina</v>
          </cell>
          <cell r="D42" t="str">
            <v>HRV</v>
          </cell>
          <cell r="G42">
            <v>42</v>
          </cell>
          <cell r="H42" t="str">
            <v>DRGLEZ Martina</v>
          </cell>
        </row>
        <row r="43">
          <cell r="B43" t="str">
            <v>PEREIRA</v>
          </cell>
          <cell r="C43" t="str">
            <v>Andy</v>
          </cell>
          <cell r="D43" t="str">
            <v>CUB</v>
          </cell>
          <cell r="G43">
            <v>43</v>
          </cell>
          <cell r="H43" t="str">
            <v>PEREIRA Andy</v>
          </cell>
        </row>
        <row r="44">
          <cell r="B44" t="str">
            <v>RONDON</v>
          </cell>
          <cell r="C44" t="str">
            <v>Juan Damian</v>
          </cell>
          <cell r="D44" t="str">
            <v>CUB</v>
          </cell>
          <cell r="G44">
            <v>44</v>
          </cell>
          <cell r="H44" t="str">
            <v>RONDON Juan Damian</v>
          </cell>
        </row>
        <row r="45">
          <cell r="B45" t="str">
            <v>PLACEK</v>
          </cell>
          <cell r="C45" t="str">
            <v>Frantisek</v>
          </cell>
          <cell r="D45" t="str">
            <v>CZE</v>
          </cell>
          <cell r="G45">
            <v>45</v>
          </cell>
          <cell r="H45" t="str">
            <v>PLACEK Frantisek</v>
          </cell>
        </row>
        <row r="46">
          <cell r="B46" t="str">
            <v>TREGLER</v>
          </cell>
          <cell r="C46" t="str">
            <v>Tomas</v>
          </cell>
          <cell r="D46" t="str">
            <v>CZE</v>
          </cell>
          <cell r="G46">
            <v>46</v>
          </cell>
          <cell r="H46" t="str">
            <v>TREGLER Tomas</v>
          </cell>
        </row>
        <row r="47">
          <cell r="B47" t="str">
            <v>OBESLO</v>
          </cell>
          <cell r="C47" t="str">
            <v>Michal</v>
          </cell>
          <cell r="D47" t="str">
            <v>CZE</v>
          </cell>
          <cell r="G47">
            <v>47</v>
          </cell>
          <cell r="H47" t="str">
            <v>OBESLO Michal</v>
          </cell>
        </row>
        <row r="48">
          <cell r="B48" t="str">
            <v>SCHWARZER</v>
          </cell>
          <cell r="C48" t="str">
            <v>Antonin</v>
          </cell>
          <cell r="D48" t="str">
            <v>CZE</v>
          </cell>
          <cell r="G48">
            <v>48</v>
          </cell>
          <cell r="H48" t="str">
            <v>SCHWARZER Antonin</v>
          </cell>
        </row>
        <row r="49">
          <cell r="B49" t="str">
            <v>CRHA</v>
          </cell>
          <cell r="C49" t="str">
            <v>Jakub</v>
          </cell>
          <cell r="D49" t="str">
            <v>CZE</v>
          </cell>
          <cell r="G49">
            <v>49</v>
          </cell>
          <cell r="H49" t="str">
            <v>CRHA Jakub</v>
          </cell>
        </row>
        <row r="50">
          <cell r="B50" t="str">
            <v>ROHLIKOVA</v>
          </cell>
          <cell r="C50" t="str">
            <v>Michaela</v>
          </cell>
          <cell r="D50" t="str">
            <v>CZE</v>
          </cell>
          <cell r="G50">
            <v>50</v>
          </cell>
          <cell r="H50" t="str">
            <v>ROHLIKOVA Michaela</v>
          </cell>
        </row>
        <row r="51">
          <cell r="B51" t="str">
            <v>ONDRISKOVA</v>
          </cell>
          <cell r="C51" t="str">
            <v>Kristina</v>
          </cell>
          <cell r="D51" t="str">
            <v>CZE</v>
          </cell>
          <cell r="G51">
            <v>51</v>
          </cell>
          <cell r="H51" t="str">
            <v>ONDRISKOVA Kristina</v>
          </cell>
        </row>
        <row r="52">
          <cell r="B52" t="str">
            <v>MATELOVA</v>
          </cell>
          <cell r="C52" t="str">
            <v>Hanna</v>
          </cell>
          <cell r="D52" t="str">
            <v>CZE</v>
          </cell>
          <cell r="G52">
            <v>52</v>
          </cell>
          <cell r="H52" t="str">
            <v>MATELOVA Hanna</v>
          </cell>
        </row>
        <row r="53">
          <cell r="B53" t="str">
            <v>SAGLOVA</v>
          </cell>
          <cell r="C53" t="str">
            <v>Miroslava</v>
          </cell>
          <cell r="D53" t="str">
            <v>CZE</v>
          </cell>
          <cell r="G53">
            <v>53</v>
          </cell>
          <cell r="H53" t="str">
            <v>SAGLOVA Miroslava</v>
          </cell>
        </row>
        <row r="54">
          <cell r="B54" t="str">
            <v>ZMOLIKOVA</v>
          </cell>
          <cell r="C54" t="str">
            <v>Lucie</v>
          </cell>
          <cell r="D54" t="str">
            <v>CZE</v>
          </cell>
          <cell r="G54">
            <v>54</v>
          </cell>
          <cell r="H54" t="str">
            <v>ZMOLIKOVA Lucie</v>
          </cell>
        </row>
        <row r="55">
          <cell r="B55" t="str">
            <v>HINDERSSON</v>
          </cell>
          <cell r="C55" t="str">
            <v>Mikkel</v>
          </cell>
          <cell r="D55" t="str">
            <v>DEN</v>
          </cell>
          <cell r="E55">
            <v>32961</v>
          </cell>
          <cell r="G55">
            <v>55</v>
          </cell>
          <cell r="H55" t="str">
            <v>HINDERSSON Mikkel</v>
          </cell>
        </row>
        <row r="56">
          <cell r="B56" t="str">
            <v>STERNBERG</v>
          </cell>
          <cell r="C56" t="str">
            <v>Kasper</v>
          </cell>
          <cell r="D56" t="str">
            <v>DEN</v>
          </cell>
          <cell r="E56">
            <v>32565</v>
          </cell>
          <cell r="G56">
            <v>56</v>
          </cell>
          <cell r="H56" t="str">
            <v>STERNBERG Kasper</v>
          </cell>
        </row>
        <row r="57">
          <cell r="B57" t="str">
            <v>RASMUSSEN</v>
          </cell>
          <cell r="C57" t="str">
            <v>Morten</v>
          </cell>
          <cell r="D57" t="str">
            <v>DEN</v>
          </cell>
          <cell r="E57">
            <v>32556</v>
          </cell>
          <cell r="G57">
            <v>57</v>
          </cell>
          <cell r="H57" t="str">
            <v>RASMUSSEN Morten</v>
          </cell>
        </row>
        <row r="58">
          <cell r="B58" t="str">
            <v>SANTOS</v>
          </cell>
          <cell r="C58" t="str">
            <v>Emil</v>
          </cell>
          <cell r="D58" t="str">
            <v>DOM</v>
          </cell>
          <cell r="E58">
            <v>32949</v>
          </cell>
          <cell r="G58">
            <v>58</v>
          </cell>
          <cell r="H58" t="str">
            <v>SANTOS Emil</v>
          </cell>
        </row>
        <row r="59">
          <cell r="B59" t="str">
            <v>VILA</v>
          </cell>
          <cell r="C59" t="str">
            <v>Juan Antonio</v>
          </cell>
          <cell r="D59" t="str">
            <v>DOM</v>
          </cell>
          <cell r="E59">
            <v>32954</v>
          </cell>
          <cell r="G59">
            <v>59</v>
          </cell>
          <cell r="H59" t="str">
            <v>VILA Juan Antonio</v>
          </cell>
        </row>
        <row r="60">
          <cell r="B60" t="str">
            <v>SANTOS</v>
          </cell>
          <cell r="C60" t="str">
            <v>Ercilia</v>
          </cell>
          <cell r="D60" t="str">
            <v>DOM</v>
          </cell>
          <cell r="E60">
            <v>33424</v>
          </cell>
          <cell r="G60">
            <v>60</v>
          </cell>
          <cell r="H60" t="str">
            <v>SANTOS Ercilia</v>
          </cell>
        </row>
        <row r="61">
          <cell r="B61" t="str">
            <v>MARTE</v>
          </cell>
          <cell r="C61" t="str">
            <v>Lucia</v>
          </cell>
          <cell r="D61" t="str">
            <v>DOM</v>
          </cell>
          <cell r="E61">
            <v>33498</v>
          </cell>
          <cell r="G61">
            <v>61</v>
          </cell>
          <cell r="H61" t="str">
            <v>MARTE Lucia</v>
          </cell>
        </row>
        <row r="62">
          <cell r="B62" t="str">
            <v>DONADO</v>
          </cell>
          <cell r="C62" t="str">
            <v>Josue</v>
          </cell>
          <cell r="D62" t="str">
            <v>ESA</v>
          </cell>
          <cell r="E62">
            <v>32906</v>
          </cell>
          <cell r="G62">
            <v>66</v>
          </cell>
          <cell r="H62" t="str">
            <v>DONADO Josue</v>
          </cell>
        </row>
        <row r="63">
          <cell r="B63" t="str">
            <v>MARTINEZ</v>
          </cell>
          <cell r="C63" t="str">
            <v>Mario</v>
          </cell>
          <cell r="D63" t="str">
            <v>ESA</v>
          </cell>
          <cell r="E63">
            <v>32686</v>
          </cell>
          <cell r="G63">
            <v>67</v>
          </cell>
          <cell r="H63" t="str">
            <v>MARTINEZ Mario</v>
          </cell>
        </row>
        <row r="64">
          <cell r="B64" t="str">
            <v>MERINO</v>
          </cell>
          <cell r="C64" t="str">
            <v>Edilberto</v>
          </cell>
          <cell r="D64" t="str">
            <v>ESA</v>
          </cell>
          <cell r="E64">
            <v>33771</v>
          </cell>
          <cell r="G64">
            <v>68</v>
          </cell>
          <cell r="H64" t="str">
            <v>MERINO Edilberto</v>
          </cell>
        </row>
        <row r="65">
          <cell r="B65" t="str">
            <v>DRINKHALL</v>
          </cell>
          <cell r="C65" t="str">
            <v>Paul</v>
          </cell>
          <cell r="D65" t="str">
            <v>ENG</v>
          </cell>
          <cell r="E65">
            <v>32889</v>
          </cell>
          <cell r="G65">
            <v>69</v>
          </cell>
          <cell r="H65" t="str">
            <v>DRINKHALL Paul</v>
          </cell>
        </row>
        <row r="66">
          <cell r="B66" t="str">
            <v>KNIGHT</v>
          </cell>
          <cell r="C66" t="str">
            <v>Darius</v>
          </cell>
          <cell r="D66" t="str">
            <v>ENG</v>
          </cell>
          <cell r="E66">
            <v>32926</v>
          </cell>
          <cell r="G66">
            <v>70</v>
          </cell>
          <cell r="H66" t="str">
            <v>KNIGHT Darius</v>
          </cell>
        </row>
        <row r="67">
          <cell r="B67" t="str">
            <v>YARNALL</v>
          </cell>
          <cell r="C67" t="str">
            <v>Tim</v>
          </cell>
          <cell r="D67" t="str">
            <v>ENG</v>
          </cell>
          <cell r="E67">
            <v>32201</v>
          </cell>
          <cell r="G67">
            <v>71</v>
          </cell>
          <cell r="H67" t="str">
            <v>YARNALL Tim</v>
          </cell>
        </row>
        <row r="68">
          <cell r="B68" t="str">
            <v>MEADS</v>
          </cell>
          <cell r="C68" t="str">
            <v>David</v>
          </cell>
          <cell r="D68" t="str">
            <v>ENG</v>
          </cell>
          <cell r="E68">
            <v>32778</v>
          </cell>
          <cell r="G68">
            <v>72</v>
          </cell>
          <cell r="H68" t="str">
            <v>MEADS David</v>
          </cell>
        </row>
        <row r="69">
          <cell r="B69" t="str">
            <v>SIBLEY</v>
          </cell>
          <cell r="C69" t="str">
            <v>Kelly</v>
          </cell>
          <cell r="D69" t="str">
            <v>ENG</v>
          </cell>
          <cell r="E69">
            <v>32284</v>
          </cell>
          <cell r="G69">
            <v>73</v>
          </cell>
          <cell r="H69" t="str">
            <v>SIBLEY Kelly</v>
          </cell>
        </row>
        <row r="70">
          <cell r="B70" t="str">
            <v>WANG</v>
          </cell>
          <cell r="C70" t="str">
            <v>Sara</v>
          </cell>
          <cell r="D70" t="str">
            <v>ENG</v>
          </cell>
          <cell r="E70">
            <v>32917</v>
          </cell>
          <cell r="G70">
            <v>74</v>
          </cell>
          <cell r="H70" t="str">
            <v>WANG Sara</v>
          </cell>
        </row>
        <row r="71">
          <cell r="B71" t="str">
            <v>EVANS</v>
          </cell>
          <cell r="C71" t="str">
            <v>Gavin</v>
          </cell>
          <cell r="D71" t="str">
            <v>ENG</v>
          </cell>
          <cell r="E71">
            <v>34074</v>
          </cell>
          <cell r="G71">
            <v>75</v>
          </cell>
          <cell r="H71" t="str">
            <v>EVANS Gavin</v>
          </cell>
        </row>
        <row r="72">
          <cell r="B72" t="str">
            <v>EVANS</v>
          </cell>
          <cell r="C72" t="str">
            <v>Myles</v>
          </cell>
          <cell r="D72" t="str">
            <v>ENG</v>
          </cell>
          <cell r="E72">
            <v>33529</v>
          </cell>
          <cell r="G72">
            <v>76</v>
          </cell>
          <cell r="H72" t="str">
            <v>EVANS Myles</v>
          </cell>
        </row>
        <row r="73">
          <cell r="B73" t="str">
            <v>LEBESSON</v>
          </cell>
          <cell r="C73" t="str">
            <v>Emmanuel</v>
          </cell>
          <cell r="D73" t="str">
            <v>FRA</v>
          </cell>
          <cell r="E73">
            <v>32253</v>
          </cell>
          <cell r="G73">
            <v>77</v>
          </cell>
          <cell r="H73" t="str">
            <v>LEBESSON Emmanuel</v>
          </cell>
        </row>
        <row r="74">
          <cell r="B74" t="str">
            <v>BAUBET</v>
          </cell>
          <cell r="C74" t="str">
            <v>Vincent</v>
          </cell>
          <cell r="D74" t="str">
            <v>FRA</v>
          </cell>
          <cell r="E74">
            <v>32831</v>
          </cell>
          <cell r="G74">
            <v>78</v>
          </cell>
          <cell r="H74" t="str">
            <v>BAUBET Vincent</v>
          </cell>
        </row>
        <row r="75">
          <cell r="B75" t="str">
            <v>SAMOUILLAN</v>
          </cell>
          <cell r="C75" t="str">
            <v>Michael</v>
          </cell>
          <cell r="D75" t="str">
            <v>FRA</v>
          </cell>
          <cell r="E75">
            <v>32970</v>
          </cell>
          <cell r="G75">
            <v>79</v>
          </cell>
          <cell r="H75" t="str">
            <v>SAMOUILLAN Michael</v>
          </cell>
        </row>
        <row r="76">
          <cell r="B76" t="str">
            <v>SALIFOU</v>
          </cell>
          <cell r="C76" t="str">
            <v>Abdel-Kader</v>
          </cell>
          <cell r="D76" t="str">
            <v>FRA</v>
          </cell>
          <cell r="E76">
            <v>32849</v>
          </cell>
          <cell r="G76">
            <v>80</v>
          </cell>
          <cell r="H76" t="str">
            <v>SALIFOU Abdel-Kader</v>
          </cell>
        </row>
        <row r="77">
          <cell r="B77" t="str">
            <v>BEZARD</v>
          </cell>
          <cell r="C77" t="str">
            <v>Pierre</v>
          </cell>
          <cell r="D77" t="str">
            <v>FRA</v>
          </cell>
          <cell r="E77">
            <v>33233</v>
          </cell>
          <cell r="G77">
            <v>81</v>
          </cell>
          <cell r="H77" t="str">
            <v>BEZARD Pierre</v>
          </cell>
        </row>
        <row r="78">
          <cell r="B78" t="str">
            <v>DROP</v>
          </cell>
          <cell r="C78" t="str">
            <v>Clement</v>
          </cell>
          <cell r="D78" t="str">
            <v>FRA</v>
          </cell>
          <cell r="E78">
            <v>32985</v>
          </cell>
          <cell r="G78">
            <v>82</v>
          </cell>
          <cell r="H78" t="str">
            <v>DROP Clement</v>
          </cell>
        </row>
        <row r="79">
          <cell r="B79" t="str">
            <v>LASCOLS</v>
          </cell>
          <cell r="C79" t="str">
            <v>Solene</v>
          </cell>
          <cell r="D79" t="str">
            <v>FRA</v>
          </cell>
          <cell r="E79">
            <v>32228</v>
          </cell>
          <cell r="G79">
            <v>83</v>
          </cell>
          <cell r="H79" t="str">
            <v>LASCOLS Solene</v>
          </cell>
        </row>
        <row r="80">
          <cell r="B80" t="str">
            <v>ZANARDI</v>
          </cell>
          <cell r="C80" t="str">
            <v>Marine</v>
          </cell>
          <cell r="D80" t="str">
            <v>FRA</v>
          </cell>
          <cell r="E80">
            <v>32155</v>
          </cell>
          <cell r="G80">
            <v>84</v>
          </cell>
          <cell r="H80" t="str">
            <v>ZANARDI Marine</v>
          </cell>
        </row>
        <row r="81">
          <cell r="B81" t="str">
            <v>SAUL</v>
          </cell>
          <cell r="C81" t="str">
            <v>Penelope</v>
          </cell>
          <cell r="D81" t="str">
            <v>FRA</v>
          </cell>
          <cell r="E81">
            <v>33492</v>
          </cell>
          <cell r="G81">
            <v>85</v>
          </cell>
          <cell r="H81" t="str">
            <v>SAUL Penelope</v>
          </cell>
        </row>
        <row r="82">
          <cell r="B82" t="str">
            <v>LESUEUR</v>
          </cell>
          <cell r="C82" t="str">
            <v>Aude</v>
          </cell>
          <cell r="D82" t="str">
            <v>FRA</v>
          </cell>
          <cell r="E82">
            <v>32737</v>
          </cell>
          <cell r="G82">
            <v>86</v>
          </cell>
          <cell r="H82" t="str">
            <v>LESUEUR Aude</v>
          </cell>
        </row>
        <row r="83">
          <cell r="B83" t="str">
            <v>PEROCHEAU</v>
          </cell>
          <cell r="C83" t="str">
            <v>Laura</v>
          </cell>
          <cell r="D83" t="str">
            <v>FRA</v>
          </cell>
          <cell r="E83">
            <v>33101</v>
          </cell>
          <cell r="G83">
            <v>87</v>
          </cell>
          <cell r="H83" t="str">
            <v>PEROCHEAU Laura</v>
          </cell>
        </row>
        <row r="84">
          <cell r="B84" t="str">
            <v>DESSAINT</v>
          </cell>
          <cell r="C84" t="str">
            <v>Aurore</v>
          </cell>
          <cell r="D84" t="str">
            <v>FRA</v>
          </cell>
          <cell r="E84">
            <v>33493</v>
          </cell>
          <cell r="G84">
            <v>88</v>
          </cell>
          <cell r="H84" t="str">
            <v>DESSAINT Aurore</v>
          </cell>
        </row>
        <row r="85">
          <cell r="B85" t="str">
            <v>JEAN</v>
          </cell>
          <cell r="C85" t="str">
            <v>Gregoire</v>
          </cell>
          <cell r="D85" t="str">
            <v>FRA</v>
          </cell>
          <cell r="E85">
            <v>33856</v>
          </cell>
          <cell r="G85">
            <v>89</v>
          </cell>
          <cell r="H85" t="str">
            <v>JEAN Gregoire</v>
          </cell>
        </row>
        <row r="86">
          <cell r="B86" t="str">
            <v>TRAN VAN THOAN</v>
          </cell>
          <cell r="C86" t="str">
            <v>Thomas</v>
          </cell>
          <cell r="D86" t="str">
            <v>FRA</v>
          </cell>
          <cell r="E86">
            <v>33437</v>
          </cell>
          <cell r="G86">
            <v>90</v>
          </cell>
          <cell r="H86" t="str">
            <v>TRAN VAN THOAN Thomas</v>
          </cell>
        </row>
        <row r="87">
          <cell r="B87" t="str">
            <v>LE BRETON</v>
          </cell>
          <cell r="C87" t="str">
            <v>Thomas</v>
          </cell>
          <cell r="D87" t="str">
            <v>FRA</v>
          </cell>
          <cell r="E87">
            <v>33734</v>
          </cell>
          <cell r="G87">
            <v>91</v>
          </cell>
          <cell r="H87" t="str">
            <v>LE BRETON Thomas</v>
          </cell>
        </row>
        <row r="88">
          <cell r="B88" t="str">
            <v>GRAIZEAU</v>
          </cell>
          <cell r="C88" t="str">
            <v>Sylvain</v>
          </cell>
          <cell r="D88" t="str">
            <v>FRA</v>
          </cell>
          <cell r="E88">
            <v>33657</v>
          </cell>
          <cell r="G88">
            <v>92</v>
          </cell>
          <cell r="H88" t="str">
            <v>GRAIZEAU Sylvain</v>
          </cell>
        </row>
        <row r="89">
          <cell r="B89" t="str">
            <v>LORENTZ</v>
          </cell>
          <cell r="C89" t="str">
            <v>Romain</v>
          </cell>
          <cell r="D89" t="str">
            <v>FRA</v>
          </cell>
          <cell r="E89">
            <v>33977</v>
          </cell>
          <cell r="G89">
            <v>93</v>
          </cell>
          <cell r="H89" t="str">
            <v>LORENTZ Romain</v>
          </cell>
        </row>
        <row r="90">
          <cell r="B90" t="str">
            <v>PAVOT</v>
          </cell>
          <cell r="C90" t="str">
            <v>Marine</v>
          </cell>
          <cell r="D90" t="str">
            <v>FRA</v>
          </cell>
          <cell r="E90">
            <v>33608</v>
          </cell>
          <cell r="G90">
            <v>94</v>
          </cell>
          <cell r="H90" t="str">
            <v>PAVOT Marine</v>
          </cell>
        </row>
        <row r="91">
          <cell r="B91" t="str">
            <v>ABBAT</v>
          </cell>
          <cell r="C91" t="str">
            <v>Alice</v>
          </cell>
          <cell r="D91" t="str">
            <v>FRA</v>
          </cell>
          <cell r="E91">
            <v>33625</v>
          </cell>
          <cell r="G91">
            <v>95</v>
          </cell>
          <cell r="H91" t="str">
            <v>ABBAT Alice</v>
          </cell>
        </row>
        <row r="92">
          <cell r="B92" t="str">
            <v>SCHAEFFER</v>
          </cell>
          <cell r="C92" t="str">
            <v>Stephanie</v>
          </cell>
          <cell r="D92" t="str">
            <v>FRA</v>
          </cell>
          <cell r="E92">
            <v>33942</v>
          </cell>
          <cell r="G92">
            <v>96</v>
          </cell>
          <cell r="H92" t="str">
            <v>SCHAEFFER Stephanie</v>
          </cell>
        </row>
        <row r="93">
          <cell r="B93" t="str">
            <v>LEVEQUE</v>
          </cell>
          <cell r="C93" t="str">
            <v>Anais</v>
          </cell>
          <cell r="D93" t="str">
            <v>FRA</v>
          </cell>
          <cell r="E93">
            <v>34104</v>
          </cell>
          <cell r="G93">
            <v>97</v>
          </cell>
          <cell r="H93" t="str">
            <v>LEVEQUE Anais</v>
          </cell>
        </row>
        <row r="94">
          <cell r="B94" t="str">
            <v>OVTCHAROV</v>
          </cell>
          <cell r="C94" t="str">
            <v>Dimitrij</v>
          </cell>
          <cell r="D94" t="str">
            <v>GER</v>
          </cell>
          <cell r="E94">
            <v>32187</v>
          </cell>
          <cell r="G94">
            <v>98</v>
          </cell>
          <cell r="H94" t="str">
            <v>OVTCHAROV Dimitrij</v>
          </cell>
        </row>
        <row r="95">
          <cell r="B95" t="str">
            <v>FILUS</v>
          </cell>
          <cell r="C95" t="str">
            <v>Ruwen</v>
          </cell>
          <cell r="D95" t="str">
            <v>GER</v>
          </cell>
          <cell r="E95">
            <v>32388</v>
          </cell>
          <cell r="G95">
            <v>99</v>
          </cell>
          <cell r="H95" t="str">
            <v>FILUS Ruwen</v>
          </cell>
        </row>
        <row r="96">
          <cell r="B96" t="str">
            <v>MENGEL</v>
          </cell>
          <cell r="C96" t="str">
            <v>Steffen</v>
          </cell>
          <cell r="D96" t="str">
            <v>GER</v>
          </cell>
          <cell r="E96">
            <v>32388</v>
          </cell>
          <cell r="G96">
            <v>100</v>
          </cell>
          <cell r="H96" t="str">
            <v>MENGEL Steffen</v>
          </cell>
        </row>
        <row r="97">
          <cell r="B97" t="str">
            <v>KURKOWSKI</v>
          </cell>
          <cell r="C97" t="str">
            <v>Jens</v>
          </cell>
          <cell r="D97" t="str">
            <v>GER</v>
          </cell>
          <cell r="E97">
            <v>32223</v>
          </cell>
          <cell r="G97">
            <v>101</v>
          </cell>
          <cell r="H97" t="str">
            <v>KURKOWSKI Jens</v>
          </cell>
        </row>
        <row r="98">
          <cell r="B98" t="str">
            <v>SOLJA</v>
          </cell>
          <cell r="C98" t="str">
            <v>Amelie</v>
          </cell>
          <cell r="D98" t="str">
            <v>GER</v>
          </cell>
          <cell r="E98">
            <v>33145</v>
          </cell>
          <cell r="G98">
            <v>102</v>
          </cell>
          <cell r="H98" t="str">
            <v>SOLJA Amelie</v>
          </cell>
        </row>
        <row r="99">
          <cell r="B99" t="str">
            <v>MATZKE</v>
          </cell>
          <cell r="C99" t="str">
            <v>Laura</v>
          </cell>
          <cell r="D99" t="str">
            <v>GER</v>
          </cell>
          <cell r="E99">
            <v>32446</v>
          </cell>
          <cell r="G99">
            <v>103</v>
          </cell>
          <cell r="H99" t="str">
            <v>MATZKE Laura</v>
          </cell>
        </row>
        <row r="100">
          <cell r="B100" t="str">
            <v>GURZ</v>
          </cell>
          <cell r="C100" t="str">
            <v>Angelina</v>
          </cell>
          <cell r="D100" t="str">
            <v>GER</v>
          </cell>
          <cell r="E100">
            <v>32351</v>
          </cell>
          <cell r="G100">
            <v>104</v>
          </cell>
          <cell r="H100" t="str">
            <v>GURZ Angelina</v>
          </cell>
        </row>
        <row r="101">
          <cell r="B101" t="str">
            <v>ZHAN</v>
          </cell>
          <cell r="C101" t="str">
            <v>Ying-Ni</v>
          </cell>
          <cell r="D101" t="str">
            <v>GER</v>
          </cell>
          <cell r="E101">
            <v>32570</v>
          </cell>
          <cell r="G101">
            <v>105</v>
          </cell>
          <cell r="H101" t="str">
            <v>ZHAN Ying-Ni</v>
          </cell>
        </row>
        <row r="102">
          <cell r="B102" t="str">
            <v>STAHR</v>
          </cell>
          <cell r="C102" t="str">
            <v>Rosalia</v>
          </cell>
          <cell r="D102" t="str">
            <v>GER</v>
          </cell>
          <cell r="E102">
            <v>33132</v>
          </cell>
          <cell r="G102">
            <v>106</v>
          </cell>
          <cell r="H102" t="str">
            <v>STAHR Rosalia</v>
          </cell>
        </row>
        <row r="103">
          <cell r="B103" t="str">
            <v>MICHAJLOVA</v>
          </cell>
          <cell r="C103" t="str">
            <v>Katharina</v>
          </cell>
          <cell r="D103" t="str">
            <v>GER</v>
          </cell>
          <cell r="E103">
            <v>32535</v>
          </cell>
          <cell r="G103">
            <v>107</v>
          </cell>
          <cell r="H103" t="str">
            <v>MICHAJLOVA Katharina</v>
          </cell>
        </row>
        <row r="104">
          <cell r="B104" t="str">
            <v>WALTHER</v>
          </cell>
          <cell r="C104" t="str">
            <v>Ricardo</v>
          </cell>
          <cell r="D104" t="str">
            <v>GER</v>
          </cell>
          <cell r="E104">
            <v>33572</v>
          </cell>
          <cell r="G104">
            <v>108</v>
          </cell>
          <cell r="H104" t="str">
            <v>WALTHER Ricardo</v>
          </cell>
        </row>
        <row r="105">
          <cell r="B105" t="str">
            <v>FRANZISKA</v>
          </cell>
          <cell r="C105" t="str">
            <v>Patrick</v>
          </cell>
          <cell r="D105" t="str">
            <v>GER</v>
          </cell>
          <cell r="E105">
            <v>33766</v>
          </cell>
          <cell r="G105">
            <v>109</v>
          </cell>
          <cell r="H105" t="str">
            <v>FRANZISKA Patrick</v>
          </cell>
        </row>
        <row r="106">
          <cell r="B106" t="str">
            <v>HAGEMANN</v>
          </cell>
          <cell r="C106" t="str">
            <v>Maris</v>
          </cell>
          <cell r="D106" t="str">
            <v>GER</v>
          </cell>
          <cell r="E106">
            <v>33460</v>
          </cell>
          <cell r="G106">
            <v>110</v>
          </cell>
          <cell r="H106" t="str">
            <v>HAGEMANN Maris</v>
          </cell>
        </row>
        <row r="107">
          <cell r="B107" t="str">
            <v>MALESSA</v>
          </cell>
          <cell r="C107" t="str">
            <v>Robin</v>
          </cell>
          <cell r="D107" t="str">
            <v>GER</v>
          </cell>
          <cell r="E107">
            <v>33240</v>
          </cell>
          <cell r="G107">
            <v>111</v>
          </cell>
          <cell r="H107" t="str">
            <v>MALESSA Robin</v>
          </cell>
        </row>
        <row r="108">
          <cell r="B108" t="str">
            <v>SOLJA</v>
          </cell>
          <cell r="C108" t="str">
            <v>Petrissa</v>
          </cell>
          <cell r="D108" t="str">
            <v>GER</v>
          </cell>
          <cell r="E108">
            <v>34404</v>
          </cell>
          <cell r="G108">
            <v>112</v>
          </cell>
          <cell r="H108" t="str">
            <v>SOLJA Petrissa</v>
          </cell>
        </row>
        <row r="109">
          <cell r="B109" t="str">
            <v>MUHLBACH</v>
          </cell>
          <cell r="C109" t="str">
            <v>Kathrin</v>
          </cell>
          <cell r="D109" t="str">
            <v>GER</v>
          </cell>
          <cell r="E109">
            <v>33633</v>
          </cell>
          <cell r="G109">
            <v>113</v>
          </cell>
          <cell r="H109" t="str">
            <v>MUHLBACH Kathrin</v>
          </cell>
        </row>
        <row r="110">
          <cell r="B110" t="str">
            <v>WINTER</v>
          </cell>
          <cell r="C110" t="str">
            <v>Sabine</v>
          </cell>
          <cell r="D110" t="str">
            <v>GER</v>
          </cell>
          <cell r="E110">
            <v>33874</v>
          </cell>
          <cell r="G110">
            <v>114</v>
          </cell>
          <cell r="H110" t="str">
            <v>WINTER Sabine</v>
          </cell>
        </row>
        <row r="111">
          <cell r="B111" t="str">
            <v>KRAPF</v>
          </cell>
          <cell r="C111" t="str">
            <v>Lena</v>
          </cell>
          <cell r="D111" t="str">
            <v>GER</v>
          </cell>
          <cell r="E111">
            <v>33377</v>
          </cell>
          <cell r="G111">
            <v>115</v>
          </cell>
          <cell r="H111" t="str">
            <v>KRAPF Lena</v>
          </cell>
        </row>
        <row r="112">
          <cell r="B112" t="str">
            <v>LI</v>
          </cell>
          <cell r="C112" t="str">
            <v>Chung Him</v>
          </cell>
          <cell r="D112" t="str">
            <v>HKG</v>
          </cell>
          <cell r="E112">
            <v>33304</v>
          </cell>
          <cell r="G112">
            <v>116</v>
          </cell>
          <cell r="H112" t="str">
            <v>LI Chung Him</v>
          </cell>
        </row>
        <row r="113">
          <cell r="B113" t="str">
            <v>CHIU</v>
          </cell>
          <cell r="C113" t="str">
            <v>Chung Hei</v>
          </cell>
          <cell r="D113" t="str">
            <v>HKG</v>
          </cell>
          <cell r="E113">
            <v>34403</v>
          </cell>
          <cell r="G113">
            <v>117</v>
          </cell>
          <cell r="H113" t="str">
            <v>CHIU Chung Hei</v>
          </cell>
        </row>
        <row r="114">
          <cell r="B114" t="str">
            <v>LEE</v>
          </cell>
          <cell r="C114" t="str">
            <v>Ho Ching</v>
          </cell>
          <cell r="D114" t="str">
            <v>HKG</v>
          </cell>
          <cell r="E114">
            <v>33932</v>
          </cell>
          <cell r="G114">
            <v>118</v>
          </cell>
          <cell r="H114" t="str">
            <v>LEE Ho Ching</v>
          </cell>
        </row>
        <row r="115">
          <cell r="B115" t="str">
            <v>NG</v>
          </cell>
          <cell r="C115" t="str">
            <v>Wing Nam</v>
          </cell>
          <cell r="D115" t="str">
            <v>HKG</v>
          </cell>
          <cell r="E115">
            <v>33825</v>
          </cell>
          <cell r="G115">
            <v>119</v>
          </cell>
          <cell r="H115" t="str">
            <v>NG Wing Nam</v>
          </cell>
        </row>
        <row r="116">
          <cell r="B116" t="str">
            <v>NAGY</v>
          </cell>
          <cell r="C116" t="str">
            <v>Krisztian</v>
          </cell>
          <cell r="D116" t="str">
            <v>HUN</v>
          </cell>
          <cell r="E116">
            <v>32642</v>
          </cell>
          <cell r="G116">
            <v>120</v>
          </cell>
          <cell r="H116" t="str">
            <v>NAGY Krisztian</v>
          </cell>
        </row>
        <row r="117">
          <cell r="B117" t="str">
            <v>KRISTON</v>
          </cell>
          <cell r="C117" t="str">
            <v>Daniel</v>
          </cell>
          <cell r="D117" t="str">
            <v>HUN</v>
          </cell>
          <cell r="E117">
            <v>32755</v>
          </cell>
          <cell r="G117">
            <v>121</v>
          </cell>
          <cell r="H117" t="str">
            <v>KRISTON Daniel</v>
          </cell>
        </row>
        <row r="118">
          <cell r="B118" t="str">
            <v>VAJDA</v>
          </cell>
          <cell r="C118" t="str">
            <v>Atilla</v>
          </cell>
          <cell r="D118" t="str">
            <v>HUN</v>
          </cell>
          <cell r="E118">
            <v>32804</v>
          </cell>
          <cell r="G118">
            <v>122</v>
          </cell>
          <cell r="H118" t="str">
            <v>VAJDA Atilla</v>
          </cell>
        </row>
        <row r="119">
          <cell r="B119" t="str">
            <v>SEBESTYEN</v>
          </cell>
          <cell r="C119" t="str">
            <v>Peter</v>
          </cell>
          <cell r="D119" t="str">
            <v>HUN</v>
          </cell>
          <cell r="E119">
            <v>33121</v>
          </cell>
          <cell r="G119">
            <v>123</v>
          </cell>
          <cell r="H119" t="str">
            <v>SEBESTYEN Peter</v>
          </cell>
        </row>
        <row r="120">
          <cell r="B120" t="str">
            <v>LI</v>
          </cell>
          <cell r="C120" t="str">
            <v>Bin</v>
          </cell>
          <cell r="D120" t="str">
            <v>HUN</v>
          </cell>
          <cell r="E120">
            <v>32294</v>
          </cell>
          <cell r="G120">
            <v>124</v>
          </cell>
          <cell r="H120" t="str">
            <v>LI Bin</v>
          </cell>
        </row>
        <row r="121">
          <cell r="B121" t="str">
            <v>PERGEL</v>
          </cell>
          <cell r="C121" t="str">
            <v>Szandra</v>
          </cell>
          <cell r="D121" t="str">
            <v>HUN</v>
          </cell>
          <cell r="E121">
            <v>32501</v>
          </cell>
          <cell r="G121">
            <v>125</v>
          </cell>
          <cell r="H121" t="str">
            <v>PERGEL Szandra</v>
          </cell>
        </row>
        <row r="122">
          <cell r="B122" t="str">
            <v>BARASSO</v>
          </cell>
          <cell r="C122" t="str">
            <v>Barbara</v>
          </cell>
          <cell r="D122" t="str">
            <v>HUN</v>
          </cell>
          <cell r="E122">
            <v>32934</v>
          </cell>
          <cell r="G122">
            <v>126</v>
          </cell>
          <cell r="H122" t="str">
            <v>BARASSO Barbara</v>
          </cell>
        </row>
        <row r="123">
          <cell r="B123" t="str">
            <v>VARGA</v>
          </cell>
          <cell r="C123" t="str">
            <v>Timea</v>
          </cell>
          <cell r="D123" t="str">
            <v>HUN</v>
          </cell>
          <cell r="E123">
            <v>32358</v>
          </cell>
          <cell r="G123">
            <v>127</v>
          </cell>
          <cell r="H123" t="str">
            <v>VARGA Timea</v>
          </cell>
        </row>
        <row r="124">
          <cell r="B124" t="str">
            <v>KOSIBA</v>
          </cell>
          <cell r="C124" t="str">
            <v>Daniel</v>
          </cell>
          <cell r="D124" t="str">
            <v>HUN</v>
          </cell>
          <cell r="E124">
            <v>29862</v>
          </cell>
          <cell r="G124">
            <v>128</v>
          </cell>
          <cell r="H124" t="str">
            <v>KOSIBA Daniel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2870-B74F-4A68-882B-964969682B50}">
  <sheetPr published="0" codeName="Sheet1">
    <tabColor rgb="FFFF0000"/>
  </sheetPr>
  <dimension ref="B1:P55"/>
  <sheetViews>
    <sheetView topLeftCell="A23" zoomScaleNormal="100" workbookViewId="0">
      <selection activeCell="C2" sqref="C2:D55"/>
    </sheetView>
  </sheetViews>
  <sheetFormatPr defaultColWidth="8.85546875" defaultRowHeight="15" x14ac:dyDescent="0.25"/>
  <cols>
    <col min="1" max="16384" width="8.85546875" style="1"/>
  </cols>
  <sheetData>
    <row r="1" spans="2:16" ht="15.75" thickBot="1" x14ac:dyDescent="0.3">
      <c r="C1" s="387" t="s">
        <v>0</v>
      </c>
      <c r="D1" s="387"/>
      <c r="F1" s="388" t="s">
        <v>1</v>
      </c>
      <c r="G1" s="388"/>
      <c r="K1" s="2">
        <v>14</v>
      </c>
      <c r="L1" s="3" cm="1">
        <f t="array" aca="1" ref="L1" ca="1">VLOOKUP(INDIRECT("'Grupo " &amp; K1 &amp; "'!J18"),INDIRECT("'Grupo " &amp; K1 &amp; "'!B12"):INDIRECT("'Grupo " &amp; K1 &amp; "'!J15"),2,FALSE)</f>
        <v>4151</v>
      </c>
      <c r="M1" s="4" cm="1">
        <f t="array" aca="1" ref="M1" ca="1">VLOOKUP(IF(INDIRECT("'Grupo " &amp; K1 &amp; "'!J18")=INDIRECT("'Grupo " &amp; K1 &amp; "'!C18"),INDIRECT("'Grupo " &amp; K1 &amp; "'!C19"),INDIRECT("'Grupo " &amp; K1 &amp; "'!C18")),INDIRECT("'Grupo " &amp; K1 &amp; "'!B12"):INDIRECT("'Grupo " &amp; K1 &amp; "'!G15"),2,FALSE)</f>
        <v>4027</v>
      </c>
      <c r="O1" s="5" cm="1">
        <f t="array" aca="1" ref="O1" ca="1">VLOOKUP(IF(INDIRECT("'Grupo " &amp; K1 &amp; "'!J18")=INDIRECT("'Grupo " &amp; K1 &amp; "'!C18"),INDIRECT("'Grupo " &amp; K1 &amp; "'!C19"),INDIRECT("'Grupo " &amp; K1 &amp; "'!C18")),INDIRECT("'Grupo " &amp; K1 &amp; "'!B12"):INDIRECT("'Grupo " &amp; K1 &amp; "'!G15"),2,FALSE)</f>
        <v>4027</v>
      </c>
      <c r="P1" s="6" cm="1">
        <f t="array" aca="1" ref="P1" ca="1">VLOOKUP(INDIRECT("'Grupo " &amp; K1 &amp; "'!J18"),INDIRECT("'Grupo " &amp; K1 &amp; "'!B12"):INDIRECT("'Grupo " &amp; K1 &amp; "'!J15"),2,FALSE)</f>
        <v>4151</v>
      </c>
    </row>
    <row r="2" spans="2:16" ht="15.75" thickBot="1" x14ac:dyDescent="0.3">
      <c r="B2" s="7">
        <v>1</v>
      </c>
      <c r="C2" s="3" cm="1">
        <f t="array" aca="1" ref="C2" ca="1">VLOOKUP(INDIRECT("'Grupo " &amp; B2 &amp; "'!J18"),INDIRECT("'Grupo " &amp; B2 &amp; "'!B12"):INDIRECT("'Grupo " &amp; B2 &amp; "'!J15"),2,FALSE)</f>
        <v>3790</v>
      </c>
      <c r="D2" s="4" cm="1">
        <f t="array" aca="1" ref="D2" ca="1">VLOOKUP(IF(INDIRECT("'Grupo " &amp; B2 &amp; "'!J18")=INDIRECT("'Grupo " &amp; B2 &amp; "'!C18"),INDIRECT("'Grupo " &amp; B2 &amp; "'!C19"),INDIRECT("'Grupo " &amp; B2 &amp; "'!C18")),INDIRECT("'Grupo " &amp; B2 &amp; "'!B12"):INDIRECT("'Grupo " &amp; B2 &amp; "'!G15"),2,FALSE)</f>
        <v>4606</v>
      </c>
      <c r="F2" s="5" cm="1">
        <f t="array" aca="1" ref="F2" ca="1">VLOOKUP(IF(INDIRECT("'Grupo " &amp; B2 &amp; "'!J18")=INDIRECT("'Grupo " &amp; B2 &amp; "'!C18"),INDIRECT("'Grupo " &amp; B2 &amp; "'!C19"),INDIRECT("'Grupo " &amp; B2 &amp; "'!C18")),INDIRECT("'Grupo " &amp; B2 &amp; "'!B12"):INDIRECT("'Grupo " &amp; B2 &amp; "'!G15"),2,FALSE)</f>
        <v>4606</v>
      </c>
      <c r="G2" s="6" cm="1">
        <f t="array" aca="1" ref="G2" ca="1">VLOOKUP(INDIRECT("'Grupo " &amp; B2 &amp; "'!J18"),INDIRECT("'Grupo " &amp; B2 &amp; "'!B12"):INDIRECT("'Grupo " &amp; B2 &amp; "'!J15"),2,FALSE)</f>
        <v>3790</v>
      </c>
      <c r="L2" s="8" cm="1">
        <f t="array" aca="1" ref="L2" ca="1">VLOOKUP(INDIRECT("'Grupo " &amp; K1 &amp; "'!J20"),INDIRECT("'Grupo " &amp; K1 &amp; "'!B12"):INDIRECT("'Grupo " &amp; K1 &amp; "'!J15"),2,FALSE)</f>
        <v>4151</v>
      </c>
      <c r="M2" s="9" cm="1">
        <f t="array" aca="1" ref="M2" ca="1">VLOOKUP(IF(INDIRECT("'Grupo " &amp; K1 &amp; "'!J20")=INDIRECT("'Grupo " &amp; K1 &amp; "'!C20"),INDIRECT("'Grupo " &amp; K1 &amp; "'!C21"),INDIRECT("'Grupo " &amp; K1 &amp; "'!C20")),INDIRECT("'Grupo " &amp; K1 &amp; "'!B12"):INDIRECT("'Grupo " &amp; K1 &amp; "'!G15"),2,FALSE)</f>
        <v>4459</v>
      </c>
      <c r="O2" s="10" cm="1">
        <f t="array" aca="1" ref="O2" ca="1">VLOOKUP(IF(INDIRECT("'Grupo " &amp; K1 &amp; "'!J20")=INDIRECT("'Grupo " &amp; K1 &amp; "'!C20"),INDIRECT("'Grupo " &amp; K1 &amp; "'!C21"),INDIRECT("'Grupo " &amp; K1 &amp; "'!C20")),INDIRECT("'Grupo " &amp; K1 &amp; "'!B12"):INDIRECT("'Grupo " &amp; K1 &amp; "'!G15"),2,FALSE)</f>
        <v>4459</v>
      </c>
      <c r="P2" s="11" cm="1">
        <f t="array" aca="1" ref="P2" ca="1">VLOOKUP(INDIRECT("'Grupo " &amp; K1 &amp; "'!J20"),INDIRECT("'Grupo " &amp; K1 &amp; "'!B12"):INDIRECT("'Grupo " &amp; K1 &amp; "'!J15"),2,FALSE)</f>
        <v>4151</v>
      </c>
    </row>
    <row r="3" spans="2:16" x14ac:dyDescent="0.25">
      <c r="C3" s="8" cm="1">
        <f t="array" aca="1" ref="C3" ca="1">VLOOKUP(INDIRECT("'Grupo " &amp; B2 &amp; "'!J20"),INDIRECT("'Grupo " &amp; B2 &amp; "'!B12"):INDIRECT("'Grupo " &amp; B2 &amp; "'!J15"),2,FALSE)</f>
        <v>3790</v>
      </c>
      <c r="D3" s="9" cm="1">
        <f t="array" aca="1" ref="D3" ca="1">VLOOKUP(IF(INDIRECT("'Grupo " &amp; B2 &amp; "'!J20")=INDIRECT("'Grupo " &amp; B2 &amp; "'!C20"),INDIRECT("'Grupo " &amp; B2 &amp; "'!C21"),INDIRECT("'Grupo " &amp; B2 &amp; "'!C20")),INDIRECT("'Grupo " &amp; B2 &amp; "'!B12"):INDIRECT("'Grupo " &amp; B2 &amp; "'!G15"),2,FALSE)</f>
        <v>4050</v>
      </c>
      <c r="F3" s="10" cm="1">
        <f t="array" aca="1" ref="F3" ca="1">VLOOKUP(IF(INDIRECT("'Grupo " &amp; B2 &amp; "'!J20")=INDIRECT("'Grupo " &amp; B2 &amp; "'!C20"),INDIRECT("'Grupo " &amp; B2 &amp; "'!C21"),INDIRECT("'Grupo " &amp; B2 &amp; "'!C20")),INDIRECT("'Grupo " &amp; B2 &amp; "'!B12"):INDIRECT("'Grupo " &amp; B2 &amp; "'!G15"),2,FALSE)</f>
        <v>4050</v>
      </c>
      <c r="G3" s="11" cm="1">
        <f t="array" aca="1" ref="G3" ca="1">VLOOKUP(INDIRECT("'Grupo " &amp; B2 &amp; "'!J20"),INDIRECT("'Grupo " &amp; B2 &amp; "'!B12"):INDIRECT("'Grupo " &amp; B2 &amp; "'!J15"),2,FALSE)</f>
        <v>3790</v>
      </c>
      <c r="L3" s="8" cm="1">
        <f t="array" aca="1" ref="L3" ca="1">VLOOKUP(INDIRECT("'Grupo " &amp; K1 &amp; "'!J22"),INDIRECT("'Grupo " &amp; K1 &amp; "'!B12"):INDIRECT("'Grupo " &amp; K1 &amp; "'!J15"),2,FALSE)</f>
        <v>4459</v>
      </c>
      <c r="M3" s="9" cm="1">
        <f t="array" aca="1" ref="M3" ca="1">VLOOKUP(IF(INDIRECT("'Grupo " &amp; K1 &amp; "'!J22")=INDIRECT("'Grupo " &amp; K1 &amp; "'!C22"),INDIRECT("'Grupo " &amp; K1 &amp; "'!C23"),INDIRECT("'Grupo " &amp; K1 &amp; "'!C22")),INDIRECT("'Grupo " &amp; K1 &amp; "'!B12"):INDIRECT("'Grupo " &amp; K1 &amp; "'!G15"),2,FALSE)</f>
        <v>4027</v>
      </c>
      <c r="O3" s="10" cm="1">
        <f t="array" aca="1" ref="O3" ca="1">VLOOKUP(IF(INDIRECT("'Grupo " &amp; K1 &amp; "'!J22")=INDIRECT("'Grupo " &amp; K1 &amp; "'!C22"),INDIRECT("'Grupo " &amp; K1 &amp; "'!C23"),INDIRECT("'Grupo " &amp; K1 &amp; "'!C22")),INDIRECT("'Grupo " &amp; K1 &amp; "'!B12"):INDIRECT("'Grupo " &amp; K1 &amp; "'!G15"),2,FALSE)</f>
        <v>4027</v>
      </c>
      <c r="P3" s="11" cm="1">
        <f t="array" aca="1" ref="P3" ca="1">VLOOKUP(INDIRECT("'Grupo " &amp; K1 &amp; "'!J22"),INDIRECT("'Grupo " &amp; K1 &amp; "'!B12"):INDIRECT("'Grupo " &amp; K1 &amp; "'!J15"),2,FALSE)</f>
        <v>4459</v>
      </c>
    </row>
    <row r="4" spans="2:16" ht="15.75" thickBot="1" x14ac:dyDescent="0.3">
      <c r="C4" s="12" cm="1">
        <f t="array" aca="1" ref="C4" ca="1">VLOOKUP(INDIRECT("'Grupo " &amp; B2 &amp; "'!J22"),INDIRECT("'Grupo " &amp; B2 &amp; "'!B12"):INDIRECT("'Grupo " &amp; B2 &amp; "'!J15"),2,FALSE)</f>
        <v>4606</v>
      </c>
      <c r="D4" s="13" cm="1">
        <f t="array" aca="1" ref="D4" ca="1">VLOOKUP(IF(INDIRECT("'Grupo " &amp; B2 &amp; "'!J22")=INDIRECT("'Grupo " &amp; B2 &amp; "'!C22"),INDIRECT("'Grupo " &amp; B2 &amp; "'!C23"),INDIRECT("'Grupo " &amp; B2 &amp; "'!C22")),INDIRECT("'Grupo " &amp; B2 &amp; "'!B12"):INDIRECT("'Grupo " &amp; B2 &amp; "'!G15"),2,FALSE)</f>
        <v>4050</v>
      </c>
      <c r="F4" s="14" cm="1">
        <f t="array" aca="1" ref="F4" ca="1">VLOOKUP(IF(INDIRECT("'Grupo " &amp; B2 &amp; "'!J22")=INDIRECT("'Grupo " &amp; B2 &amp; "'!C22"),INDIRECT("'Grupo " &amp; B2 &amp; "'!C23"),INDIRECT("'Grupo " &amp; B2 &amp; "'!C22")),INDIRECT("'Grupo " &amp; B2 &amp; "'!B12"):INDIRECT("'Grupo " &amp; B2 &amp; "'!G15"),2,FALSE)</f>
        <v>4050</v>
      </c>
      <c r="G4" s="15" cm="1">
        <f t="array" aca="1" ref="G4" ca="1">VLOOKUP(INDIRECT("'Grupo " &amp; B2 &amp; "'!J22"),INDIRECT("'Grupo " &amp; B2 &amp; "'!B12"):INDIRECT("'Grupo " &amp; B2 &amp; "'!J15"),2,FALSE)</f>
        <v>4606</v>
      </c>
      <c r="L4" s="8" t="e" cm="1">
        <f t="array" aca="1" ref="L4" ca="1">VLOOKUP(INDIRECT("'Grupo " &amp; K1 &amp; "'!J24"),INDIRECT("'Grupo " &amp; K1 &amp; "'!B12"):INDIRECT("'Grupo " &amp; K1 &amp; "'!J15"),2,FALSE)</f>
        <v>#N/A</v>
      </c>
      <c r="M4" s="9" t="e" cm="1">
        <f t="array" aca="1" ref="M4" ca="1">VLOOKUP(IF(INDIRECT("'Grupo " &amp; K1 &amp; "'!J24")=INDIRECT("'Grupo " &amp; K1 &amp; "'!C24"),INDIRECT("'Grupo " &amp; K1 &amp; "'!C25"),INDIRECT("'Grupo " &amp; K1 &amp; "'!C24")),INDIRECT("'Grupo " &amp; K1 &amp; "'!B12"):INDIRECT("'Grupo " &amp; K1 &amp; "'!G15"),2,FALSE)</f>
        <v>#N/A</v>
      </c>
      <c r="O4" s="10" t="e" cm="1">
        <f t="array" aca="1" ref="O4" ca="1">VLOOKUP(IF(INDIRECT("'Grupo " &amp; K1 &amp; "'!J24")=INDIRECT("'Grupo " &amp; K1 &amp; "'!C24"),INDIRECT("'Grupo " &amp; K1 &amp; "'!C25"),INDIRECT("'Grupo " &amp; K1 &amp; "'!C24")),INDIRECT("'Grupo " &amp; K1 &amp; "'!B12"):INDIRECT("'Grupo " &amp; K1 &amp; "'!G15"),2,FALSE)</f>
        <v>#N/A</v>
      </c>
      <c r="P4" s="11" t="e" cm="1">
        <f t="array" aca="1" ref="P4" ca="1">VLOOKUP(INDIRECT("'Grupo " &amp; K1 &amp; "'!J24"),INDIRECT("'Grupo " &amp; K1 &amp; "'!B12"):INDIRECT("'Grupo " &amp; K1 &amp; "'!J15"),2,FALSE)</f>
        <v>#N/A</v>
      </c>
    </row>
    <row r="5" spans="2:16" ht="15.75" thickBot="1" x14ac:dyDescent="0.3">
      <c r="B5" s="7">
        <f>B2+1</f>
        <v>2</v>
      </c>
      <c r="C5" s="3" cm="1">
        <f t="array" aca="1" ref="C5" ca="1">VLOOKUP(INDIRECT("'Grupo " &amp; B5 &amp; "'!J18"),INDIRECT("'Grupo " &amp; B5 &amp; "'!B12"):INDIRECT("'Grupo " &amp; B5 &amp; "'!J15"),2,FALSE)</f>
        <v>4025</v>
      </c>
      <c r="D5" s="4" cm="1">
        <f t="array" aca="1" ref="D5" ca="1">VLOOKUP(IF(INDIRECT("'Grupo " &amp; B5 &amp; "'!J18")=INDIRECT("'Grupo " &amp; B5 &amp; "'!C18"),INDIRECT("'Grupo " &amp; B5 &amp; "'!C19"),INDIRECT("'Grupo " &amp; B5 &amp; "'!C18")),INDIRECT("'Grupo " &amp; B5 &amp; "'!B12"):INDIRECT("'Grupo " &amp; B5 &amp; "'!G15"),2,FALSE)</f>
        <v>4825</v>
      </c>
      <c r="F5" s="5" cm="1">
        <f t="array" aca="1" ref="F5" ca="1">VLOOKUP(IF(INDIRECT("'Grupo " &amp; B5 &amp; "'!J18")=INDIRECT("'Grupo " &amp; B5 &amp; "'!C18"),INDIRECT("'Grupo " &amp; B5 &amp; "'!C19"),INDIRECT("'Grupo " &amp; B5 &amp; "'!C18")),INDIRECT("'Grupo " &amp; B5 &amp; "'!B12"):INDIRECT("'Grupo " &amp; B5 &amp; "'!G15"),2,FALSE)</f>
        <v>4825</v>
      </c>
      <c r="G5" s="6" cm="1">
        <f t="array" aca="1" ref="G5" ca="1">VLOOKUP(INDIRECT("'Grupo " &amp; B5 &amp; "'!J18"),INDIRECT("'Grupo " &amp; B5 &amp; "'!B12"):INDIRECT("'Grupo " &amp; B5 &amp; "'!J15"),2,FALSE)</f>
        <v>4025</v>
      </c>
      <c r="L5" s="8" t="e" cm="1">
        <f t="array" aca="1" ref="L5" ca="1">VLOOKUP(INDIRECT("'Grupo " &amp; K1 &amp; "'!J26"),INDIRECT("'Grupo " &amp; K1 &amp; "'!B12"):INDIRECT("'Grupo " &amp; K1 &amp; "'!J15"),2,FALSE)</f>
        <v>#N/A</v>
      </c>
      <c r="M5" s="9" t="e" cm="1">
        <f t="array" aca="1" ref="M5" ca="1">VLOOKUP(IF(INDIRECT("'Grupo " &amp; K1 &amp; "'!J26")=INDIRECT("'Grupo " &amp; K1 &amp; "'!C26"),INDIRECT("'Grupo " &amp; K1 &amp; "'!C27"),INDIRECT("'Grupo " &amp; K1 &amp; "'!C26")),INDIRECT("'Grupo " &amp; K1 &amp; "'!B12"):INDIRECT("'Grupo " &amp; K1 &amp; "'!G15"),2,FALSE)</f>
        <v>#N/A</v>
      </c>
      <c r="O5" s="10" t="e" cm="1">
        <f t="array" aca="1" ref="O5" ca="1">VLOOKUP(IF(INDIRECT("'Grupo " &amp; K1 &amp; "'!J26")=INDIRECT("'Grupo " &amp; K1 &amp; "'!C26"),INDIRECT("'Grupo " &amp; K1 &amp; "'!C27"),INDIRECT("'Grupo " &amp; K1 &amp; "'!C26")),INDIRECT("'Grupo " &amp; K1 &amp; "'!B12"):INDIRECT("'Grupo " &amp; K1 &amp; "'!G15"),2,FALSE)</f>
        <v>#N/A</v>
      </c>
      <c r="P5" s="11" t="e" cm="1">
        <f t="array" aca="1" ref="P5" ca="1">VLOOKUP(INDIRECT("'Grupo " &amp; K1 &amp; "'!J26"),INDIRECT("'Grupo " &amp; K1 &amp; "'!B12"):INDIRECT("'Grupo " &amp; K1 &amp; "'!J15"),2,FALSE)</f>
        <v>#N/A</v>
      </c>
    </row>
    <row r="6" spans="2:16" ht="15.75" thickBot="1" x14ac:dyDescent="0.3">
      <c r="C6" s="8" cm="1">
        <f t="array" aca="1" ref="C6" ca="1">VLOOKUP(INDIRECT("'Grupo " &amp; B5 &amp; "'!J20"),INDIRECT("'Grupo " &amp; B5 &amp; "'!B12"):INDIRECT("'Grupo " &amp; B5 &amp; "'!J15"),2,FALSE)</f>
        <v>4025</v>
      </c>
      <c r="D6" s="9" cm="1">
        <f t="array" aca="1" ref="D6" ca="1">VLOOKUP(IF(INDIRECT("'Grupo " &amp; B5 &amp; "'!J20")=INDIRECT("'Grupo " &amp; B5 &amp; "'!C20"),INDIRECT("'Grupo " &amp; B5 &amp; "'!C21"),INDIRECT("'Grupo " &amp; B5 &amp; "'!C20")),INDIRECT("'Grupo " &amp; B5 &amp; "'!B12"):INDIRECT("'Grupo " &amp; B5 &amp; "'!G15"),2,FALSE)</f>
        <v>4778</v>
      </c>
      <c r="F6" s="10" cm="1">
        <f t="array" aca="1" ref="F6" ca="1">VLOOKUP(IF(INDIRECT("'Grupo " &amp; B5 &amp; "'!J20")=INDIRECT("'Grupo " &amp; B5 &amp; "'!C20"),INDIRECT("'Grupo " &amp; B5 &amp; "'!C21"),INDIRECT("'Grupo " &amp; B5 &amp; "'!C20")),INDIRECT("'Grupo " &amp; B5 &amp; "'!B12"):INDIRECT("'Grupo " &amp; B5 &amp; "'!G15"),2,FALSE)</f>
        <v>4778</v>
      </c>
      <c r="G6" s="11" cm="1">
        <f t="array" aca="1" ref="G6" ca="1">VLOOKUP(INDIRECT("'Grupo " &amp; B5 &amp; "'!J20"),INDIRECT("'Grupo " &amp; B5 &amp; "'!B12"):INDIRECT("'Grupo " &amp; B5 &amp; "'!J15"),2,FALSE)</f>
        <v>4025</v>
      </c>
      <c r="L6" s="12" t="e" cm="1">
        <f t="array" aca="1" ref="L6" ca="1">VLOOKUP(INDIRECT("'Grupo " &amp; K1 &amp; "'!J28"),INDIRECT("'Grupo " &amp; K1 &amp; "'!B12"):INDIRECT("'Grupo " &amp; K1 &amp; "'!J15"),2,FALSE)</f>
        <v>#N/A</v>
      </c>
      <c r="M6" s="13" t="e" cm="1">
        <f t="array" aca="1" ref="M6" ca="1">VLOOKUP(IF(INDIRECT("'Grupo " &amp; K1 &amp; "'!J28")=INDIRECT("'Grupo " &amp; K1 &amp; "'!C28"),INDIRECT("'Grupo " &amp; K1 &amp; "'!C29"),INDIRECT("'Grupo " &amp; K1 &amp; "'!C28")),INDIRECT("'Grupo " &amp; K1 &amp; "'!B12"):INDIRECT("'Grupo " &amp; K1 &amp; "'!G15"),2,FALSE)</f>
        <v>#N/A</v>
      </c>
      <c r="O6" s="14" t="e" cm="1">
        <f t="array" aca="1" ref="O6" ca="1">VLOOKUP(IF(INDIRECT("'Grupo " &amp; K1 &amp; "'!J28")=INDIRECT("'Grupo " &amp; K1 &amp; "'!C28"),INDIRECT("'Grupo " &amp; K1 &amp; "'!C29"),INDIRECT("'Grupo " &amp; K1 &amp; "'!C28")),INDIRECT("'Grupo " &amp; K1 &amp; "'!B12"):INDIRECT("'Grupo " &amp; K1 &amp; "'!G15"),2,FALSE)</f>
        <v>#N/A</v>
      </c>
      <c r="P6" s="15" t="e" cm="1">
        <f t="array" aca="1" ref="P6" ca="1">VLOOKUP(INDIRECT("'Grupo " &amp; K1 &amp; "'!J28"),INDIRECT("'Grupo " &amp; K1 &amp; "'!B12"):INDIRECT("'Grupo " &amp; K1 &amp; "'!J15"),2,FALSE)</f>
        <v>#N/A</v>
      </c>
    </row>
    <row r="7" spans="2:16" ht="15.75" thickBot="1" x14ac:dyDescent="0.3">
      <c r="C7" s="12" cm="1">
        <f t="array" aca="1" ref="C7" ca="1">VLOOKUP(INDIRECT("'Grupo " &amp; B5 &amp; "'!J22"),INDIRECT("'Grupo " &amp; B5 &amp; "'!B12"):INDIRECT("'Grupo " &amp; B5 &amp; "'!J15"),2,FALSE)</f>
        <v>4825</v>
      </c>
      <c r="D7" s="13" cm="1">
        <f t="array" aca="1" ref="D7" ca="1">VLOOKUP(IF(INDIRECT("'Grupo " &amp; B5 &amp; "'!J22")=INDIRECT("'Grupo " &amp; B5 &amp; "'!C22"),INDIRECT("'Grupo " &amp; B5 &amp; "'!C23"),INDIRECT("'Grupo " &amp; B5 &amp; "'!C22")),INDIRECT("'Grupo " &amp; B5 &amp; "'!B12"):INDIRECT("'Grupo " &amp; B5 &amp; "'!G15"),2,FALSE)</f>
        <v>4778</v>
      </c>
      <c r="F7" s="14" cm="1">
        <f t="array" aca="1" ref="F7" ca="1">VLOOKUP(IF(INDIRECT("'Grupo " &amp; B5 &amp; "'!J22")=INDIRECT("'Grupo " &amp; B5 &amp; "'!C22"),INDIRECT("'Grupo " &amp; B5 &amp; "'!C23"),INDIRECT("'Grupo " &amp; B5 &amp; "'!C22")),INDIRECT("'Grupo " &amp; B5 &amp; "'!B12"):INDIRECT("'Grupo " &amp; B5 &amp; "'!G15"),2,FALSE)</f>
        <v>4778</v>
      </c>
      <c r="G7" s="15" cm="1">
        <f t="array" aca="1" ref="G7" ca="1">VLOOKUP(INDIRECT("'Grupo " &amp; B5 &amp; "'!J22"),INDIRECT("'Grupo " &amp; B5 &amp; "'!B12"):INDIRECT("'Grupo " &amp; B5 &amp; "'!J15"),2,FALSE)</f>
        <v>4825</v>
      </c>
    </row>
    <row r="8" spans="2:16" ht="15.75" thickBot="1" x14ac:dyDescent="0.3">
      <c r="B8" s="7">
        <f>B5+1</f>
        <v>3</v>
      </c>
      <c r="C8" s="3" cm="1">
        <f t="array" aca="1" ref="C8" ca="1">VLOOKUP(INDIRECT("'Grupo " &amp; B8 &amp; "'!J18"),INDIRECT("'Grupo " &amp; B8 &amp; "'!B12"):INDIRECT("'Grupo " &amp; B8 &amp; "'!J15"),2,FALSE)</f>
        <v>3787</v>
      </c>
      <c r="D8" s="4" cm="1">
        <f t="array" aca="1" ref="D8" ca="1">VLOOKUP(IF(INDIRECT("'Grupo " &amp; B8 &amp; "'!J18")=INDIRECT("'Grupo " &amp; B8 &amp; "'!C18"),INDIRECT("'Grupo " &amp; B8 &amp; "'!C19"),INDIRECT("'Grupo " &amp; B8 &amp; "'!C18")),INDIRECT("'Grupo " &amp; B8 &amp; "'!B12"):INDIRECT("'Grupo " &amp; B8 &amp; "'!G15"),2,FALSE)</f>
        <v>4740</v>
      </c>
      <c r="F8" s="5" cm="1">
        <f t="array" aca="1" ref="F8" ca="1">VLOOKUP(IF(INDIRECT("'Grupo " &amp; B8 &amp; "'!J18")=INDIRECT("'Grupo " &amp; B8 &amp; "'!C18"),INDIRECT("'Grupo " &amp; B8 &amp; "'!C19"),INDIRECT("'Grupo " &amp; B8 &amp; "'!C18")),INDIRECT("'Grupo " &amp; B8 &amp; "'!B12"):INDIRECT("'Grupo " &amp; B8 &amp; "'!G15"),2,FALSE)</f>
        <v>4740</v>
      </c>
      <c r="G8" s="6" cm="1">
        <f t="array" aca="1" ref="G8" ca="1">VLOOKUP(INDIRECT("'Grupo " &amp; B8 &amp; "'!J18"),INDIRECT("'Grupo " &amp; B8 &amp; "'!B12"):INDIRECT("'Grupo " &amp; B8 &amp; "'!J15"),2,FALSE)</f>
        <v>3787</v>
      </c>
    </row>
    <row r="9" spans="2:16" x14ac:dyDescent="0.25">
      <c r="C9" s="8" cm="1">
        <f t="array" aca="1" ref="C9" ca="1">VLOOKUP(INDIRECT("'Grupo " &amp; B8 &amp; "'!J20"),INDIRECT("'Grupo " &amp; B8 &amp; "'!B12"):INDIRECT("'Grupo " &amp; B8 &amp; "'!J15"),2,FALSE)</f>
        <v>3787</v>
      </c>
      <c r="D9" s="9" cm="1">
        <f t="array" aca="1" ref="D9" ca="1">VLOOKUP(IF(INDIRECT("'Grupo " &amp; B8 &amp; "'!J20")=INDIRECT("'Grupo " &amp; B8 &amp; "'!C20"),INDIRECT("'Grupo " &amp; B8 &amp; "'!C21"),INDIRECT("'Grupo " &amp; B8 &amp; "'!C20")),INDIRECT("'Grupo " &amp; B8 &amp; "'!B12"):INDIRECT("'Grupo " &amp; B8 &amp; "'!G15"),2,FALSE)</f>
        <v>4465</v>
      </c>
      <c r="F9" s="10" cm="1">
        <f t="array" aca="1" ref="F9" ca="1">VLOOKUP(IF(INDIRECT("'Grupo " &amp; B8 &amp; "'!J20")=INDIRECT("'Grupo " &amp; B8 &amp; "'!C20"),INDIRECT("'Grupo " &amp; B8 &amp; "'!C21"),INDIRECT("'Grupo " &amp; B8 &amp; "'!C20")),INDIRECT("'Grupo " &amp; B8 &amp; "'!B12"):INDIRECT("'Grupo " &amp; B8 &amp; "'!G15"),2,FALSE)</f>
        <v>4465</v>
      </c>
      <c r="G9" s="11" cm="1">
        <f t="array" aca="1" ref="G9" ca="1">VLOOKUP(INDIRECT("'Grupo " &amp; B8 &amp; "'!J20"),INDIRECT("'Grupo " &amp; B8 &amp; "'!B12"):INDIRECT("'Grupo " &amp; B8 &amp; "'!J15"),2,FALSE)</f>
        <v>3787</v>
      </c>
    </row>
    <row r="10" spans="2:16" ht="15.75" thickBot="1" x14ac:dyDescent="0.3">
      <c r="C10" s="12" cm="1">
        <f t="array" aca="1" ref="C10" ca="1">VLOOKUP(INDIRECT("'Grupo " &amp; B8 &amp; "'!J22"),INDIRECT("'Grupo " &amp; B8 &amp; "'!B12"):INDIRECT("'Grupo " &amp; B8 &amp; "'!J15"),2,FALSE)</f>
        <v>4465</v>
      </c>
      <c r="D10" s="13" cm="1">
        <f t="array" aca="1" ref="D10" ca="1">VLOOKUP(IF(INDIRECT("'Grupo " &amp; B8 &amp; "'!J22")=INDIRECT("'Grupo " &amp; B8 &amp; "'!C22"),INDIRECT("'Grupo " &amp; B8 &amp; "'!C23"),INDIRECT("'Grupo " &amp; B8 &amp; "'!C22")),INDIRECT("'Grupo " &amp; B8 &amp; "'!B12"):INDIRECT("'Grupo " &amp; B8 &amp; "'!G15"),2,FALSE)</f>
        <v>4740</v>
      </c>
      <c r="F10" s="14" cm="1">
        <f t="array" aca="1" ref="F10" ca="1">VLOOKUP(IF(INDIRECT("'Grupo " &amp; B8 &amp; "'!J22")=INDIRECT("'Grupo " &amp; B8 &amp; "'!C22"),INDIRECT("'Grupo " &amp; B8 &amp; "'!C23"),INDIRECT("'Grupo " &amp; B8 &amp; "'!C22")),INDIRECT("'Grupo " &amp; B8 &amp; "'!B12"):INDIRECT("'Grupo " &amp; B8 &amp; "'!G15"),2,FALSE)</f>
        <v>4740</v>
      </c>
      <c r="G10" s="15" cm="1">
        <f t="array" aca="1" ref="G10" ca="1">VLOOKUP(INDIRECT("'Grupo " &amp; B8 &amp; "'!J22"),INDIRECT("'Grupo " &amp; B8 &amp; "'!B12"):INDIRECT("'Grupo " &amp; B8 &amp; "'!J15"),2,FALSE)</f>
        <v>4465</v>
      </c>
    </row>
    <row r="11" spans="2:16" ht="15.75" thickBot="1" x14ac:dyDescent="0.3">
      <c r="B11" s="7">
        <f>B8+1</f>
        <v>4</v>
      </c>
      <c r="C11" s="3" cm="1">
        <f t="array" aca="1" ref="C11" ca="1">VLOOKUP(INDIRECT("'Grupo " &amp; B11 &amp; "'!J18"),INDIRECT("'Grupo " &amp; B11 &amp; "'!B12"):INDIRECT("'Grupo " &amp; B11 &amp; "'!J15"),2,FALSE)</f>
        <v>4297</v>
      </c>
      <c r="D11" s="4" cm="1">
        <f t="array" aca="1" ref="D11" ca="1">VLOOKUP(IF(INDIRECT("'Grupo " &amp; B11 &amp; "'!J18")=INDIRECT("'Grupo " &amp; B11 &amp; "'!C18"),INDIRECT("'Grupo " &amp; B11 &amp; "'!C19"),INDIRECT("'Grupo " &amp; B11 &amp; "'!C18")),INDIRECT("'Grupo " &amp; B11 &amp; "'!B12"):INDIRECT("'Grupo " &amp; B11 &amp; "'!G15"),2,FALSE)</f>
        <v>4726</v>
      </c>
      <c r="F11" s="5" cm="1">
        <f t="array" aca="1" ref="F11" ca="1">VLOOKUP(IF(INDIRECT("'Grupo " &amp; B11 &amp; "'!J18")=INDIRECT("'Grupo " &amp; B11 &amp; "'!C18"),INDIRECT("'Grupo " &amp; B11 &amp; "'!C19"),INDIRECT("'Grupo " &amp; B11 &amp; "'!C18")),INDIRECT("'Grupo " &amp; B11 &amp; "'!B12"):INDIRECT("'Grupo " &amp; B11 &amp; "'!G15"),2,FALSE)</f>
        <v>4726</v>
      </c>
      <c r="G11" s="6" cm="1">
        <f t="array" aca="1" ref="G11" ca="1">VLOOKUP(INDIRECT("'Grupo " &amp; B11 &amp; "'!J18"),INDIRECT("'Grupo " &amp; B11 &amp; "'!B12"):INDIRECT("'Grupo " &amp; B11 &amp; "'!J15"),2,FALSE)</f>
        <v>4297</v>
      </c>
    </row>
    <row r="12" spans="2:16" x14ac:dyDescent="0.25">
      <c r="C12" s="8" cm="1">
        <f t="array" aca="1" ref="C12" ca="1">VLOOKUP(INDIRECT("'Grupo " &amp; B11 &amp; "'!J20"),INDIRECT("'Grupo " &amp; B11 &amp; "'!B12"):INDIRECT("'Grupo " &amp; B11 &amp; "'!J15"),2,FALSE)</f>
        <v>4297</v>
      </c>
      <c r="D12" s="9" cm="1">
        <f t="array" aca="1" ref="D12" ca="1">VLOOKUP(IF(INDIRECT("'Grupo " &amp; B11 &amp; "'!J20")=INDIRECT("'Grupo " &amp; B11 &amp; "'!C20"),INDIRECT("'Grupo " &amp; B11 &amp; "'!C21"),INDIRECT("'Grupo " &amp; B11 &amp; "'!C20")),INDIRECT("'Grupo " &amp; B11 &amp; "'!B12"):INDIRECT("'Grupo " &amp; B11 &amp; "'!G15"),2,FALSE)</f>
        <v>4706</v>
      </c>
      <c r="F12" s="10" cm="1">
        <f t="array" aca="1" ref="F12" ca="1">VLOOKUP(IF(INDIRECT("'Grupo " &amp; B11 &amp; "'!J20")=INDIRECT("'Grupo " &amp; B11 &amp; "'!C20"),INDIRECT("'Grupo " &amp; B11 &amp; "'!C21"),INDIRECT("'Grupo " &amp; B11 &amp; "'!C20")),INDIRECT("'Grupo " &amp; B11 &amp; "'!B12"):INDIRECT("'Grupo " &amp; B11 &amp; "'!G15"),2,FALSE)</f>
        <v>4706</v>
      </c>
      <c r="G12" s="11" cm="1">
        <f t="array" aca="1" ref="G12" ca="1">VLOOKUP(INDIRECT("'Grupo " &amp; B11 &amp; "'!J20"),INDIRECT("'Grupo " &amp; B11 &amp; "'!B12"):INDIRECT("'Grupo " &amp; B11 &amp; "'!J15"),2,FALSE)</f>
        <v>4297</v>
      </c>
      <c r="N12" s="16"/>
    </row>
    <row r="13" spans="2:16" ht="15.75" thickBot="1" x14ac:dyDescent="0.3">
      <c r="C13" s="12" cm="1">
        <f t="array" aca="1" ref="C13" ca="1">VLOOKUP(INDIRECT("'Grupo " &amp; B11 &amp; "'!J22"),INDIRECT("'Grupo " &amp; B11 &amp; "'!B12"):INDIRECT("'Grupo " &amp; B11 &amp; "'!J15"),2,FALSE)</f>
        <v>4706</v>
      </c>
      <c r="D13" s="13" cm="1">
        <f t="array" aca="1" ref="D13" ca="1">VLOOKUP(IF(INDIRECT("'Grupo " &amp; B11 &amp; "'!J22")=INDIRECT("'Grupo " &amp; B11 &amp; "'!C22"),INDIRECT("'Grupo " &amp; B11 &amp; "'!C23"),INDIRECT("'Grupo " &amp; B11 &amp; "'!C22")),INDIRECT("'Grupo " &amp; B11 &amp; "'!B12"):INDIRECT("'Grupo " &amp; B11 &amp; "'!G15"),2,FALSE)</f>
        <v>4726</v>
      </c>
      <c r="F13" s="14" cm="1">
        <f t="array" aca="1" ref="F13" ca="1">VLOOKUP(IF(INDIRECT("'Grupo " &amp; B11 &amp; "'!J22")=INDIRECT("'Grupo " &amp; B11 &amp; "'!C22"),INDIRECT("'Grupo " &amp; B11 &amp; "'!C23"),INDIRECT("'Grupo " &amp; B11 &amp; "'!C22")),INDIRECT("'Grupo " &amp; B11 &amp; "'!B12"):INDIRECT("'Grupo " &amp; B11 &amp; "'!G15"),2,FALSE)</f>
        <v>4726</v>
      </c>
      <c r="G13" s="15" cm="1">
        <f t="array" aca="1" ref="G13" ca="1">VLOOKUP(INDIRECT("'Grupo " &amp; B11 &amp; "'!J22"),INDIRECT("'Grupo " &amp; B11 &amp; "'!B12"):INDIRECT("'Grupo " &amp; B11 &amp; "'!J15"),2,FALSE)</f>
        <v>4706</v>
      </c>
    </row>
    <row r="14" spans="2:16" ht="15.75" thickBot="1" x14ac:dyDescent="0.3">
      <c r="B14" s="7">
        <f>B11+1</f>
        <v>5</v>
      </c>
      <c r="C14" s="3" cm="1">
        <f t="array" aca="1" ref="C14" ca="1">VLOOKUP(INDIRECT("'Grupo " &amp; B14 &amp; "'!J18"),INDIRECT("'Grupo " &amp; B14 &amp; "'!B12"):INDIRECT("'Grupo " &amp; B14 &amp; "'!J15"),2,FALSE)</f>
        <v>4026</v>
      </c>
      <c r="D14" s="4" cm="1">
        <f t="array" aca="1" ref="D14" ca="1">VLOOKUP(IF(INDIRECT("'Grupo " &amp; B14 &amp; "'!J18")=INDIRECT("'Grupo " &amp; B14 &amp; "'!C18"),INDIRECT("'Grupo " &amp; B14 &amp; "'!C19"),INDIRECT("'Grupo " &amp; B14 &amp; "'!C18")),INDIRECT("'Grupo " &amp; B14 &amp; "'!B12"):INDIRECT("'Grupo " &amp; B14 &amp; "'!G15"),2,FALSE)</f>
        <v>4547</v>
      </c>
      <c r="F14" s="5" cm="1">
        <f t="array" aca="1" ref="F14" ca="1">VLOOKUP(IF(INDIRECT("'Grupo " &amp; B14 &amp; "'!J18")=INDIRECT("'Grupo " &amp; B14 &amp; "'!C18"),INDIRECT("'Grupo " &amp; B14 &amp; "'!C19"),INDIRECT("'Grupo " &amp; B14 &amp; "'!C18")),INDIRECT("'Grupo " &amp; B14 &amp; "'!B12"):INDIRECT("'Grupo " &amp; B14 &amp; "'!G15"),2,FALSE)</f>
        <v>4547</v>
      </c>
      <c r="G14" s="6" cm="1">
        <f t="array" aca="1" ref="G14" ca="1">VLOOKUP(INDIRECT("'Grupo " &amp; B14 &amp; "'!J18"),INDIRECT("'Grupo " &amp; B14 &amp; "'!B12"):INDIRECT("'Grupo " &amp; B14 &amp; "'!J15"),2,FALSE)</f>
        <v>4026</v>
      </c>
    </row>
    <row r="15" spans="2:16" x14ac:dyDescent="0.25">
      <c r="C15" s="8" cm="1">
        <f t="array" aca="1" ref="C15" ca="1">VLOOKUP(INDIRECT("'Grupo " &amp; B14 &amp; "'!J20"),INDIRECT("'Grupo " &amp; B14 &amp; "'!B12"):INDIRECT("'Grupo " &amp; B14 &amp; "'!J15"),2,FALSE)</f>
        <v>4026</v>
      </c>
      <c r="D15" s="9" cm="1">
        <f t="array" aca="1" ref="D15" ca="1">VLOOKUP(IF(INDIRECT("'Grupo " &amp; B14 &amp; "'!J20")=INDIRECT("'Grupo " &amp; B14 &amp; "'!C20"),INDIRECT("'Grupo " &amp; B14 &amp; "'!C21"),INDIRECT("'Grupo " &amp; B14 &amp; "'!C20")),INDIRECT("'Grupo " &amp; B14 &amp; "'!B12"):INDIRECT("'Grupo " &amp; B14 &amp; "'!G15"),2,FALSE)</f>
        <v>3987</v>
      </c>
      <c r="F15" s="10" cm="1">
        <f t="array" aca="1" ref="F15" ca="1">VLOOKUP(IF(INDIRECT("'Grupo " &amp; B14 &amp; "'!J20")=INDIRECT("'Grupo " &amp; B14 &amp; "'!C20"),INDIRECT("'Grupo " &amp; B14 &amp; "'!C21"),INDIRECT("'Grupo " &amp; B14 &amp; "'!C20")),INDIRECT("'Grupo " &amp; B14 &amp; "'!B12"):INDIRECT("'Grupo " &amp; B14 &amp; "'!G15"),2,FALSE)</f>
        <v>3987</v>
      </c>
      <c r="G15" s="11" cm="1">
        <f t="array" aca="1" ref="G15" ca="1">VLOOKUP(INDIRECT("'Grupo " &amp; B14 &amp; "'!J20"),INDIRECT("'Grupo " &amp; B14 &amp; "'!B12"):INDIRECT("'Grupo " &amp; B14 &amp; "'!J15"),2,FALSE)</f>
        <v>4026</v>
      </c>
    </row>
    <row r="16" spans="2:16" ht="15.75" thickBot="1" x14ac:dyDescent="0.3">
      <c r="C16" s="12" cm="1">
        <f t="array" aca="1" ref="C16" ca="1">VLOOKUP(INDIRECT("'Grupo " &amp; B14 &amp; "'!J22"),INDIRECT("'Grupo " &amp; B14 &amp; "'!B12"):INDIRECT("'Grupo " &amp; B14 &amp; "'!J15"),2,FALSE)</f>
        <v>3987</v>
      </c>
      <c r="D16" s="13" cm="1">
        <f t="array" aca="1" ref="D16" ca="1">VLOOKUP(IF(INDIRECT("'Grupo " &amp; B14 &amp; "'!J22")=INDIRECT("'Grupo " &amp; B14 &amp; "'!C22"),INDIRECT("'Grupo " &amp; B14 &amp; "'!C23"),INDIRECT("'Grupo " &amp; B14 &amp; "'!C22")),INDIRECT("'Grupo " &amp; B14 &amp; "'!B12"):INDIRECT("'Grupo " &amp; B14 &amp; "'!G15"),2,FALSE)</f>
        <v>4547</v>
      </c>
      <c r="F16" s="14" cm="1">
        <f t="array" aca="1" ref="F16" ca="1">VLOOKUP(IF(INDIRECT("'Grupo " &amp; B14 &amp; "'!J22")=INDIRECT("'Grupo " &amp; B14 &amp; "'!C22"),INDIRECT("'Grupo " &amp; B14 &amp; "'!C23"),INDIRECT("'Grupo " &amp; B14 &amp; "'!C22")),INDIRECT("'Grupo " &amp; B14 &amp; "'!B12"):INDIRECT("'Grupo " &amp; B14 &amp; "'!G15"),2,FALSE)</f>
        <v>4547</v>
      </c>
      <c r="G16" s="15" cm="1">
        <f t="array" aca="1" ref="G16" ca="1">VLOOKUP(INDIRECT("'Grupo " &amp; B14 &amp; "'!J22"),INDIRECT("'Grupo " &amp; B14 &amp; "'!B12"):INDIRECT("'Grupo " &amp; B14 &amp; "'!J15"),2,FALSE)</f>
        <v>3987</v>
      </c>
    </row>
    <row r="17" spans="2:7" ht="15.75" thickBot="1" x14ac:dyDescent="0.3">
      <c r="B17" s="7">
        <f>B14+1</f>
        <v>6</v>
      </c>
      <c r="C17" s="3" cm="1">
        <f t="array" aca="1" ref="C17" ca="1">VLOOKUP(INDIRECT("'Grupo " &amp; B17 &amp; "'!J18"),INDIRECT("'Grupo " &amp; B17 &amp; "'!B12"):INDIRECT("'Grupo " &amp; B17 &amp; "'!J15"),2,FALSE)</f>
        <v>4181</v>
      </c>
      <c r="D17" s="4" cm="1">
        <f t="array" aca="1" ref="D17" ca="1">VLOOKUP(IF(INDIRECT("'Grupo " &amp; B17 &amp; "'!J18")=INDIRECT("'Grupo " &amp; B17 &amp; "'!C18"),INDIRECT("'Grupo " &amp; B17 &amp; "'!C19"),INDIRECT("'Grupo " &amp; B17 &amp; "'!C18")),INDIRECT("'Grupo " &amp; B17 &amp; "'!B12"):INDIRECT("'Grupo " &amp; B17 &amp; "'!G15"),2,FALSE)</f>
        <v>4686</v>
      </c>
      <c r="F17" s="5" cm="1">
        <f t="array" aca="1" ref="F17" ca="1">VLOOKUP(IF(INDIRECT("'Grupo " &amp; B17 &amp; "'!J18")=INDIRECT("'Grupo " &amp; B17 &amp; "'!C18"),INDIRECT("'Grupo " &amp; B17 &amp; "'!C19"),INDIRECT("'Grupo " &amp; B17 &amp; "'!C18")),INDIRECT("'Grupo " &amp; B17 &amp; "'!B12"):INDIRECT("'Grupo " &amp; B17 &amp; "'!G15"),2,FALSE)</f>
        <v>4686</v>
      </c>
      <c r="G17" s="6" cm="1">
        <f t="array" aca="1" ref="G17" ca="1">VLOOKUP(INDIRECT("'Grupo " &amp; B17 &amp; "'!J18"),INDIRECT("'Grupo " &amp; B17 &amp; "'!B12"):INDIRECT("'Grupo " &amp; B17 &amp; "'!J15"),2,FALSE)</f>
        <v>4181</v>
      </c>
    </row>
    <row r="18" spans="2:7" x14ac:dyDescent="0.25">
      <c r="C18" s="8" cm="1">
        <f t="array" aca="1" ref="C18" ca="1">VLOOKUP(INDIRECT("'Grupo " &amp; B17 &amp; "'!J20"),INDIRECT("'Grupo " &amp; B17 &amp; "'!B12"):INDIRECT("'Grupo " &amp; B17 &amp; "'!J15"),2,FALSE)</f>
        <v>4181</v>
      </c>
      <c r="D18" s="9" cm="1">
        <f t="array" aca="1" ref="D18" ca="1">VLOOKUP(IF(INDIRECT("'Grupo " &amp; B17 &amp; "'!J20")=INDIRECT("'Grupo " &amp; B17 &amp; "'!C20"),INDIRECT("'Grupo " &amp; B17 &amp; "'!C21"),INDIRECT("'Grupo " &amp; B17 &amp; "'!C20")),INDIRECT("'Grupo " &amp; B17 &amp; "'!B12"):INDIRECT("'Grupo " &amp; B17 &amp; "'!G15"),2,FALSE)</f>
        <v>4121</v>
      </c>
      <c r="F18" s="10" cm="1">
        <f t="array" aca="1" ref="F18" ca="1">VLOOKUP(IF(INDIRECT("'Grupo " &amp; B17 &amp; "'!J20")=INDIRECT("'Grupo " &amp; B17 &amp; "'!C20"),INDIRECT("'Grupo " &amp; B17 &amp; "'!C21"),INDIRECT("'Grupo " &amp; B17 &amp; "'!C20")),INDIRECT("'Grupo " &amp; B17 &amp; "'!B12"):INDIRECT("'Grupo " &amp; B17 &amp; "'!G15"),2,FALSE)</f>
        <v>4121</v>
      </c>
      <c r="G18" s="11" cm="1">
        <f t="array" aca="1" ref="G18" ca="1">VLOOKUP(INDIRECT("'Grupo " &amp; B17 &amp; "'!J20"),INDIRECT("'Grupo " &amp; B17 &amp; "'!B12"):INDIRECT("'Grupo " &amp; B17 &amp; "'!J15"),2,FALSE)</f>
        <v>4181</v>
      </c>
    </row>
    <row r="19" spans="2:7" ht="15.75" thickBot="1" x14ac:dyDescent="0.3">
      <c r="C19" s="12" cm="1">
        <f t="array" aca="1" ref="C19" ca="1">VLOOKUP(INDIRECT("'Grupo " &amp; B17 &amp; "'!J22"),INDIRECT("'Grupo " &amp; B17 &amp; "'!B12"):INDIRECT("'Grupo " &amp; B17 &amp; "'!J15"),2,FALSE)</f>
        <v>4121</v>
      </c>
      <c r="D19" s="13" cm="1">
        <f t="array" aca="1" ref="D19" ca="1">VLOOKUP(IF(INDIRECT("'Grupo " &amp; B17 &amp; "'!J22")=INDIRECT("'Grupo " &amp; B17 &amp; "'!C22"),INDIRECT("'Grupo " &amp; B17 &amp; "'!C23"),INDIRECT("'Grupo " &amp; B17 &amp; "'!C22")),INDIRECT("'Grupo " &amp; B17 &amp; "'!B12"):INDIRECT("'Grupo " &amp; B17 &amp; "'!G15"),2,FALSE)</f>
        <v>4686</v>
      </c>
      <c r="F19" s="14" cm="1">
        <f t="array" aca="1" ref="F19" ca="1">VLOOKUP(IF(INDIRECT("'Grupo " &amp; B17 &amp; "'!J22")=INDIRECT("'Grupo " &amp; B17 &amp; "'!C22"),INDIRECT("'Grupo " &amp; B17 &amp; "'!C23"),INDIRECT("'Grupo " &amp; B17 &amp; "'!C22")),INDIRECT("'Grupo " &amp; B17 &amp; "'!B12"):INDIRECT("'Grupo " &amp; B17 &amp; "'!G15"),2,FALSE)</f>
        <v>4686</v>
      </c>
      <c r="G19" s="15" cm="1">
        <f t="array" aca="1" ref="G19" ca="1">VLOOKUP(INDIRECT("'Grupo " &amp; B17 &amp; "'!J22"),INDIRECT("'Grupo " &amp; B17 &amp; "'!B12"):INDIRECT("'Grupo " &amp; B17 &amp; "'!J15"),2,FALSE)</f>
        <v>4121</v>
      </c>
    </row>
    <row r="20" spans="2:7" ht="15.75" thickBot="1" x14ac:dyDescent="0.3">
      <c r="B20" s="7">
        <f>B17+1</f>
        <v>7</v>
      </c>
      <c r="C20" s="3" cm="1">
        <f t="array" aca="1" ref="C20" ca="1">VLOOKUP(INDIRECT("'Grupo " &amp; B20 &amp; "'!J18"),INDIRECT("'Grupo " &amp; B20 &amp; "'!B12"):INDIRECT("'Grupo " &amp; B20 &amp; "'!J15"),2,FALSE)</f>
        <v>3988</v>
      </c>
      <c r="D20" s="4" cm="1">
        <f t="array" aca="1" ref="D20" ca="1">VLOOKUP(IF(INDIRECT("'Grupo " &amp; B20 &amp; "'!J18")=INDIRECT("'Grupo " &amp; B20 &amp; "'!C18"),INDIRECT("'Grupo " &amp; B20 &amp; "'!C19"),INDIRECT("'Grupo " &amp; B20 &amp; "'!C18")),INDIRECT("'Grupo " &amp; B20 &amp; "'!B12"):INDIRECT("'Grupo " &amp; B20 &amp; "'!G15"),2,FALSE)</f>
        <v>4607</v>
      </c>
      <c r="F20" s="5" cm="1">
        <f t="array" aca="1" ref="F20" ca="1">VLOOKUP(IF(INDIRECT("'Grupo " &amp; B20 &amp; "'!J18")=INDIRECT("'Grupo " &amp; B20 &amp; "'!C18"),INDIRECT("'Grupo " &amp; B20 &amp; "'!C19"),INDIRECT("'Grupo " &amp; B20 &amp; "'!C18")),INDIRECT("'Grupo " &amp; B20 &amp; "'!B12"):INDIRECT("'Grupo " &amp; B20 &amp; "'!G15"),2,FALSE)</f>
        <v>4607</v>
      </c>
      <c r="G20" s="6" cm="1">
        <f t="array" aca="1" ref="G20" ca="1">VLOOKUP(INDIRECT("'Grupo " &amp; B20 &amp; "'!J18"),INDIRECT("'Grupo " &amp; B20 &amp; "'!B12"):INDIRECT("'Grupo " &amp; B20 &amp; "'!J15"),2,FALSE)</f>
        <v>3988</v>
      </c>
    </row>
    <row r="21" spans="2:7" x14ac:dyDescent="0.25">
      <c r="C21" s="8" cm="1">
        <f t="array" aca="1" ref="C21" ca="1">VLOOKUP(INDIRECT("'Grupo " &amp; B20 &amp; "'!J20"),INDIRECT("'Grupo " &amp; B20 &amp; "'!B12"):INDIRECT("'Grupo " &amp; B20 &amp; "'!J15"),2,FALSE)</f>
        <v>3988</v>
      </c>
      <c r="D21" s="9" cm="1">
        <f t="array" aca="1" ref="D21" ca="1">VLOOKUP(IF(INDIRECT("'Grupo " &amp; B20 &amp; "'!J20")=INDIRECT("'Grupo " &amp; B20 &amp; "'!C20"),INDIRECT("'Grupo " &amp; B20 &amp; "'!C21"),INDIRECT("'Grupo " &amp; B20 &amp; "'!C20")),INDIRECT("'Grupo " &amp; B20 &amp; "'!B12"):INDIRECT("'Grupo " &amp; B20 &amp; "'!G15"),2,FALSE)</f>
        <v>4437</v>
      </c>
      <c r="F21" s="10" cm="1">
        <f t="array" aca="1" ref="F21" ca="1">VLOOKUP(IF(INDIRECT("'Grupo " &amp; B20 &amp; "'!J20")=INDIRECT("'Grupo " &amp; B20 &amp; "'!C20"),INDIRECT("'Grupo " &amp; B20 &amp; "'!C21"),INDIRECT("'Grupo " &amp; B20 &amp; "'!C20")),INDIRECT("'Grupo " &amp; B20 &amp; "'!B12"):INDIRECT("'Grupo " &amp; B20 &amp; "'!G15"),2,FALSE)</f>
        <v>4437</v>
      </c>
      <c r="G21" s="11" cm="1">
        <f t="array" aca="1" ref="G21" ca="1">VLOOKUP(INDIRECT("'Grupo " &amp; B20 &amp; "'!J20"),INDIRECT("'Grupo " &amp; B20 &amp; "'!B12"):INDIRECT("'Grupo " &amp; B20 &amp; "'!J15"),2,FALSE)</f>
        <v>3988</v>
      </c>
    </row>
    <row r="22" spans="2:7" ht="15.75" thickBot="1" x14ac:dyDescent="0.3">
      <c r="C22" s="12" cm="1">
        <f t="array" aca="1" ref="C22" ca="1">VLOOKUP(INDIRECT("'Grupo " &amp; B20 &amp; "'!J22"),INDIRECT("'Grupo " &amp; B20 &amp; "'!B12"):INDIRECT("'Grupo " &amp; B20 &amp; "'!J15"),2,FALSE)</f>
        <v>4437</v>
      </c>
      <c r="D22" s="13" cm="1">
        <f t="array" aca="1" ref="D22" ca="1">VLOOKUP(IF(INDIRECT("'Grupo " &amp; B20 &amp; "'!J22")=INDIRECT("'Grupo " &amp; B20 &amp; "'!C22"),INDIRECT("'Grupo " &amp; B20 &amp; "'!C23"),INDIRECT("'Grupo " &amp; B20 &amp; "'!C22")),INDIRECT("'Grupo " &amp; B20 &amp; "'!B12"):INDIRECT("'Grupo " &amp; B20 &amp; "'!G15"),2,FALSE)</f>
        <v>4607</v>
      </c>
      <c r="F22" s="14" cm="1">
        <f t="array" aca="1" ref="F22" ca="1">VLOOKUP(IF(INDIRECT("'Grupo " &amp; B20 &amp; "'!J22")=INDIRECT("'Grupo " &amp; B20 &amp; "'!C22"),INDIRECT("'Grupo " &amp; B20 &amp; "'!C23"),INDIRECT("'Grupo " &amp; B20 &amp; "'!C22")),INDIRECT("'Grupo " &amp; B20 &amp; "'!B12"):INDIRECT("'Grupo " &amp; B20 &amp; "'!G15"),2,FALSE)</f>
        <v>4607</v>
      </c>
      <c r="G22" s="15" cm="1">
        <f t="array" aca="1" ref="G22" ca="1">VLOOKUP(INDIRECT("'Grupo " &amp; B20 &amp; "'!J22"),INDIRECT("'Grupo " &amp; B20 &amp; "'!B12"):INDIRECT("'Grupo " &amp; B20 &amp; "'!J15"),2,FALSE)</f>
        <v>4437</v>
      </c>
    </row>
    <row r="23" spans="2:7" ht="15.75" thickBot="1" x14ac:dyDescent="0.3">
      <c r="B23" s="7">
        <f>B20+1</f>
        <v>8</v>
      </c>
      <c r="C23" s="3" cm="1">
        <f t="array" aca="1" ref="C23" ca="1">VLOOKUP(INDIRECT("'Grupo " &amp; B23 &amp; "'!J18"),INDIRECT("'Grupo " &amp; B23 &amp; "'!B12"):INDIRECT("'Grupo " &amp; B23 &amp; "'!J15"),2,FALSE)</f>
        <v>3875</v>
      </c>
      <c r="D23" s="4" cm="1">
        <f t="array" aca="1" ref="D23" ca="1">VLOOKUP(IF(INDIRECT("'Grupo " &amp; B23 &amp; "'!J18")=INDIRECT("'Grupo " &amp; B23 &amp; "'!C18"),INDIRECT("'Grupo " &amp; B23 &amp; "'!C19"),INDIRECT("'Grupo " &amp; B23 &amp; "'!C18")),INDIRECT("'Grupo " &amp; B23 &amp; "'!B12"):INDIRECT("'Grupo " &amp; B23 &amp; "'!G15"),2,FALSE)</f>
        <v>4180</v>
      </c>
      <c r="F23" s="5" cm="1">
        <f t="array" aca="1" ref="F23" ca="1">VLOOKUP(IF(INDIRECT("'Grupo " &amp; B23 &amp; "'!J18")=INDIRECT("'Grupo " &amp; B23 &amp; "'!C18"),INDIRECT("'Grupo " &amp; B23 &amp; "'!C19"),INDIRECT("'Grupo " &amp; B23 &amp; "'!C18")),INDIRECT("'Grupo " &amp; B23 &amp; "'!B12"):INDIRECT("'Grupo " &amp; B23 &amp; "'!G15"),2,FALSE)</f>
        <v>4180</v>
      </c>
      <c r="G23" s="6" cm="1">
        <f t="array" aca="1" ref="G23" ca="1">VLOOKUP(INDIRECT("'Grupo " &amp; B23 &amp; "'!J18"),INDIRECT("'Grupo " &amp; B23 &amp; "'!B12"):INDIRECT("'Grupo " &amp; B23 &amp; "'!J15"),2,FALSE)</f>
        <v>3875</v>
      </c>
    </row>
    <row r="24" spans="2:7" x14ac:dyDescent="0.25">
      <c r="C24" s="8" cm="1">
        <f t="array" aca="1" ref="C24" ca="1">VLOOKUP(INDIRECT("'Grupo " &amp; B23 &amp; "'!J20"),INDIRECT("'Grupo " &amp; B23 &amp; "'!B12"):INDIRECT("'Grupo " &amp; B23 &amp; "'!J15"),2,FALSE)</f>
        <v>3875</v>
      </c>
      <c r="D24" s="9" cm="1">
        <f t="array" aca="1" ref="D24" ca="1">VLOOKUP(IF(INDIRECT("'Grupo " &amp; B23 &amp; "'!J20")=INDIRECT("'Grupo " &amp; B23 &amp; "'!C20"),INDIRECT("'Grupo " &amp; B23 &amp; "'!C21"),INDIRECT("'Grupo " &amp; B23 &amp; "'!C20")),INDIRECT("'Grupo " &amp; B23 &amp; "'!B12"):INDIRECT("'Grupo " &amp; B23 &amp; "'!G15"),2,FALSE)</f>
        <v>4353</v>
      </c>
      <c r="F24" s="10" cm="1">
        <f t="array" aca="1" ref="F24" ca="1">VLOOKUP(IF(INDIRECT("'Grupo " &amp; B23 &amp; "'!J20")=INDIRECT("'Grupo " &amp; B23 &amp; "'!C20"),INDIRECT("'Grupo " &amp; B23 &amp; "'!C21"),INDIRECT("'Grupo " &amp; B23 &amp; "'!C20")),INDIRECT("'Grupo " &amp; B23 &amp; "'!B12"):INDIRECT("'Grupo " &amp; B23 &amp; "'!G15"),2,FALSE)</f>
        <v>4353</v>
      </c>
      <c r="G24" s="11" cm="1">
        <f t="array" aca="1" ref="G24" ca="1">VLOOKUP(INDIRECT("'Grupo " &amp; B23 &amp; "'!J20"),INDIRECT("'Grupo " &amp; B23 &amp; "'!B12"):INDIRECT("'Grupo " &amp; B23 &amp; "'!J15"),2,FALSE)</f>
        <v>3875</v>
      </c>
    </row>
    <row r="25" spans="2:7" ht="15.75" thickBot="1" x14ac:dyDescent="0.3">
      <c r="C25" s="12" cm="1">
        <f t="array" aca="1" ref="C25" ca="1">VLOOKUP(INDIRECT("'Grupo " &amp; B23 &amp; "'!J22"),INDIRECT("'Grupo " &amp; B23 &amp; "'!B12"):INDIRECT("'Grupo " &amp; B23 &amp; "'!J15"),2,FALSE)</f>
        <v>4353</v>
      </c>
      <c r="D25" s="13" cm="1">
        <f t="array" aca="1" ref="D25" ca="1">VLOOKUP(IF(INDIRECT("'Grupo " &amp; B23 &amp; "'!J22")=INDIRECT("'Grupo " &amp; B23 &amp; "'!C22"),INDIRECT("'Grupo " &amp; B23 &amp; "'!C23"),INDIRECT("'Grupo " &amp; B23 &amp; "'!C22")),INDIRECT("'Grupo " &amp; B23 &amp; "'!B12"):INDIRECT("'Grupo " &amp; B23 &amp; "'!G15"),2,FALSE)</f>
        <v>4180</v>
      </c>
      <c r="F25" s="14" cm="1">
        <f t="array" aca="1" ref="F25" ca="1">VLOOKUP(IF(INDIRECT("'Grupo " &amp; B23 &amp; "'!J22")=INDIRECT("'Grupo " &amp; B23 &amp; "'!C22"),INDIRECT("'Grupo " &amp; B23 &amp; "'!C23"),INDIRECT("'Grupo " &amp; B23 &amp; "'!C22")),INDIRECT("'Grupo " &amp; B23 &amp; "'!B12"):INDIRECT("'Grupo " &amp; B23 &amp; "'!G15"),2,FALSE)</f>
        <v>4180</v>
      </c>
      <c r="G25" s="15" cm="1">
        <f t="array" aca="1" ref="G25" ca="1">VLOOKUP(INDIRECT("'Grupo " &amp; B23 &amp; "'!J22"),INDIRECT("'Grupo " &amp; B23 &amp; "'!B12"):INDIRECT("'Grupo " &amp; B23 &amp; "'!J15"),2,FALSE)</f>
        <v>4353</v>
      </c>
    </row>
    <row r="26" spans="2:7" ht="15.75" thickBot="1" x14ac:dyDescent="0.3">
      <c r="B26" s="7">
        <f>B23+1</f>
        <v>9</v>
      </c>
      <c r="C26" s="3" cm="1">
        <f t="array" aca="1" ref="C26" ca="1">VLOOKUP(INDIRECT("'Grupo " &amp; B26 &amp; "'!J18"),INDIRECT("'Grupo " &amp; B26 &amp; "'!B12"):INDIRECT("'Grupo " &amp; B26 &amp; "'!J15"),2,FALSE)</f>
        <v>4177</v>
      </c>
      <c r="D26" s="4" cm="1">
        <f t="array" aca="1" ref="D26" ca="1">VLOOKUP(IF(INDIRECT("'Grupo " &amp; B26 &amp; "'!J18")=INDIRECT("'Grupo " &amp; B26 &amp; "'!C18"),INDIRECT("'Grupo " &amp; B26 &amp; "'!C19"),INDIRECT("'Grupo " &amp; B26 &amp; "'!C18")),INDIRECT("'Grupo " &amp; B26 &amp; "'!B12"):INDIRECT("'Grupo " &amp; B26 &amp; "'!G15"),2,FALSE)</f>
        <v>4857</v>
      </c>
      <c r="F26" s="5" cm="1">
        <f t="array" aca="1" ref="F26" ca="1">VLOOKUP(IF(INDIRECT("'Grupo " &amp; B26 &amp; "'!J18")=INDIRECT("'Grupo " &amp; B26 &amp; "'!C18"),INDIRECT("'Grupo " &amp; B26 &amp; "'!C19"),INDIRECT("'Grupo " &amp; B26 &amp; "'!C18")),INDIRECT("'Grupo " &amp; B26 &amp; "'!B12"):INDIRECT("'Grupo " &amp; B26 &amp; "'!G15"),2,FALSE)</f>
        <v>4857</v>
      </c>
      <c r="G26" s="6" cm="1">
        <f t="array" aca="1" ref="G26" ca="1">VLOOKUP(INDIRECT("'Grupo " &amp; B26 &amp; "'!J18"),INDIRECT("'Grupo " &amp; B26 &amp; "'!B12"):INDIRECT("'Grupo " &amp; B26 &amp; "'!J15"),2,FALSE)</f>
        <v>4177</v>
      </c>
    </row>
    <row r="27" spans="2:7" x14ac:dyDescent="0.25">
      <c r="C27" s="8" cm="1">
        <f t="array" aca="1" ref="C27" ca="1">VLOOKUP(INDIRECT("'Grupo " &amp; B26 &amp; "'!J20"),INDIRECT("'Grupo " &amp; B26 &amp; "'!B12"):INDIRECT("'Grupo " &amp; B26 &amp; "'!J15"),2,FALSE)</f>
        <v>4177</v>
      </c>
      <c r="D27" s="9" cm="1">
        <f t="array" aca="1" ref="D27" ca="1">VLOOKUP(IF(INDIRECT("'Grupo " &amp; B26 &amp; "'!J20")=INDIRECT("'Grupo " &amp; B26 &amp; "'!C20"),INDIRECT("'Grupo " &amp; B26 &amp; "'!C21"),INDIRECT("'Grupo " &amp; B26 &amp; "'!C20")),INDIRECT("'Grupo " &amp; B26 &amp; "'!B12"):INDIRECT("'Grupo " &amp; B26 &amp; "'!G15"),2,FALSE)</f>
        <v>4122</v>
      </c>
      <c r="F27" s="10" cm="1">
        <f t="array" aca="1" ref="F27" ca="1">VLOOKUP(IF(INDIRECT("'Grupo " &amp; B26 &amp; "'!J20")=INDIRECT("'Grupo " &amp; B26 &amp; "'!C20"),INDIRECT("'Grupo " &amp; B26 &amp; "'!C21"),INDIRECT("'Grupo " &amp; B26 &amp; "'!C20")),INDIRECT("'Grupo " &amp; B26 &amp; "'!B12"):INDIRECT("'Grupo " &amp; B26 &amp; "'!G15"),2,FALSE)</f>
        <v>4122</v>
      </c>
      <c r="G27" s="11" cm="1">
        <f t="array" aca="1" ref="G27" ca="1">VLOOKUP(INDIRECT("'Grupo " &amp; B26 &amp; "'!J20"),INDIRECT("'Grupo " &amp; B26 &amp; "'!B12"):INDIRECT("'Grupo " &amp; B26 &amp; "'!J15"),2,FALSE)</f>
        <v>4177</v>
      </c>
    </row>
    <row r="28" spans="2:7" ht="15.75" thickBot="1" x14ac:dyDescent="0.3">
      <c r="C28" s="12" cm="1">
        <f t="array" aca="1" ref="C28" ca="1">VLOOKUP(INDIRECT("'Grupo " &amp; B26 &amp; "'!J22"),INDIRECT("'Grupo " &amp; B26 &amp; "'!B12"):INDIRECT("'Grupo " &amp; B26 &amp; "'!J15"),2,FALSE)</f>
        <v>4122</v>
      </c>
      <c r="D28" s="13" cm="1">
        <f t="array" aca="1" ref="D28" ca="1">VLOOKUP(IF(INDIRECT("'Grupo " &amp; B26 &amp; "'!J22")=INDIRECT("'Grupo " &amp; B26 &amp; "'!C22"),INDIRECT("'Grupo " &amp; B26 &amp; "'!C23"),INDIRECT("'Grupo " &amp; B26 &amp; "'!C22")),INDIRECT("'Grupo " &amp; B26 &amp; "'!B12"):INDIRECT("'Grupo " &amp; B26 &amp; "'!G15"),2,FALSE)</f>
        <v>4857</v>
      </c>
      <c r="F28" s="14" cm="1">
        <f t="array" aca="1" ref="F28" ca="1">VLOOKUP(IF(INDIRECT("'Grupo " &amp; B26 &amp; "'!J22")=INDIRECT("'Grupo " &amp; B26 &amp; "'!C22"),INDIRECT("'Grupo " &amp; B26 &amp; "'!C23"),INDIRECT("'Grupo " &amp; B26 &amp; "'!C22")),INDIRECT("'Grupo " &amp; B26 &amp; "'!B12"):INDIRECT("'Grupo " &amp; B26 &amp; "'!G15"),2,FALSE)</f>
        <v>4857</v>
      </c>
      <c r="G28" s="15" cm="1">
        <f t="array" aca="1" ref="G28" ca="1">VLOOKUP(INDIRECT("'Grupo " &amp; B26 &amp; "'!J22"),INDIRECT("'Grupo " &amp; B26 &amp; "'!B12"):INDIRECT("'Grupo " &amp; B26 &amp; "'!J15"),2,FALSE)</f>
        <v>4122</v>
      </c>
    </row>
    <row r="29" spans="2:7" ht="15.75" thickBot="1" x14ac:dyDescent="0.3">
      <c r="B29" s="7">
        <f>B26+1</f>
        <v>10</v>
      </c>
      <c r="C29" s="3" cm="1">
        <f t="array" aca="1" ref="C29" ca="1">VLOOKUP(INDIRECT("'Grupo " &amp; B29 &amp; "'!J18"),INDIRECT("'Grupo " &amp; B29 &amp; "'!B12"):INDIRECT("'Grupo " &amp; B29 &amp; "'!J15"),2,FALSE)</f>
        <v>5005</v>
      </c>
      <c r="D29" s="4" cm="1">
        <f t="array" aca="1" ref="D29" ca="1">VLOOKUP(IF(INDIRECT("'Grupo " &amp; B29 &amp; "'!J18")=INDIRECT("'Grupo " &amp; B29 &amp; "'!C18"),INDIRECT("'Grupo " &amp; B29 &amp; "'!C19"),INDIRECT("'Grupo " &amp; B29 &amp; "'!C18")),INDIRECT("'Grupo " &amp; B29 &amp; "'!B12"):INDIRECT("'Grupo " &amp; B29 &amp; "'!G15"),2,FALSE)</f>
        <v>4859</v>
      </c>
      <c r="F29" s="5" cm="1">
        <f t="array" aca="1" ref="F29" ca="1">VLOOKUP(IF(INDIRECT("'Grupo " &amp; B29 &amp; "'!J18")=INDIRECT("'Grupo " &amp; B29 &amp; "'!C18"),INDIRECT("'Grupo " &amp; B29 &amp; "'!C19"),INDIRECT("'Grupo " &amp; B29 &amp; "'!C18")),INDIRECT("'Grupo " &amp; B29 &amp; "'!B12"):INDIRECT("'Grupo " &amp; B29 &amp; "'!G15"),2,FALSE)</f>
        <v>4859</v>
      </c>
      <c r="G29" s="6" cm="1">
        <f t="array" aca="1" ref="G29" ca="1">VLOOKUP(INDIRECT("'Grupo " &amp; B29 &amp; "'!J18"),INDIRECT("'Grupo " &amp; B29 &amp; "'!B12"):INDIRECT("'Grupo " &amp; B29 &amp; "'!J15"),2,FALSE)</f>
        <v>5005</v>
      </c>
    </row>
    <row r="30" spans="2:7" x14ac:dyDescent="0.25">
      <c r="C30" s="8" cm="1">
        <f t="array" aca="1" ref="C30" ca="1">VLOOKUP(INDIRECT("'Grupo " &amp; B29 &amp; "'!J20"),INDIRECT("'Grupo " &amp; B29 &amp; "'!B12"):INDIRECT("'Grupo " &amp; B29 &amp; "'!J15"),2,FALSE)</f>
        <v>5005</v>
      </c>
      <c r="D30" s="9" cm="1">
        <f t="array" aca="1" ref="D30" ca="1">VLOOKUP(IF(INDIRECT("'Grupo " &amp; B29 &amp; "'!J20")=INDIRECT("'Grupo " &amp; B29 &amp; "'!C20"),INDIRECT("'Grupo " &amp; B29 &amp; "'!C21"),INDIRECT("'Grupo " &amp; B29 &amp; "'!C20")),INDIRECT("'Grupo " &amp; B29 &amp; "'!B12"):INDIRECT("'Grupo " &amp; B29 &amp; "'!G15"),2,FALSE)</f>
        <v>4381</v>
      </c>
      <c r="F30" s="10" cm="1">
        <f t="array" aca="1" ref="F30" ca="1">VLOOKUP(IF(INDIRECT("'Grupo " &amp; B29 &amp; "'!J20")=INDIRECT("'Grupo " &amp; B29 &amp; "'!C20"),INDIRECT("'Grupo " &amp; B29 &amp; "'!C21"),INDIRECT("'Grupo " &amp; B29 &amp; "'!C20")),INDIRECT("'Grupo " &amp; B29 &amp; "'!B12"):INDIRECT("'Grupo " &amp; B29 &amp; "'!G15"),2,FALSE)</f>
        <v>4381</v>
      </c>
      <c r="G30" s="11" cm="1">
        <f t="array" aca="1" ref="G30" ca="1">VLOOKUP(INDIRECT("'Grupo " &amp; B29 &amp; "'!J20"),INDIRECT("'Grupo " &amp; B29 &amp; "'!B12"):INDIRECT("'Grupo " &amp; B29 &amp; "'!J15"),2,FALSE)</f>
        <v>5005</v>
      </c>
    </row>
    <row r="31" spans="2:7" ht="15.75" thickBot="1" x14ac:dyDescent="0.3">
      <c r="C31" s="12" cm="1">
        <f t="array" aca="1" ref="C31" ca="1">VLOOKUP(INDIRECT("'Grupo " &amp; B29 &amp; "'!J22"),INDIRECT("'Grupo " &amp; B29 &amp; "'!B12"):INDIRECT("'Grupo " &amp; B29 &amp; "'!J15"),2,FALSE)</f>
        <v>4381</v>
      </c>
      <c r="D31" s="13" cm="1">
        <f t="array" aca="1" ref="D31" ca="1">VLOOKUP(IF(INDIRECT("'Grupo " &amp; B29 &amp; "'!J22")=INDIRECT("'Grupo " &amp; B29 &amp; "'!C22"),INDIRECT("'Grupo " &amp; B29 &amp; "'!C23"),INDIRECT("'Grupo " &amp; B29 &amp; "'!C22")),INDIRECT("'Grupo " &amp; B29 &amp; "'!B12"):INDIRECT("'Grupo " &amp; B29 &amp; "'!G15"),2,FALSE)</f>
        <v>4859</v>
      </c>
      <c r="F31" s="14" cm="1">
        <f t="array" aca="1" ref="F31" ca="1">VLOOKUP(IF(INDIRECT("'Grupo " &amp; B29 &amp; "'!J22")=INDIRECT("'Grupo " &amp; B29 &amp; "'!C22"),INDIRECT("'Grupo " &amp; B29 &amp; "'!C23"),INDIRECT("'Grupo " &amp; B29 &amp; "'!C22")),INDIRECT("'Grupo " &amp; B29 &amp; "'!B12"):INDIRECT("'Grupo " &amp; B29 &amp; "'!G15"),2,FALSE)</f>
        <v>4859</v>
      </c>
      <c r="G31" s="15" cm="1">
        <f t="array" aca="1" ref="G31" ca="1">VLOOKUP(INDIRECT("'Grupo " &amp; B29 &amp; "'!J22"),INDIRECT("'Grupo " &amp; B29 &amp; "'!B12"):INDIRECT("'Grupo " &amp; B29 &amp; "'!J15"),2,FALSE)</f>
        <v>4381</v>
      </c>
    </row>
    <row r="32" spans="2:7" ht="15.75" thickBot="1" x14ac:dyDescent="0.3">
      <c r="B32" s="7">
        <f>B29+1</f>
        <v>11</v>
      </c>
      <c r="C32" s="3" cm="1">
        <f t="array" aca="1" ref="C32" ca="1">VLOOKUP(INDIRECT("'Grupo " &amp; B32 &amp; "'!J18"),INDIRECT("'Grupo " &amp; B32 &amp; "'!B12"):INDIRECT("'Grupo " &amp; B32 &amp; "'!J15"),2,FALSE)</f>
        <v>4679</v>
      </c>
      <c r="D32" s="4" cm="1">
        <f t="array" aca="1" ref="D32" ca="1">VLOOKUP(IF(INDIRECT("'Grupo " &amp; B32 &amp; "'!J18")=INDIRECT("'Grupo " &amp; B32 &amp; "'!C18"),INDIRECT("'Grupo " &amp; B32 &amp; "'!C19"),INDIRECT("'Grupo " &amp; B32 &amp; "'!C18")),INDIRECT("'Grupo " &amp; B32 &amp; "'!B12"):INDIRECT("'Grupo " &amp; B32 &amp; "'!G15"),2,FALSE)</f>
        <v>4312</v>
      </c>
      <c r="F32" s="5" cm="1">
        <f t="array" aca="1" ref="F32" ca="1">VLOOKUP(IF(INDIRECT("'Grupo " &amp; B32 &amp; "'!J18")=INDIRECT("'Grupo " &amp; B32 &amp; "'!C18"),INDIRECT("'Grupo " &amp; B32 &amp; "'!C19"),INDIRECT("'Grupo " &amp; B32 &amp; "'!C18")),INDIRECT("'Grupo " &amp; B32 &amp; "'!B12"):INDIRECT("'Grupo " &amp; B32 &amp; "'!G15"),2,FALSE)</f>
        <v>4312</v>
      </c>
      <c r="G32" s="6" cm="1">
        <f t="array" aca="1" ref="G32" ca="1">VLOOKUP(INDIRECT("'Grupo " &amp; B32 &amp; "'!J18"),INDIRECT("'Grupo " &amp; B32 &amp; "'!B12"):INDIRECT("'Grupo " &amp; B32 &amp; "'!J15"),2,FALSE)</f>
        <v>4679</v>
      </c>
    </row>
    <row r="33" spans="2:7" x14ac:dyDescent="0.25">
      <c r="C33" s="8" cm="1">
        <f t="array" aca="1" ref="C33" ca="1">VLOOKUP(INDIRECT("'Grupo " &amp; B32 &amp; "'!J20"),INDIRECT("'Grupo " &amp; B32 &amp; "'!B12"):INDIRECT("'Grupo " &amp; B32 &amp; "'!J15"),2,FALSE)</f>
        <v>4679</v>
      </c>
      <c r="D33" s="9" cm="1">
        <f t="array" aca="1" ref="D33" ca="1">VLOOKUP(IF(INDIRECT("'Grupo " &amp; B32 &amp; "'!J20")=INDIRECT("'Grupo " &amp; B32 &amp; "'!C20"),INDIRECT("'Grupo " &amp; B32 &amp; "'!C21"),INDIRECT("'Grupo " &amp; B32 &amp; "'!C20")),INDIRECT("'Grupo " &amp; B32 &amp; "'!B12"):INDIRECT("'Grupo " &amp; B32 &amp; "'!G15"),2,FALSE)</f>
        <v>4293</v>
      </c>
      <c r="F33" s="10" cm="1">
        <f t="array" aca="1" ref="F33" ca="1">VLOOKUP(IF(INDIRECT("'Grupo " &amp; B32 &amp; "'!J20")=INDIRECT("'Grupo " &amp; B32 &amp; "'!C20"),INDIRECT("'Grupo " &amp; B32 &amp; "'!C21"),INDIRECT("'Grupo " &amp; B32 &amp; "'!C20")),INDIRECT("'Grupo " &amp; B32 &amp; "'!B12"):INDIRECT("'Grupo " &amp; B32 &amp; "'!G15"),2,FALSE)</f>
        <v>4293</v>
      </c>
      <c r="G33" s="11" cm="1">
        <f t="array" aca="1" ref="G33" ca="1">VLOOKUP(INDIRECT("'Grupo " &amp; B32 &amp; "'!J20"),INDIRECT("'Grupo " &amp; B32 &amp; "'!B12"):INDIRECT("'Grupo " &amp; B32 &amp; "'!J15"),2,FALSE)</f>
        <v>4679</v>
      </c>
    </row>
    <row r="34" spans="2:7" ht="15.75" thickBot="1" x14ac:dyDescent="0.3">
      <c r="C34" s="12" cm="1">
        <f t="array" aca="1" ref="C34" ca="1">VLOOKUP(INDIRECT("'Grupo " &amp; B32 &amp; "'!J22"),INDIRECT("'Grupo " &amp; B32 &amp; "'!B12"):INDIRECT("'Grupo " &amp; B32 &amp; "'!J15"),2,FALSE)</f>
        <v>4293</v>
      </c>
      <c r="D34" s="13" cm="1">
        <f t="array" aca="1" ref="D34" ca="1">VLOOKUP(IF(INDIRECT("'Grupo " &amp; B32 &amp; "'!J22")=INDIRECT("'Grupo " &amp; B32 &amp; "'!C22"),INDIRECT("'Grupo " &amp; B32 &amp; "'!C23"),INDIRECT("'Grupo " &amp; B32 &amp; "'!C22")),INDIRECT("'Grupo " &amp; B32 &amp; "'!B12"):INDIRECT("'Grupo " &amp; B32 &amp; "'!G15"),2,FALSE)</f>
        <v>4312</v>
      </c>
      <c r="F34" s="14" cm="1">
        <f t="array" aca="1" ref="F34" ca="1">VLOOKUP(IF(INDIRECT("'Grupo " &amp; B32 &amp; "'!J22")=INDIRECT("'Grupo " &amp; B32 &amp; "'!C22"),INDIRECT("'Grupo " &amp; B32 &amp; "'!C23"),INDIRECT("'Grupo " &amp; B32 &amp; "'!C22")),INDIRECT("'Grupo " &amp; B32 &amp; "'!B12"):INDIRECT("'Grupo " &amp; B32 &amp; "'!G15"),2,FALSE)</f>
        <v>4312</v>
      </c>
      <c r="G34" s="15" cm="1">
        <f t="array" aca="1" ref="G34" ca="1">VLOOKUP(INDIRECT("'Grupo " &amp; B32 &amp; "'!J22"),INDIRECT("'Grupo " &amp; B32 &amp; "'!B12"):INDIRECT("'Grupo " &amp; B32 &amp; "'!J15"),2,FALSE)</f>
        <v>4293</v>
      </c>
    </row>
    <row r="35" spans="2:7" ht="15.75" thickBot="1" x14ac:dyDescent="0.3">
      <c r="B35" s="7">
        <f>B32+1</f>
        <v>12</v>
      </c>
      <c r="C35" s="3" cm="1">
        <f t="array" aca="1" ref="C35" ca="1">VLOOKUP(INDIRECT("'Grupo " &amp; B35 &amp; "'!J18"),INDIRECT("'Grupo " &amp; B35 &amp; "'!B12"):INDIRECT("'Grupo " &amp; B35 &amp; "'!J15"),2,FALSE)</f>
        <v>4325</v>
      </c>
      <c r="D35" s="4" cm="1">
        <f t="array" aca="1" ref="D35" ca="1">VLOOKUP(IF(INDIRECT("'Grupo " &amp; B35 &amp; "'!J18")=INDIRECT("'Grupo " &amp; B35 &amp; "'!C18"),INDIRECT("'Grupo " &amp; B35 &amp; "'!C19"),INDIRECT("'Grupo " &amp; B35 &amp; "'!C18")),INDIRECT("'Grupo " &amp; B35 &amp; "'!B12"):INDIRECT("'Grupo " &amp; B35 &amp; "'!G15"),2,FALSE)</f>
        <v>4702</v>
      </c>
      <c r="F35" s="5" cm="1">
        <f t="array" aca="1" ref="F35" ca="1">VLOOKUP(IF(INDIRECT("'Grupo " &amp; B35 &amp; "'!J18")=INDIRECT("'Grupo " &amp; B35 &amp; "'!C18"),INDIRECT("'Grupo " &amp; B35 &amp; "'!C19"),INDIRECT("'Grupo " &amp; B35 &amp; "'!C18")),INDIRECT("'Grupo " &amp; B35 &amp; "'!B12"):INDIRECT("'Grupo " &amp; B35 &amp; "'!G15"),2,FALSE)</f>
        <v>4702</v>
      </c>
      <c r="G35" s="6" cm="1">
        <f t="array" aca="1" ref="G35" ca="1">VLOOKUP(INDIRECT("'Grupo " &amp; B35 &amp; "'!J18"),INDIRECT("'Grupo " &amp; B35 &amp; "'!B12"):INDIRECT("'Grupo " &amp; B35 &amp; "'!J15"),2,FALSE)</f>
        <v>4325</v>
      </c>
    </row>
    <row r="36" spans="2:7" x14ac:dyDescent="0.25">
      <c r="C36" s="8" cm="1">
        <f t="array" aca="1" ref="C36" ca="1">VLOOKUP(INDIRECT("'Grupo " &amp; B35 &amp; "'!J20"),INDIRECT("'Grupo " &amp; B35 &amp; "'!B12"):INDIRECT("'Grupo " &amp; B35 &amp; "'!J15"),2,FALSE)</f>
        <v>4351</v>
      </c>
      <c r="D36" s="9" cm="1">
        <f t="array" aca="1" ref="D36" ca="1">VLOOKUP(IF(INDIRECT("'Grupo " &amp; B35 &amp; "'!J20")=INDIRECT("'Grupo " &amp; B35 &amp; "'!C20"),INDIRECT("'Grupo " &amp; B35 &amp; "'!C21"),INDIRECT("'Grupo " &amp; B35 &amp; "'!C20")),INDIRECT("'Grupo " &amp; B35 &amp; "'!B12"):INDIRECT("'Grupo " &amp; B35 &amp; "'!G15"),2,FALSE)</f>
        <v>4325</v>
      </c>
      <c r="F36" s="10" cm="1">
        <f t="array" aca="1" ref="F36" ca="1">VLOOKUP(IF(INDIRECT("'Grupo " &amp; B35 &amp; "'!J20")=INDIRECT("'Grupo " &amp; B35 &amp; "'!C20"),INDIRECT("'Grupo " &amp; B35 &amp; "'!C21"),INDIRECT("'Grupo " &amp; B35 &amp; "'!C20")),INDIRECT("'Grupo " &amp; B35 &amp; "'!B12"):INDIRECT("'Grupo " &amp; B35 &amp; "'!G15"),2,FALSE)</f>
        <v>4325</v>
      </c>
      <c r="G36" s="11" cm="1">
        <f t="array" aca="1" ref="G36" ca="1">VLOOKUP(INDIRECT("'Grupo " &amp; B35 &amp; "'!J20"),INDIRECT("'Grupo " &amp; B35 &amp; "'!B12"):INDIRECT("'Grupo " &amp; B35 &amp; "'!J15"),2,FALSE)</f>
        <v>4351</v>
      </c>
    </row>
    <row r="37" spans="2:7" ht="15.75" thickBot="1" x14ac:dyDescent="0.3">
      <c r="C37" s="12" cm="1">
        <f t="array" aca="1" ref="C37" ca="1">VLOOKUP(INDIRECT("'Grupo " &amp; B35 &amp; "'!J22"),INDIRECT("'Grupo " &amp; B35 &amp; "'!B12"):INDIRECT("'Grupo " &amp; B35 &amp; "'!J15"),2,FALSE)</f>
        <v>4351</v>
      </c>
      <c r="D37" s="13" cm="1">
        <f t="array" aca="1" ref="D37" ca="1">VLOOKUP(IF(INDIRECT("'Grupo " &amp; B35 &amp; "'!J22")=INDIRECT("'Grupo " &amp; B35 &amp; "'!C22"),INDIRECT("'Grupo " &amp; B35 &amp; "'!C23"),INDIRECT("'Grupo " &amp; B35 &amp; "'!C22")),INDIRECT("'Grupo " &amp; B35 &amp; "'!B12"):INDIRECT("'Grupo " &amp; B35 &amp; "'!G15"),2,FALSE)</f>
        <v>4702</v>
      </c>
      <c r="F37" s="14" cm="1">
        <f t="array" aca="1" ref="F37" ca="1">VLOOKUP(IF(INDIRECT("'Grupo " &amp; B35 &amp; "'!J22")=INDIRECT("'Grupo " &amp; B35 &amp; "'!C22"),INDIRECT("'Grupo " &amp; B35 &amp; "'!C23"),INDIRECT("'Grupo " &amp; B35 &amp; "'!C22")),INDIRECT("'Grupo " &amp; B35 &amp; "'!B12"):INDIRECT("'Grupo " &amp; B35 &amp; "'!G15"),2,FALSE)</f>
        <v>4702</v>
      </c>
      <c r="G37" s="15" cm="1">
        <f t="array" aca="1" ref="G37" ca="1">VLOOKUP(INDIRECT("'Grupo " &amp; B35 &amp; "'!J22"),INDIRECT("'Grupo " &amp; B35 &amp; "'!B12"):INDIRECT("'Grupo " &amp; B35 &amp; "'!J15"),2,FALSE)</f>
        <v>4351</v>
      </c>
    </row>
    <row r="38" spans="2:7" ht="15.75" thickBot="1" x14ac:dyDescent="0.3">
      <c r="B38" s="7">
        <f>B35+1</f>
        <v>13</v>
      </c>
      <c r="C38" s="3" cm="1">
        <f t="array" aca="1" ref="C38" ca="1">VLOOKUP(INDIRECT("'Grupo " &amp; B38 &amp; "'!J18"),INDIRECT("'Grupo " &amp; B38 &amp; "'!B12"):INDIRECT("'Grupo " &amp; B38 &amp; "'!J15"),2,FALSE)</f>
        <v>4458</v>
      </c>
      <c r="D38" s="4" cm="1">
        <f t="array" aca="1" ref="D38" ca="1">VLOOKUP(IF(INDIRECT("'Grupo " &amp; B38 &amp; "'!J18")=INDIRECT("'Grupo " &amp; B38 &amp; "'!C18"),INDIRECT("'Grupo " &amp; B38 &amp; "'!C19"),INDIRECT("'Grupo " &amp; B38 &amp; "'!C18")),INDIRECT("'Grupo " &amp; B38 &amp; "'!B12"):INDIRECT("'Grupo " &amp; B38 &amp; "'!G15"),2,FALSE)</f>
        <v>4829</v>
      </c>
      <c r="F38" s="5" cm="1">
        <f t="array" aca="1" ref="F38" ca="1">VLOOKUP(IF(INDIRECT("'Grupo " &amp; B38 &amp; "'!J18")=INDIRECT("'Grupo " &amp; B38 &amp; "'!C18"),INDIRECT("'Grupo " &amp; B38 &amp; "'!C19"),INDIRECT("'Grupo " &amp; B38 &amp; "'!C18")),INDIRECT("'Grupo " &amp; B38 &amp; "'!B12"):INDIRECT("'Grupo " &amp; B38 &amp; "'!G15"),2,FALSE)</f>
        <v>4829</v>
      </c>
      <c r="G38" s="6" cm="1">
        <f t="array" aca="1" ref="G38" ca="1">VLOOKUP(INDIRECT("'Grupo " &amp; B38 &amp; "'!J18"),INDIRECT("'Grupo " &amp; B38 &amp; "'!B12"):INDIRECT("'Grupo " &amp; B38 &amp; "'!J15"),2,FALSE)</f>
        <v>4458</v>
      </c>
    </row>
    <row r="39" spans="2:7" x14ac:dyDescent="0.25">
      <c r="C39" s="8" cm="1">
        <f t="array" aca="1" ref="C39" ca="1">VLOOKUP(INDIRECT("'Grupo " &amp; B38 &amp; "'!J20"),INDIRECT("'Grupo " &amp; B38 &amp; "'!B12"):INDIRECT("'Grupo " &amp; B38 &amp; "'!J15"),2,FALSE)</f>
        <v>4458</v>
      </c>
      <c r="D39" s="9" cm="1">
        <f t="array" aca="1" ref="D39" ca="1">VLOOKUP(IF(INDIRECT("'Grupo " &amp; B38 &amp; "'!J20")=INDIRECT("'Grupo " &amp; B38 &amp; "'!C20"),INDIRECT("'Grupo " &amp; B38 &amp; "'!C21"),INDIRECT("'Grupo " &amp; B38 &amp; "'!C20")),INDIRECT("'Grupo " &amp; B38 &amp; "'!B12"):INDIRECT("'Grupo " &amp; B38 &amp; "'!G15"),2,FALSE)</f>
        <v>4227</v>
      </c>
      <c r="F39" s="10" cm="1">
        <f t="array" aca="1" ref="F39" ca="1">VLOOKUP(IF(INDIRECT("'Grupo " &amp; B38 &amp; "'!J20")=INDIRECT("'Grupo " &amp; B38 &amp; "'!C20"),INDIRECT("'Grupo " &amp; B38 &amp; "'!C21"),INDIRECT("'Grupo " &amp; B38 &amp; "'!C20")),INDIRECT("'Grupo " &amp; B38 &amp; "'!B12"):INDIRECT("'Grupo " &amp; B38 &amp; "'!G15"),2,FALSE)</f>
        <v>4227</v>
      </c>
      <c r="G39" s="11" cm="1">
        <f t="array" aca="1" ref="G39" ca="1">VLOOKUP(INDIRECT("'Grupo " &amp; B38 &amp; "'!J20"),INDIRECT("'Grupo " &amp; B38 &amp; "'!B12"):INDIRECT("'Grupo " &amp; B38 &amp; "'!J15"),2,FALSE)</f>
        <v>4458</v>
      </c>
    </row>
    <row r="40" spans="2:7" ht="15.75" thickBot="1" x14ac:dyDescent="0.3">
      <c r="C40" s="12" cm="1">
        <f t="array" aca="1" ref="C40" ca="1">VLOOKUP(INDIRECT("'Grupo " &amp; B38 &amp; "'!J22"),INDIRECT("'Grupo " &amp; B38 &amp; "'!B12"):INDIRECT("'Grupo " &amp; B38 &amp; "'!J15"),2,FALSE)</f>
        <v>4227</v>
      </c>
      <c r="D40" s="13" cm="1">
        <f t="array" aca="1" ref="D40" ca="1">VLOOKUP(IF(INDIRECT("'Grupo " &amp; B38 &amp; "'!J22")=INDIRECT("'Grupo " &amp; B38 &amp; "'!C22"),INDIRECT("'Grupo " &amp; B38 &amp; "'!C23"),INDIRECT("'Grupo " &amp; B38 &amp; "'!C22")),INDIRECT("'Grupo " &amp; B38 &amp; "'!B12"):INDIRECT("'Grupo " &amp; B38 &amp; "'!G15"),2,FALSE)</f>
        <v>4829</v>
      </c>
      <c r="F40" s="14" cm="1">
        <f t="array" aca="1" ref="F40" ca="1">VLOOKUP(IF(INDIRECT("'Grupo " &amp; B38 &amp; "'!J22")=INDIRECT("'Grupo " &amp; B38 &amp; "'!C22"),INDIRECT("'Grupo " &amp; B38 &amp; "'!C23"),INDIRECT("'Grupo " &amp; B38 &amp; "'!C22")),INDIRECT("'Grupo " &amp; B38 &amp; "'!B12"):INDIRECT("'Grupo " &amp; B38 &amp; "'!G15"),2,FALSE)</f>
        <v>4829</v>
      </c>
      <c r="G40" s="15" cm="1">
        <f t="array" aca="1" ref="G40" ca="1">VLOOKUP(INDIRECT("'Grupo " &amp; B38 &amp; "'!J22"),INDIRECT("'Grupo " &amp; B38 &amp; "'!B12"):INDIRECT("'Grupo " &amp; B38 &amp; "'!J15"),2,FALSE)</f>
        <v>4227</v>
      </c>
    </row>
    <row r="41" spans="2:7" ht="15.75" thickBot="1" x14ac:dyDescent="0.3">
      <c r="B41" s="7">
        <f>B38+1</f>
        <v>14</v>
      </c>
      <c r="C41" s="3" cm="1">
        <f t="array" aca="1" ref="C41" ca="1">VLOOKUP(INDIRECT("'Grupo " &amp; B41 &amp; "'!J18"),INDIRECT("'Grupo " &amp; B41 &amp; "'!B12"):INDIRECT("'Grupo " &amp; B41 &amp; "'!J15"),2,FALSE)</f>
        <v>4151</v>
      </c>
      <c r="D41" s="4" cm="1">
        <f t="array" aca="1" ref="D41" ca="1">VLOOKUP(IF(INDIRECT("'Grupo " &amp; B41 &amp; "'!J18")=INDIRECT("'Grupo " &amp; B41 &amp; "'!C18"),INDIRECT("'Grupo " &amp; B41 &amp; "'!C19"),INDIRECT("'Grupo " &amp; B41 &amp; "'!C18")),INDIRECT("'Grupo " &amp; B41 &amp; "'!B12"):INDIRECT("'Grupo " &amp; B41 &amp; "'!G15"),2,FALSE)</f>
        <v>4027</v>
      </c>
      <c r="F41" s="5" cm="1">
        <f t="array" aca="1" ref="F41" ca="1">VLOOKUP(IF(INDIRECT("'Grupo " &amp; B41 &amp; "'!J18")=INDIRECT("'Grupo " &amp; B41 &amp; "'!C18"),INDIRECT("'Grupo " &amp; B41 &amp; "'!C19"),INDIRECT("'Grupo " &amp; B41 &amp; "'!C18")),INDIRECT("'Grupo " &amp; B41 &amp; "'!B12"):INDIRECT("'Grupo " &amp; B41 &amp; "'!G15"),2,FALSE)</f>
        <v>4027</v>
      </c>
      <c r="G41" s="6" cm="1">
        <f t="array" aca="1" ref="G41" ca="1">VLOOKUP(INDIRECT("'Grupo " &amp; B41 &amp; "'!J18"),INDIRECT("'Grupo " &amp; B41 &amp; "'!B12"):INDIRECT("'Grupo " &amp; B41 &amp; "'!J15"),2,FALSE)</f>
        <v>4151</v>
      </c>
    </row>
    <row r="42" spans="2:7" x14ac:dyDescent="0.25">
      <c r="C42" s="8" cm="1">
        <f t="array" aca="1" ref="C42" ca="1">VLOOKUP(INDIRECT("'Grupo " &amp; B41 &amp; "'!J20"),INDIRECT("'Grupo " &amp; B41 &amp; "'!B12"):INDIRECT("'Grupo " &amp; B41 &amp; "'!J15"),2,FALSE)</f>
        <v>4151</v>
      </c>
      <c r="D42" s="9" cm="1">
        <f t="array" aca="1" ref="D42" ca="1">VLOOKUP(IF(INDIRECT("'Grupo " &amp; B41 &amp; "'!J20")=INDIRECT("'Grupo " &amp; B41 &amp; "'!C20"),INDIRECT("'Grupo " &amp; B41 &amp; "'!C21"),INDIRECT("'Grupo " &amp; B41 &amp; "'!C20")),INDIRECT("'Grupo " &amp; B41 &amp; "'!B12"):INDIRECT("'Grupo " &amp; B41 &amp; "'!G15"),2,FALSE)</f>
        <v>4459</v>
      </c>
      <c r="F42" s="10" cm="1">
        <f t="array" aca="1" ref="F42" ca="1">VLOOKUP(IF(INDIRECT("'Grupo " &amp; B41 &amp; "'!J20")=INDIRECT("'Grupo " &amp; B41 &amp; "'!C20"),INDIRECT("'Grupo " &amp; B41 &amp; "'!C21"),INDIRECT("'Grupo " &amp; B41 &amp; "'!C20")),INDIRECT("'Grupo " &amp; B41 &amp; "'!B12"):INDIRECT("'Grupo " &amp; B41 &amp; "'!G15"),2,FALSE)</f>
        <v>4459</v>
      </c>
      <c r="G42" s="11" cm="1">
        <f t="array" aca="1" ref="G42" ca="1">VLOOKUP(INDIRECT("'Grupo " &amp; B41 &amp; "'!J20"),INDIRECT("'Grupo " &amp; B41 &amp; "'!B12"):INDIRECT("'Grupo " &amp; B41 &amp; "'!J15"),2,FALSE)</f>
        <v>4151</v>
      </c>
    </row>
    <row r="43" spans="2:7" ht="15.75" thickBot="1" x14ac:dyDescent="0.3">
      <c r="C43" s="12" cm="1">
        <f t="array" aca="1" ref="C43" ca="1">VLOOKUP(INDIRECT("'Grupo " &amp; B41 &amp; "'!J22"),INDIRECT("'Grupo " &amp; B41 &amp; "'!B12"):INDIRECT("'Grupo " &amp; B41 &amp; "'!J15"),2,FALSE)</f>
        <v>4459</v>
      </c>
      <c r="D43" s="13" cm="1">
        <f t="array" aca="1" ref="D43" ca="1">VLOOKUP(IF(INDIRECT("'Grupo " &amp; B41 &amp; "'!J22")=INDIRECT("'Grupo " &amp; B41 &amp; "'!C22"),INDIRECT("'Grupo " &amp; B41 &amp; "'!C23"),INDIRECT("'Grupo " &amp; B41 &amp; "'!C22")),INDIRECT("'Grupo " &amp; B41 &amp; "'!B12"):INDIRECT("'Grupo " &amp; B41 &amp; "'!G15"),2,FALSE)</f>
        <v>4027</v>
      </c>
      <c r="F43" s="14" cm="1">
        <f t="array" aca="1" ref="F43" ca="1">VLOOKUP(IF(INDIRECT("'Grupo " &amp; B41 &amp; "'!J22")=INDIRECT("'Grupo " &amp; B41 &amp; "'!C22"),INDIRECT("'Grupo " &amp; B41 &amp; "'!C23"),INDIRECT("'Grupo " &amp; B41 &amp; "'!C22")),INDIRECT("'Grupo " &amp; B41 &amp; "'!B12"):INDIRECT("'Grupo " &amp; B41 &amp; "'!G15"),2,FALSE)</f>
        <v>4027</v>
      </c>
      <c r="G43" s="15" cm="1">
        <f t="array" aca="1" ref="G43" ca="1">VLOOKUP(INDIRECT("'Grupo " &amp; B41 &amp; "'!J22"),INDIRECT("'Grupo " &amp; B41 &amp; "'!B12"):INDIRECT("'Grupo " &amp; B41 &amp; "'!J15"),2,FALSE)</f>
        <v>4459</v>
      </c>
    </row>
    <row r="44" spans="2:7" ht="15.75" thickBot="1" x14ac:dyDescent="0.3">
      <c r="B44" s="7">
        <f>B41+1</f>
        <v>15</v>
      </c>
      <c r="C44" s="3" cm="1">
        <f t="array" aca="1" ref="C44" ca="1">VLOOKUP(INDIRECT("'Grupo " &amp; B44 &amp; "'!J18"),INDIRECT("'Grupo " &amp; B44 &amp; "'!B12"):INDIRECT("'Grupo " &amp; B44 &amp; "'!J15"),2,FALSE)</f>
        <v>4283</v>
      </c>
      <c r="D44" s="4" cm="1">
        <f t="array" aca="1" ref="D44" ca="1">VLOOKUP(IF(INDIRECT("'Grupo " &amp; B44 &amp; "'!J18")=INDIRECT("'Grupo " &amp; B44 &amp; "'!C18"),INDIRECT("'Grupo " &amp; B44 &amp; "'!C19"),INDIRECT("'Grupo " &amp; B44 &amp; "'!C18")),INDIRECT("'Grupo " &amp; B44 &amp; "'!B12"):INDIRECT("'Grupo " &amp; B44 &amp; "'!G15"),2,FALSE)</f>
        <v>4768</v>
      </c>
      <c r="F44" s="5" cm="1">
        <f t="array" aca="1" ref="F44" ca="1">VLOOKUP(IF(INDIRECT("'Grupo " &amp; B44 &amp; "'!J18")=INDIRECT("'Grupo " &amp; B44 &amp; "'!C18"),INDIRECT("'Grupo " &amp; B44 &amp; "'!C19"),INDIRECT("'Grupo " &amp; B44 &amp; "'!C18")),INDIRECT("'Grupo " &amp; B44 &amp; "'!B12"):INDIRECT("'Grupo " &amp; B44 &amp; "'!G15"),2,FALSE)</f>
        <v>4768</v>
      </c>
      <c r="G44" s="6" cm="1">
        <f t="array" aca="1" ref="G44" ca="1">VLOOKUP(INDIRECT("'Grupo " &amp; B44 &amp; "'!J18"),INDIRECT("'Grupo " &amp; B44 &amp; "'!B12"):INDIRECT("'Grupo " &amp; B44 &amp; "'!J15"),2,FALSE)</f>
        <v>4283</v>
      </c>
    </row>
    <row r="45" spans="2:7" x14ac:dyDescent="0.25">
      <c r="C45" s="8" cm="1">
        <f t="array" aca="1" ref="C45" ca="1">VLOOKUP(INDIRECT("'Grupo " &amp; B44 &amp; "'!J20"),INDIRECT("'Grupo " &amp; B44 &amp; "'!B12"):INDIRECT("'Grupo " &amp; B44 &amp; "'!J15"),2,FALSE)</f>
        <v>4175</v>
      </c>
      <c r="D45" s="9" cm="1">
        <f t="array" aca="1" ref="D45" ca="1">VLOOKUP(IF(INDIRECT("'Grupo " &amp; B44 &amp; "'!J20")=INDIRECT("'Grupo " &amp; B44 &amp; "'!C20"),INDIRECT("'Grupo " &amp; B44 &amp; "'!C21"),INDIRECT("'Grupo " &amp; B44 &amp; "'!C20")),INDIRECT("'Grupo " &amp; B44 &amp; "'!B12"):INDIRECT("'Grupo " &amp; B44 &amp; "'!G15"),2,FALSE)</f>
        <v>4283</v>
      </c>
      <c r="F45" s="10" cm="1">
        <f t="array" aca="1" ref="F45" ca="1">VLOOKUP(IF(INDIRECT("'Grupo " &amp; B44 &amp; "'!J20")=INDIRECT("'Grupo " &amp; B44 &amp; "'!C20"),INDIRECT("'Grupo " &amp; B44 &amp; "'!C21"),INDIRECT("'Grupo " &amp; B44 &amp; "'!C20")),INDIRECT("'Grupo " &amp; B44 &amp; "'!B12"):INDIRECT("'Grupo " &amp; B44 &amp; "'!G15"),2,FALSE)</f>
        <v>4283</v>
      </c>
      <c r="G45" s="11" cm="1">
        <f t="array" aca="1" ref="G45" ca="1">VLOOKUP(INDIRECT("'Grupo " &amp; B44 &amp; "'!J20"),INDIRECT("'Grupo " &amp; B44 &amp; "'!B12"):INDIRECT("'Grupo " &amp; B44 &amp; "'!J15"),2,FALSE)</f>
        <v>4175</v>
      </c>
    </row>
    <row r="46" spans="2:7" ht="15.75" thickBot="1" x14ac:dyDescent="0.3">
      <c r="C46" s="12" cm="1">
        <f t="array" aca="1" ref="C46" ca="1">VLOOKUP(INDIRECT("'Grupo " &amp; B44 &amp; "'!J22"),INDIRECT("'Grupo " &amp; B44 &amp; "'!B12"):INDIRECT("'Grupo " &amp; B44 &amp; "'!J15"),2,FALSE)</f>
        <v>4175</v>
      </c>
      <c r="D46" s="13" cm="1">
        <f t="array" aca="1" ref="D46" ca="1">VLOOKUP(IF(INDIRECT("'Grupo " &amp; B44 &amp; "'!J22")=INDIRECT("'Grupo " &amp; B44 &amp; "'!C22"),INDIRECT("'Grupo " &amp; B44 &amp; "'!C23"),INDIRECT("'Grupo " &amp; B44 &amp; "'!C22")),INDIRECT("'Grupo " &amp; B44 &amp; "'!B12"):INDIRECT("'Grupo " &amp; B44 &amp; "'!G15"),2,FALSE)</f>
        <v>4768</v>
      </c>
      <c r="F46" s="14" cm="1">
        <f t="array" aca="1" ref="F46" ca="1">VLOOKUP(IF(INDIRECT("'Grupo " &amp; B44 &amp; "'!J22")=INDIRECT("'Grupo " &amp; B44 &amp; "'!C22"),INDIRECT("'Grupo " &amp; B44 &amp; "'!C23"),INDIRECT("'Grupo " &amp; B44 &amp; "'!C22")),INDIRECT("'Grupo " &amp; B44 &amp; "'!B12"):INDIRECT("'Grupo " &amp; B44 &amp; "'!G15"),2,FALSE)</f>
        <v>4768</v>
      </c>
      <c r="G46" s="15" cm="1">
        <f t="array" aca="1" ref="G46" ca="1">VLOOKUP(INDIRECT("'Grupo " &amp; B44 &amp; "'!J22"),INDIRECT("'Grupo " &amp; B44 &amp; "'!B12"):INDIRECT("'Grupo " &amp; B44 &amp; "'!J15"),2,FALSE)</f>
        <v>4175</v>
      </c>
    </row>
    <row r="47" spans="2:7" ht="15.75" thickBot="1" x14ac:dyDescent="0.3">
      <c r="B47" s="7">
        <f>B44+1</f>
        <v>16</v>
      </c>
      <c r="C47" s="3" cm="1">
        <f t="array" aca="1" ref="C47" ca="1">VLOOKUP(INDIRECT("'Grupo " &amp; B47 &amp; "'!J18"),INDIRECT("'Grupo " &amp; B47 &amp; "'!B12"):INDIRECT("'Grupo " &amp; B47 &amp; "'!J15"),2,FALSE)</f>
        <v>4377</v>
      </c>
      <c r="D47" s="4" cm="1">
        <f t="array" aca="1" ref="D47" ca="1">VLOOKUP(IF(INDIRECT("'Grupo " &amp; B47 &amp; "'!J18")=INDIRECT("'Grupo " &amp; B47 &amp; "'!C18"),INDIRECT("'Grupo " &amp; B47 &amp; "'!C19"),INDIRECT("'Grupo " &amp; B47 &amp; "'!C18")),INDIRECT("'Grupo " &amp; B47 &amp; "'!B12"):INDIRECT("'Grupo " &amp; B47 &amp; "'!G15"),2,FALSE)</f>
        <v>4723</v>
      </c>
      <c r="F47" s="5" cm="1">
        <f t="array" aca="1" ref="F47" ca="1">VLOOKUP(IF(INDIRECT("'Grupo " &amp; B47 &amp; "'!J18")=INDIRECT("'Grupo " &amp; B47 &amp; "'!C18"),INDIRECT("'Grupo " &amp; B47 &amp; "'!C19"),INDIRECT("'Grupo " &amp; B47 &amp; "'!C18")),INDIRECT("'Grupo " &amp; B47 &amp; "'!B12"):INDIRECT("'Grupo " &amp; B47 &amp; "'!G15"),2,FALSE)</f>
        <v>4723</v>
      </c>
      <c r="G47" s="6" cm="1">
        <f t="array" aca="1" ref="G47" ca="1">VLOOKUP(INDIRECT("'Grupo " &amp; B47 &amp; "'!J18"),INDIRECT("'Grupo " &amp; B47 &amp; "'!B12"):INDIRECT("'Grupo " &amp; B47 &amp; "'!J15"),2,FALSE)</f>
        <v>4377</v>
      </c>
    </row>
    <row r="48" spans="2:7" x14ac:dyDescent="0.25">
      <c r="C48" s="8" cm="1">
        <f t="array" aca="1" ref="C48" ca="1">VLOOKUP(INDIRECT("'Grupo " &amp; B47 &amp; "'!J20"),INDIRECT("'Grupo " &amp; B47 &amp; "'!B12"):INDIRECT("'Grupo " &amp; B47 &amp; "'!J15"),2,FALSE)</f>
        <v>4296</v>
      </c>
      <c r="D48" s="9" cm="1">
        <f t="array" aca="1" ref="D48" ca="1">VLOOKUP(IF(INDIRECT("'Grupo " &amp; B47 &amp; "'!J20")=INDIRECT("'Grupo " &amp; B47 &amp; "'!C20"),INDIRECT("'Grupo " &amp; B47 &amp; "'!C21"),INDIRECT("'Grupo " &amp; B47 &amp; "'!C20")),INDIRECT("'Grupo " &amp; B47 &amp; "'!B12"):INDIRECT("'Grupo " &amp; B47 &amp; "'!G15"),2,FALSE)</f>
        <v>4377</v>
      </c>
      <c r="F48" s="10" cm="1">
        <f t="array" aca="1" ref="F48" ca="1">VLOOKUP(IF(INDIRECT("'Grupo " &amp; B47 &amp; "'!J20")=INDIRECT("'Grupo " &amp; B47 &amp; "'!C20"),INDIRECT("'Grupo " &amp; B47 &amp; "'!C21"),INDIRECT("'Grupo " &amp; B47 &amp; "'!C20")),INDIRECT("'Grupo " &amp; B47 &amp; "'!B12"):INDIRECT("'Grupo " &amp; B47 &amp; "'!G15"),2,FALSE)</f>
        <v>4377</v>
      </c>
      <c r="G48" s="11" cm="1">
        <f t="array" aca="1" ref="G48" ca="1">VLOOKUP(INDIRECT("'Grupo " &amp; B47 &amp; "'!J20"),INDIRECT("'Grupo " &amp; B47 &amp; "'!B12"):INDIRECT("'Grupo " &amp; B47 &amp; "'!J15"),2,FALSE)</f>
        <v>4296</v>
      </c>
    </row>
    <row r="49" spans="2:7" ht="15.75" thickBot="1" x14ac:dyDescent="0.3">
      <c r="C49" s="12" cm="1">
        <f t="array" aca="1" ref="C49" ca="1">VLOOKUP(INDIRECT("'Grupo " &amp; B47 &amp; "'!J22"),INDIRECT("'Grupo " &amp; B47 &amp; "'!B12"):INDIRECT("'Grupo " &amp; B47 &amp; "'!J15"),2,FALSE)</f>
        <v>4296</v>
      </c>
      <c r="D49" s="13" cm="1">
        <f t="array" aca="1" ref="D49" ca="1">VLOOKUP(IF(INDIRECT("'Grupo " &amp; B47 &amp; "'!J22")=INDIRECT("'Grupo " &amp; B47 &amp; "'!C22"),INDIRECT("'Grupo " &amp; B47 &amp; "'!C23"),INDIRECT("'Grupo " &amp; B47 &amp; "'!C22")),INDIRECT("'Grupo " &amp; B47 &amp; "'!B12"):INDIRECT("'Grupo " &amp; B47 &amp; "'!G15"),2,FALSE)</f>
        <v>4723</v>
      </c>
      <c r="F49" s="14" cm="1">
        <f t="array" aca="1" ref="F49" ca="1">VLOOKUP(IF(INDIRECT("'Grupo " &amp; B47 &amp; "'!J22")=INDIRECT("'Grupo " &amp; B47 &amp; "'!C22"),INDIRECT("'Grupo " &amp; B47 &amp; "'!C23"),INDIRECT("'Grupo " &amp; B47 &amp; "'!C22")),INDIRECT("'Grupo " &amp; B47 &amp; "'!B12"):INDIRECT("'Grupo " &amp; B47 &amp; "'!G15"),2,FALSE)</f>
        <v>4723</v>
      </c>
      <c r="G49" s="15" cm="1">
        <f t="array" aca="1" ref="G49" ca="1">VLOOKUP(INDIRECT("'Grupo " &amp; B47 &amp; "'!J22"),INDIRECT("'Grupo " &amp; B47 &amp; "'!B12"):INDIRECT("'Grupo " &amp; B47 &amp; "'!J15"),2,FALSE)</f>
        <v>4296</v>
      </c>
    </row>
    <row r="50" spans="2:7" ht="15.75" thickBot="1" x14ac:dyDescent="0.3">
      <c r="B50" s="2">
        <v>17</v>
      </c>
      <c r="C50" s="3" cm="1">
        <f t="array" aca="1" ref="C50" ca="1">VLOOKUP(INDIRECT("'Grupo " &amp; B50 &amp; "'!J18"),INDIRECT("'Grupo " &amp; B50 &amp; "'!B12"):INDIRECT("'Grupo " &amp; B50 &amp; "'!J15"),2,FALSE)</f>
        <v>4218</v>
      </c>
      <c r="D50" s="4" cm="1">
        <f t="array" aca="1" ref="D50" ca="1">VLOOKUP(IF(INDIRECT("'Grupo " &amp; B50 &amp; "'!J18")=INDIRECT("'Grupo " &amp; B50 &amp; "'!C18"),INDIRECT("'Grupo " &amp; B50 &amp; "'!C19"),INDIRECT("'Grupo " &amp; B50 &amp; "'!C18")),INDIRECT("'Grupo " &amp; B50 &amp; "'!B12"):INDIRECT("'Grupo " &amp; B50 &amp; "'!G15"),2,FALSE)</f>
        <v>4676</v>
      </c>
      <c r="F50" s="5" cm="1">
        <f t="array" aca="1" ref="F50" ca="1">VLOOKUP(IF(INDIRECT("'Grupo " &amp; B50 &amp; "'!J18")=INDIRECT("'Grupo " &amp; B50 &amp; "'!C18"),INDIRECT("'Grupo " &amp; B50 &amp; "'!C19"),INDIRECT("'Grupo " &amp; B50 &amp; "'!C18")),INDIRECT("'Grupo " &amp; B50 &amp; "'!B12"):INDIRECT("'Grupo " &amp; B50 &amp; "'!G15"),2,FALSE)</f>
        <v>4676</v>
      </c>
      <c r="G50" s="6" cm="1">
        <f t="array" aca="1" ref="G50" ca="1">VLOOKUP(INDIRECT("'Grupo " &amp; B50 &amp; "'!J18"),INDIRECT("'Grupo " &amp; B50 &amp; "'!B12"):INDIRECT("'Grupo " &amp; B50 &amp; "'!J15"),2,FALSE)</f>
        <v>4218</v>
      </c>
    </row>
    <row r="51" spans="2:7" x14ac:dyDescent="0.25">
      <c r="C51" s="8" cm="1">
        <f t="array" aca="1" ref="C51" ca="1">VLOOKUP(INDIRECT("'Grupo " &amp; B50 &amp; "'!J20"),INDIRECT("'Grupo " &amp; B50 &amp; "'!B12"):INDIRECT("'Grupo " &amp; B50 &amp; "'!J15"),2,FALSE)</f>
        <v>4215</v>
      </c>
      <c r="D51" s="9" cm="1">
        <f t="array" aca="1" ref="D51" ca="1">VLOOKUP(IF(INDIRECT("'Grupo " &amp; B50 &amp; "'!J20")=INDIRECT("'Grupo " &amp; B50 &amp; "'!C20"),INDIRECT("'Grupo " &amp; B50 &amp; "'!C21"),INDIRECT("'Grupo " &amp; B50 &amp; "'!C20")),INDIRECT("'Grupo " &amp; B50 &amp; "'!B12"):INDIRECT("'Grupo " &amp; B50 &amp; "'!G15"),2,FALSE)</f>
        <v>4878</v>
      </c>
      <c r="F51" s="10" cm="1">
        <f t="array" aca="1" ref="F51" ca="1">VLOOKUP(IF(INDIRECT("'Grupo " &amp; B50 &amp; "'!J20")=INDIRECT("'Grupo " &amp; B50 &amp; "'!C20"),INDIRECT("'Grupo " &amp; B50 &amp; "'!C21"),INDIRECT("'Grupo " &amp; B50 &amp; "'!C20")),INDIRECT("'Grupo " &amp; B50 &amp; "'!B12"):INDIRECT("'Grupo " &amp; B50 &amp; "'!G15"),2,FALSE)</f>
        <v>4878</v>
      </c>
      <c r="G51" s="11" cm="1">
        <f t="array" aca="1" ref="G51" ca="1">VLOOKUP(INDIRECT("'Grupo " &amp; B50 &amp; "'!J20"),INDIRECT("'Grupo " &amp; B50 &amp; "'!B12"):INDIRECT("'Grupo " &amp; B50 &amp; "'!J15"),2,FALSE)</f>
        <v>4215</v>
      </c>
    </row>
    <row r="52" spans="2:7" x14ac:dyDescent="0.25">
      <c r="C52" s="8" cm="1">
        <f t="array" aca="1" ref="C52" ca="1">VLOOKUP(INDIRECT("'Grupo " &amp; B50 &amp; "'!J22"),INDIRECT("'Grupo " &amp; B50 &amp; "'!B12"):INDIRECT("'Grupo " &amp; B50 &amp; "'!J15"),2,FALSE)</f>
        <v>4218</v>
      </c>
      <c r="D52" s="9" cm="1">
        <f t="array" aca="1" ref="D52" ca="1">VLOOKUP(IF(INDIRECT("'Grupo " &amp; B50 &amp; "'!J22")=INDIRECT("'Grupo " &amp; B50 &amp; "'!C22"),INDIRECT("'Grupo " &amp; B50 &amp; "'!C23"),INDIRECT("'Grupo " &amp; B50 &amp; "'!C22")),INDIRECT("'Grupo " &amp; B50 &amp; "'!B12"):INDIRECT("'Grupo " &amp; B50 &amp; "'!G15"),2,FALSE)</f>
        <v>4215</v>
      </c>
      <c r="F52" s="10" cm="1">
        <f t="array" aca="1" ref="F52" ca="1">VLOOKUP(IF(INDIRECT("'Grupo " &amp; B50 &amp; "'!J22")=INDIRECT("'Grupo " &amp; B50 &amp; "'!C22"),INDIRECT("'Grupo " &amp; B50 &amp; "'!C23"),INDIRECT("'Grupo " &amp; B50 &amp; "'!C22")),INDIRECT("'Grupo " &amp; B50 &amp; "'!B12"):INDIRECT("'Grupo " &amp; B50 &amp; "'!G15"),2,FALSE)</f>
        <v>4215</v>
      </c>
      <c r="G52" s="11" cm="1">
        <f t="array" aca="1" ref="G52" ca="1">VLOOKUP(INDIRECT("'Grupo " &amp; B50 &amp; "'!J22"),INDIRECT("'Grupo " &amp; B50 &amp; "'!B12"):INDIRECT("'Grupo " &amp; B50 &amp; "'!J15"),2,FALSE)</f>
        <v>4218</v>
      </c>
    </row>
    <row r="53" spans="2:7" x14ac:dyDescent="0.25">
      <c r="C53" s="8" cm="1">
        <f t="array" aca="1" ref="C53" ca="1">VLOOKUP(INDIRECT("'Grupo " &amp; B50 &amp; "'!J24"),INDIRECT("'Grupo " &amp; B50 &amp; "'!B12"):INDIRECT("'Grupo " &amp; B50 &amp; "'!J15"),2,FALSE)</f>
        <v>4676</v>
      </c>
      <c r="D53" s="9" cm="1">
        <f t="array" aca="1" ref="D53" ca="1">VLOOKUP(IF(INDIRECT("'Grupo " &amp; B50 &amp; "'!J24")=INDIRECT("'Grupo " &amp; B50 &amp; "'!C24"),INDIRECT("'Grupo " &amp; B50 &amp; "'!C25"),INDIRECT("'Grupo " &amp; B50 &amp; "'!C24")),INDIRECT("'Grupo " &amp; B50 &amp; "'!B12"):INDIRECT("'Grupo " &amp; B50 &amp; "'!G15"),2,FALSE)</f>
        <v>4878</v>
      </c>
      <c r="F53" s="10" cm="1">
        <f t="array" aca="1" ref="F53" ca="1">VLOOKUP(IF(INDIRECT("'Grupo " &amp; B50 &amp; "'!J24")=INDIRECT("'Grupo " &amp; B50 &amp; "'!C24"),INDIRECT("'Grupo " &amp; B50 &amp; "'!C25"),INDIRECT("'Grupo " &amp; B50 &amp; "'!C24")),INDIRECT("'Grupo " &amp; B50 &amp; "'!B12"):INDIRECT("'Grupo " &amp; B50 &amp; "'!G15"),2,FALSE)</f>
        <v>4878</v>
      </c>
      <c r="G53" s="11" cm="1">
        <f t="array" aca="1" ref="G53" ca="1">VLOOKUP(INDIRECT("'Grupo " &amp; B50 &amp; "'!J24"),INDIRECT("'Grupo " &amp; B50 &amp; "'!B12"):INDIRECT("'Grupo " &amp; B50 &amp; "'!J15"),2,FALSE)</f>
        <v>4676</v>
      </c>
    </row>
    <row r="54" spans="2:7" x14ac:dyDescent="0.25">
      <c r="C54" s="8" cm="1">
        <f t="array" aca="1" ref="C54" ca="1">VLOOKUP(INDIRECT("'Grupo " &amp; B50 &amp; "'!J26"),INDIRECT("'Grupo " &amp; B50 &amp; "'!B12"):INDIRECT("'Grupo " &amp; B50 &amp; "'!J15"),2,FALSE)</f>
        <v>4218</v>
      </c>
      <c r="D54" s="9" cm="1">
        <f t="array" aca="1" ref="D54" ca="1">VLOOKUP(IF(INDIRECT("'Grupo " &amp; B50 &amp; "'!J26")=INDIRECT("'Grupo " &amp; B50 &amp; "'!C26"),INDIRECT("'Grupo " &amp; B50 &amp; "'!C27"),INDIRECT("'Grupo " &amp; B50 &amp; "'!C26")),INDIRECT("'Grupo " &amp; B50 &amp; "'!B12"):INDIRECT("'Grupo " &amp; B50 &amp; "'!G15"),2,FALSE)</f>
        <v>4878</v>
      </c>
      <c r="F54" s="10" cm="1">
        <f t="array" aca="1" ref="F54" ca="1">VLOOKUP(IF(INDIRECT("'Grupo " &amp; B50 &amp; "'!J26")=INDIRECT("'Grupo " &amp; B50 &amp; "'!C26"),INDIRECT("'Grupo " &amp; B50 &amp; "'!C27"),INDIRECT("'Grupo " &amp; B50 &amp; "'!C26")),INDIRECT("'Grupo " &amp; B50 &amp; "'!B12"):INDIRECT("'Grupo " &amp; B50 &amp; "'!G15"),2,FALSE)</f>
        <v>4878</v>
      </c>
      <c r="G54" s="11" cm="1">
        <f t="array" aca="1" ref="G54" ca="1">VLOOKUP(INDIRECT("'Grupo " &amp; B50 &amp; "'!J26"),INDIRECT("'Grupo " &amp; B50 &amp; "'!B12"):INDIRECT("'Grupo " &amp; B50 &amp; "'!J15"),2,FALSE)</f>
        <v>4218</v>
      </c>
    </row>
    <row r="55" spans="2:7" ht="15.75" thickBot="1" x14ac:dyDescent="0.3">
      <c r="C55" s="12" cm="1">
        <f t="array" aca="1" ref="C55" ca="1">VLOOKUP(INDIRECT("'Grupo " &amp; B50 &amp; "'!J28"),INDIRECT("'Grupo " &amp; B50 &amp; "'!B12"):INDIRECT("'Grupo " &amp; B50 &amp; "'!J15"),2,FALSE)</f>
        <v>4676</v>
      </c>
      <c r="D55" s="13" cm="1">
        <f t="array" aca="1" ref="D55" ca="1">VLOOKUP(IF(INDIRECT("'Grupo " &amp; B50 &amp; "'!J28")=INDIRECT("'Grupo " &amp; B50 &amp; "'!C28"),INDIRECT("'Grupo " &amp; B50 &amp; "'!C29"),INDIRECT("'Grupo " &amp; B50 &amp; "'!C28")),INDIRECT("'Grupo " &amp; B50 &amp; "'!B12"):INDIRECT("'Grupo " &amp; B50 &amp; "'!G15"),2,FALSE)</f>
        <v>4215</v>
      </c>
      <c r="F55" s="14" cm="1">
        <f t="array" aca="1" ref="F55" ca="1">VLOOKUP(IF(INDIRECT("'Grupo " &amp; B50 &amp; "'!J28")=INDIRECT("'Grupo " &amp; B50 &amp; "'!C28"),INDIRECT("'Grupo " &amp; B50 &amp; "'!C29"),INDIRECT("'Grupo " &amp; B50 &amp; "'!C28")),INDIRECT("'Grupo " &amp; B50 &amp; "'!B12"):INDIRECT("'Grupo " &amp; B50 &amp; "'!G15"),2,FALSE)</f>
        <v>4215</v>
      </c>
      <c r="G55" s="15" cm="1">
        <f t="array" aca="1" ref="G55" ca="1">VLOOKUP(INDIRECT("'Grupo " &amp; B50 &amp; "'!J28"),INDIRECT("'Grupo " &amp; B50 &amp; "'!B12"):INDIRECT("'Grupo " &amp; B50 &amp; "'!J15"),2,FALSE)</f>
        <v>4676</v>
      </c>
    </row>
  </sheetData>
  <mergeCells count="2">
    <mergeCell ref="C1:D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C287D-F16A-4CEA-B036-BAEF9CF0CE85}">
  <dimension ref="A1:E207"/>
  <sheetViews>
    <sheetView tabSelected="1" workbookViewId="0">
      <selection activeCell="J1" sqref="J1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20</v>
      </c>
      <c r="B1" t="s">
        <v>338</v>
      </c>
      <c r="C1" t="s">
        <v>4</v>
      </c>
      <c r="D1" t="s">
        <v>5</v>
      </c>
      <c r="E1" t="s">
        <v>7</v>
      </c>
    </row>
    <row r="2" spans="1:5" x14ac:dyDescent="0.25">
      <c r="A2">
        <v>1</v>
      </c>
      <c r="B2">
        <v>3790</v>
      </c>
      <c r="C2" t="s">
        <v>269</v>
      </c>
      <c r="D2" t="s">
        <v>270</v>
      </c>
      <c r="E2">
        <v>774</v>
      </c>
    </row>
    <row r="3" spans="1:5" x14ac:dyDescent="0.25">
      <c r="A3">
        <v>2</v>
      </c>
      <c r="B3">
        <v>4025</v>
      </c>
      <c r="C3" t="s">
        <v>275</v>
      </c>
      <c r="D3" t="s">
        <v>276</v>
      </c>
      <c r="E3">
        <v>733</v>
      </c>
    </row>
    <row r="4" spans="1:5" x14ac:dyDescent="0.25">
      <c r="A4">
        <v>3</v>
      </c>
      <c r="B4">
        <v>3787</v>
      </c>
      <c r="C4" t="s">
        <v>280</v>
      </c>
      <c r="D4" t="s">
        <v>281</v>
      </c>
      <c r="E4">
        <v>679</v>
      </c>
    </row>
    <row r="5" spans="1:5" x14ac:dyDescent="0.25">
      <c r="A5">
        <v>4</v>
      </c>
      <c r="B5">
        <v>4297</v>
      </c>
      <c r="C5" t="s">
        <v>285</v>
      </c>
      <c r="D5" t="s">
        <v>276</v>
      </c>
      <c r="E5">
        <v>663</v>
      </c>
    </row>
    <row r="6" spans="1:5" x14ac:dyDescent="0.25">
      <c r="A6">
        <v>5</v>
      </c>
      <c r="B6">
        <v>3988</v>
      </c>
      <c r="C6" t="s">
        <v>296</v>
      </c>
      <c r="D6" t="s">
        <v>274</v>
      </c>
      <c r="E6">
        <v>638</v>
      </c>
    </row>
    <row r="7" spans="1:5" x14ac:dyDescent="0.25">
      <c r="A7">
        <v>6</v>
      </c>
      <c r="B7">
        <v>4026</v>
      </c>
      <c r="C7" t="s">
        <v>289</v>
      </c>
      <c r="D7" t="s">
        <v>270</v>
      </c>
      <c r="E7">
        <v>634</v>
      </c>
    </row>
    <row r="8" spans="1:5" x14ac:dyDescent="0.25">
      <c r="A8">
        <v>7</v>
      </c>
      <c r="B8">
        <v>4181</v>
      </c>
      <c r="C8" t="s">
        <v>293</v>
      </c>
      <c r="D8" t="s">
        <v>270</v>
      </c>
      <c r="E8">
        <v>631</v>
      </c>
    </row>
    <row r="9" spans="1:5" x14ac:dyDescent="0.25">
      <c r="A9">
        <v>8</v>
      </c>
      <c r="B9">
        <v>3875</v>
      </c>
      <c r="C9" t="s">
        <v>300</v>
      </c>
      <c r="D9" t="s">
        <v>274</v>
      </c>
      <c r="E9">
        <v>619</v>
      </c>
    </row>
    <row r="10" spans="1:5" x14ac:dyDescent="0.25">
      <c r="A10">
        <v>8</v>
      </c>
      <c r="B10">
        <v>4177</v>
      </c>
      <c r="C10" t="s">
        <v>303</v>
      </c>
      <c r="D10" t="s">
        <v>276</v>
      </c>
      <c r="E10">
        <v>619</v>
      </c>
    </row>
    <row r="11" spans="1:5" x14ac:dyDescent="0.25">
      <c r="A11">
        <v>10</v>
      </c>
      <c r="B11">
        <v>4679</v>
      </c>
      <c r="C11" t="s">
        <v>311</v>
      </c>
      <c r="D11" t="s">
        <v>287</v>
      </c>
      <c r="E11">
        <v>612</v>
      </c>
    </row>
    <row r="12" spans="1:5" x14ac:dyDescent="0.25">
      <c r="A12">
        <v>11</v>
      </c>
      <c r="B12">
        <v>5005</v>
      </c>
      <c r="C12" t="s">
        <v>306</v>
      </c>
      <c r="D12" t="s">
        <v>307</v>
      </c>
      <c r="E12">
        <v>593</v>
      </c>
    </row>
    <row r="13" spans="1:5" x14ac:dyDescent="0.25">
      <c r="A13">
        <v>12</v>
      </c>
      <c r="B13">
        <v>4151</v>
      </c>
      <c r="C13" t="s">
        <v>321</v>
      </c>
      <c r="D13" t="s">
        <v>270</v>
      </c>
      <c r="E13">
        <v>583</v>
      </c>
    </row>
    <row r="14" spans="1:5" x14ac:dyDescent="0.25">
      <c r="A14">
        <v>13</v>
      </c>
      <c r="B14">
        <v>4458</v>
      </c>
      <c r="C14" t="s">
        <v>317</v>
      </c>
      <c r="D14" t="s">
        <v>276</v>
      </c>
      <c r="E14">
        <v>580</v>
      </c>
    </row>
    <row r="15" spans="1:5" x14ac:dyDescent="0.25">
      <c r="A15">
        <v>14</v>
      </c>
      <c r="B15">
        <v>4218</v>
      </c>
      <c r="C15" t="s">
        <v>331</v>
      </c>
      <c r="D15" t="s">
        <v>276</v>
      </c>
      <c r="E15">
        <v>575</v>
      </c>
    </row>
    <row r="16" spans="1:5" x14ac:dyDescent="0.25">
      <c r="A16">
        <v>14</v>
      </c>
      <c r="B16">
        <v>4296</v>
      </c>
      <c r="C16" t="s">
        <v>329</v>
      </c>
      <c r="D16" t="s">
        <v>276</v>
      </c>
      <c r="E16">
        <v>575</v>
      </c>
    </row>
    <row r="17" spans="1:5" x14ac:dyDescent="0.25">
      <c r="A17">
        <v>16</v>
      </c>
      <c r="B17">
        <v>4283</v>
      </c>
      <c r="C17" t="s">
        <v>325</v>
      </c>
      <c r="D17" t="s">
        <v>270</v>
      </c>
      <c r="E17">
        <v>563</v>
      </c>
    </row>
    <row r="18" spans="1:5" x14ac:dyDescent="0.25">
      <c r="A18">
        <v>16</v>
      </c>
      <c r="B18">
        <v>4351</v>
      </c>
      <c r="C18" t="s">
        <v>315</v>
      </c>
      <c r="D18" t="s">
        <v>284</v>
      </c>
      <c r="E18">
        <v>563</v>
      </c>
    </row>
    <row r="19" spans="1:5" x14ac:dyDescent="0.25">
      <c r="A19">
        <v>18</v>
      </c>
      <c r="B19">
        <v>4175</v>
      </c>
      <c r="C19" t="s">
        <v>326</v>
      </c>
      <c r="D19" t="s">
        <v>276</v>
      </c>
      <c r="E19">
        <v>561</v>
      </c>
    </row>
    <row r="20" spans="1:5" x14ac:dyDescent="0.25">
      <c r="A20">
        <v>19</v>
      </c>
      <c r="B20">
        <v>4325</v>
      </c>
      <c r="C20" t="s">
        <v>314</v>
      </c>
      <c r="D20" t="s">
        <v>281</v>
      </c>
      <c r="E20">
        <v>559</v>
      </c>
    </row>
    <row r="21" spans="1:5" x14ac:dyDescent="0.25">
      <c r="A21">
        <v>20</v>
      </c>
      <c r="B21">
        <v>4377</v>
      </c>
      <c r="C21" t="s">
        <v>328</v>
      </c>
      <c r="D21" t="s">
        <v>274</v>
      </c>
      <c r="E21">
        <v>557</v>
      </c>
    </row>
    <row r="22" spans="1:5" x14ac:dyDescent="0.25">
      <c r="A22">
        <v>21</v>
      </c>
      <c r="B22">
        <v>4227</v>
      </c>
      <c r="C22" t="s">
        <v>318</v>
      </c>
      <c r="D22" t="s">
        <v>319</v>
      </c>
      <c r="E22">
        <v>546</v>
      </c>
    </row>
    <row r="23" spans="1:5" x14ac:dyDescent="0.25">
      <c r="A23">
        <v>22</v>
      </c>
      <c r="B23">
        <v>4215</v>
      </c>
      <c r="C23" t="s">
        <v>332</v>
      </c>
      <c r="D23" t="s">
        <v>281</v>
      </c>
      <c r="E23">
        <v>535</v>
      </c>
    </row>
    <row r="24" spans="1:5" x14ac:dyDescent="0.25">
      <c r="A24">
        <v>22</v>
      </c>
      <c r="B24">
        <v>4293</v>
      </c>
      <c r="C24" t="s">
        <v>312</v>
      </c>
      <c r="D24" t="s">
        <v>276</v>
      </c>
      <c r="E24">
        <v>535</v>
      </c>
    </row>
    <row r="25" spans="1:5" x14ac:dyDescent="0.25">
      <c r="A25">
        <v>24</v>
      </c>
      <c r="B25">
        <v>4459</v>
      </c>
      <c r="C25" t="s">
        <v>322</v>
      </c>
      <c r="D25" t="s">
        <v>276</v>
      </c>
      <c r="E25">
        <v>524</v>
      </c>
    </row>
    <row r="26" spans="1:5" x14ac:dyDescent="0.25">
      <c r="A26">
        <v>25</v>
      </c>
      <c r="B26">
        <v>4381</v>
      </c>
      <c r="C26" t="s">
        <v>308</v>
      </c>
      <c r="D26" t="s">
        <v>274</v>
      </c>
      <c r="E26">
        <v>523</v>
      </c>
    </row>
    <row r="27" spans="1:5" x14ac:dyDescent="0.25">
      <c r="A27">
        <v>26</v>
      </c>
      <c r="B27">
        <v>4353</v>
      </c>
      <c r="C27" t="s">
        <v>301</v>
      </c>
      <c r="D27" t="s">
        <v>270</v>
      </c>
      <c r="E27">
        <v>521</v>
      </c>
    </row>
    <row r="28" spans="1:5" x14ac:dyDescent="0.25">
      <c r="A28">
        <v>27</v>
      </c>
      <c r="B28">
        <v>3987</v>
      </c>
      <c r="C28" t="s">
        <v>290</v>
      </c>
      <c r="D28" t="s">
        <v>274</v>
      </c>
      <c r="E28">
        <v>516</v>
      </c>
    </row>
    <row r="29" spans="1:5" x14ac:dyDescent="0.25">
      <c r="A29">
        <v>28</v>
      </c>
      <c r="B29">
        <v>4437</v>
      </c>
      <c r="C29" t="s">
        <v>297</v>
      </c>
      <c r="D29" t="s">
        <v>298</v>
      </c>
      <c r="E29">
        <v>514</v>
      </c>
    </row>
    <row r="30" spans="1:5" x14ac:dyDescent="0.25">
      <c r="A30">
        <v>29</v>
      </c>
      <c r="B30">
        <v>4122</v>
      </c>
      <c r="C30" t="s">
        <v>304</v>
      </c>
      <c r="D30" t="s">
        <v>274</v>
      </c>
      <c r="E30">
        <v>510</v>
      </c>
    </row>
    <row r="31" spans="1:5" x14ac:dyDescent="0.25">
      <c r="A31">
        <v>29</v>
      </c>
      <c r="B31">
        <v>4121</v>
      </c>
      <c r="C31" t="s">
        <v>294</v>
      </c>
      <c r="D31" t="s">
        <v>281</v>
      </c>
      <c r="E31">
        <v>510</v>
      </c>
    </row>
    <row r="32" spans="1:5" x14ac:dyDescent="0.25">
      <c r="A32">
        <v>31</v>
      </c>
      <c r="B32">
        <v>3995</v>
      </c>
      <c r="C32" t="s">
        <v>339</v>
      </c>
      <c r="D32" t="s">
        <v>272</v>
      </c>
      <c r="E32">
        <v>505</v>
      </c>
    </row>
    <row r="33" spans="1:5" x14ac:dyDescent="0.25">
      <c r="A33">
        <v>32</v>
      </c>
      <c r="B33">
        <v>4706</v>
      </c>
      <c r="C33" t="s">
        <v>286</v>
      </c>
      <c r="D33" t="s">
        <v>287</v>
      </c>
      <c r="E33">
        <v>503</v>
      </c>
    </row>
    <row r="34" spans="1:5" x14ac:dyDescent="0.25">
      <c r="A34">
        <v>33</v>
      </c>
      <c r="B34">
        <v>4825</v>
      </c>
      <c r="C34" t="s">
        <v>278</v>
      </c>
      <c r="D34" t="s">
        <v>279</v>
      </c>
      <c r="E34">
        <v>496</v>
      </c>
    </row>
    <row r="35" spans="1:5" x14ac:dyDescent="0.25">
      <c r="A35">
        <v>33</v>
      </c>
      <c r="B35">
        <v>4606</v>
      </c>
      <c r="C35" t="s">
        <v>273</v>
      </c>
      <c r="D35" t="s">
        <v>274</v>
      </c>
      <c r="E35">
        <v>496</v>
      </c>
    </row>
    <row r="36" spans="1:5" x14ac:dyDescent="0.25">
      <c r="A36">
        <v>35</v>
      </c>
      <c r="B36">
        <v>4195</v>
      </c>
      <c r="C36" t="s">
        <v>340</v>
      </c>
      <c r="D36" t="s">
        <v>284</v>
      </c>
      <c r="E36">
        <v>492</v>
      </c>
    </row>
    <row r="37" spans="1:5" x14ac:dyDescent="0.25">
      <c r="A37">
        <v>35</v>
      </c>
      <c r="B37">
        <v>4465</v>
      </c>
      <c r="C37" t="s">
        <v>282</v>
      </c>
      <c r="D37" t="s">
        <v>276</v>
      </c>
      <c r="E37">
        <v>492</v>
      </c>
    </row>
    <row r="38" spans="1:5" x14ac:dyDescent="0.25">
      <c r="A38">
        <v>37</v>
      </c>
      <c r="B38">
        <v>4354</v>
      </c>
      <c r="C38" t="s">
        <v>341</v>
      </c>
      <c r="D38" t="s">
        <v>284</v>
      </c>
      <c r="E38">
        <v>486</v>
      </c>
    </row>
    <row r="39" spans="1:5" x14ac:dyDescent="0.25">
      <c r="A39">
        <v>38</v>
      </c>
      <c r="B39">
        <v>4050</v>
      </c>
      <c r="C39" t="s">
        <v>271</v>
      </c>
      <c r="D39" t="s">
        <v>272</v>
      </c>
      <c r="E39">
        <v>481</v>
      </c>
    </row>
    <row r="40" spans="1:5" x14ac:dyDescent="0.25">
      <c r="A40">
        <v>39</v>
      </c>
      <c r="B40">
        <v>4778</v>
      </c>
      <c r="C40" t="s">
        <v>277</v>
      </c>
      <c r="D40" t="s">
        <v>270</v>
      </c>
      <c r="E40">
        <v>480</v>
      </c>
    </row>
    <row r="41" spans="1:5" x14ac:dyDescent="0.25">
      <c r="A41">
        <v>40</v>
      </c>
      <c r="B41">
        <v>4194</v>
      </c>
      <c r="C41" t="s">
        <v>342</v>
      </c>
      <c r="D41" t="s">
        <v>284</v>
      </c>
      <c r="E41">
        <v>478</v>
      </c>
    </row>
    <row r="42" spans="1:5" x14ac:dyDescent="0.25">
      <c r="A42">
        <v>41</v>
      </c>
      <c r="B42">
        <v>4347</v>
      </c>
      <c r="C42" t="s">
        <v>343</v>
      </c>
      <c r="D42" t="s">
        <v>284</v>
      </c>
      <c r="E42">
        <v>471</v>
      </c>
    </row>
    <row r="43" spans="1:5" x14ac:dyDescent="0.25">
      <c r="A43">
        <v>42</v>
      </c>
      <c r="B43">
        <v>4878</v>
      </c>
      <c r="C43" t="s">
        <v>334</v>
      </c>
      <c r="D43" t="s">
        <v>310</v>
      </c>
      <c r="E43">
        <v>467</v>
      </c>
    </row>
    <row r="44" spans="1:5" x14ac:dyDescent="0.25">
      <c r="A44">
        <v>43</v>
      </c>
      <c r="B44">
        <v>4740</v>
      </c>
      <c r="C44" t="s">
        <v>283</v>
      </c>
      <c r="D44" t="s">
        <v>284</v>
      </c>
      <c r="E44">
        <v>466</v>
      </c>
    </row>
    <row r="45" spans="1:5" x14ac:dyDescent="0.25">
      <c r="A45">
        <v>44</v>
      </c>
      <c r="B45">
        <v>4226</v>
      </c>
      <c r="C45" t="s">
        <v>344</v>
      </c>
      <c r="D45" t="s">
        <v>319</v>
      </c>
      <c r="E45">
        <v>465</v>
      </c>
    </row>
    <row r="46" spans="1:5" x14ac:dyDescent="0.25">
      <c r="A46">
        <v>44</v>
      </c>
      <c r="B46">
        <v>4547</v>
      </c>
      <c r="C46" t="s">
        <v>291</v>
      </c>
      <c r="D46" t="s">
        <v>292</v>
      </c>
      <c r="E46">
        <v>465</v>
      </c>
    </row>
    <row r="47" spans="1:5" x14ac:dyDescent="0.25">
      <c r="A47">
        <v>44</v>
      </c>
      <c r="B47">
        <v>4726</v>
      </c>
      <c r="C47" t="s">
        <v>288</v>
      </c>
      <c r="D47" t="s">
        <v>274</v>
      </c>
      <c r="E47">
        <v>465</v>
      </c>
    </row>
    <row r="48" spans="1:5" x14ac:dyDescent="0.25">
      <c r="A48">
        <v>47</v>
      </c>
      <c r="B48">
        <v>4676</v>
      </c>
      <c r="C48" t="s">
        <v>333</v>
      </c>
      <c r="D48" t="s">
        <v>270</v>
      </c>
      <c r="E48">
        <v>464</v>
      </c>
    </row>
    <row r="49" spans="1:5" x14ac:dyDescent="0.25">
      <c r="A49">
        <v>48</v>
      </c>
      <c r="B49">
        <v>4607</v>
      </c>
      <c r="C49" t="s">
        <v>299</v>
      </c>
      <c r="D49" t="s">
        <v>272</v>
      </c>
      <c r="E49">
        <v>463</v>
      </c>
    </row>
    <row r="50" spans="1:5" x14ac:dyDescent="0.25">
      <c r="A50">
        <v>49</v>
      </c>
      <c r="B50">
        <v>4180</v>
      </c>
      <c r="C50" t="s">
        <v>302</v>
      </c>
      <c r="D50" t="s">
        <v>298</v>
      </c>
      <c r="E50">
        <v>456</v>
      </c>
    </row>
    <row r="51" spans="1:5" x14ac:dyDescent="0.25">
      <c r="A51">
        <v>50</v>
      </c>
      <c r="B51">
        <v>4686</v>
      </c>
      <c r="C51" t="s">
        <v>295</v>
      </c>
      <c r="D51" t="s">
        <v>274</v>
      </c>
      <c r="E51">
        <v>455</v>
      </c>
    </row>
    <row r="52" spans="1:5" x14ac:dyDescent="0.25">
      <c r="A52">
        <v>50</v>
      </c>
      <c r="B52">
        <v>4859</v>
      </c>
      <c r="C52" t="s">
        <v>309</v>
      </c>
      <c r="D52" t="s">
        <v>310</v>
      </c>
      <c r="E52">
        <v>455</v>
      </c>
    </row>
    <row r="53" spans="1:5" x14ac:dyDescent="0.25">
      <c r="A53">
        <v>50</v>
      </c>
      <c r="B53">
        <v>4702</v>
      </c>
      <c r="C53" t="s">
        <v>316</v>
      </c>
      <c r="D53" t="s">
        <v>276</v>
      </c>
      <c r="E53">
        <v>455</v>
      </c>
    </row>
    <row r="54" spans="1:5" x14ac:dyDescent="0.25">
      <c r="A54">
        <v>50</v>
      </c>
      <c r="B54">
        <v>4312</v>
      </c>
      <c r="C54" t="s">
        <v>313</v>
      </c>
      <c r="D54" t="s">
        <v>274</v>
      </c>
      <c r="E54">
        <v>455</v>
      </c>
    </row>
    <row r="55" spans="1:5" x14ac:dyDescent="0.25">
      <c r="A55">
        <v>54</v>
      </c>
      <c r="B55">
        <v>4857</v>
      </c>
      <c r="C55" t="s">
        <v>305</v>
      </c>
      <c r="D55" t="s">
        <v>270</v>
      </c>
      <c r="E55">
        <v>454</v>
      </c>
    </row>
    <row r="56" spans="1:5" x14ac:dyDescent="0.25">
      <c r="A56">
        <v>54</v>
      </c>
      <c r="B56">
        <v>4829</v>
      </c>
      <c r="C56" t="s">
        <v>320</v>
      </c>
      <c r="D56" t="s">
        <v>287</v>
      </c>
      <c r="E56">
        <v>454</v>
      </c>
    </row>
    <row r="57" spans="1:5" x14ac:dyDescent="0.25">
      <c r="A57">
        <v>56</v>
      </c>
      <c r="B57">
        <v>4027</v>
      </c>
      <c r="C57" t="s">
        <v>323</v>
      </c>
      <c r="D57" t="s">
        <v>324</v>
      </c>
      <c r="E57">
        <v>453</v>
      </c>
    </row>
    <row r="58" spans="1:5" x14ac:dyDescent="0.25">
      <c r="A58">
        <v>57</v>
      </c>
      <c r="B58">
        <v>4064</v>
      </c>
      <c r="C58" t="s">
        <v>345</v>
      </c>
      <c r="D58" t="s">
        <v>272</v>
      </c>
      <c r="E58">
        <v>450</v>
      </c>
    </row>
    <row r="59" spans="1:5" x14ac:dyDescent="0.25">
      <c r="A59">
        <v>57</v>
      </c>
      <c r="B59">
        <v>4678</v>
      </c>
      <c r="C59" t="s">
        <v>346</v>
      </c>
      <c r="D59" t="s">
        <v>287</v>
      </c>
      <c r="E59">
        <v>450</v>
      </c>
    </row>
    <row r="60" spans="1:5" x14ac:dyDescent="0.25">
      <c r="A60">
        <v>59</v>
      </c>
      <c r="B60">
        <v>4768</v>
      </c>
      <c r="C60" t="s">
        <v>327</v>
      </c>
      <c r="D60" t="s">
        <v>292</v>
      </c>
      <c r="E60">
        <v>445</v>
      </c>
    </row>
    <row r="61" spans="1:5" x14ac:dyDescent="0.25">
      <c r="A61">
        <v>60</v>
      </c>
      <c r="B61">
        <v>4705</v>
      </c>
      <c r="C61" t="s">
        <v>347</v>
      </c>
      <c r="D61" t="s">
        <v>287</v>
      </c>
      <c r="E61">
        <v>441</v>
      </c>
    </row>
    <row r="62" spans="1:5" x14ac:dyDescent="0.25">
      <c r="A62">
        <v>60</v>
      </c>
      <c r="B62">
        <v>4791</v>
      </c>
      <c r="C62" t="s">
        <v>348</v>
      </c>
      <c r="D62" t="s">
        <v>324</v>
      </c>
      <c r="E62">
        <v>441</v>
      </c>
    </row>
    <row r="63" spans="1:5" x14ac:dyDescent="0.25">
      <c r="A63">
        <v>60</v>
      </c>
      <c r="B63">
        <v>4820</v>
      </c>
      <c r="C63" t="s">
        <v>349</v>
      </c>
      <c r="D63" t="s">
        <v>270</v>
      </c>
      <c r="E63">
        <v>441</v>
      </c>
    </row>
    <row r="64" spans="1:5" x14ac:dyDescent="0.25">
      <c r="A64">
        <v>63</v>
      </c>
      <c r="B64">
        <v>4712</v>
      </c>
      <c r="C64" t="s">
        <v>350</v>
      </c>
      <c r="D64" t="s">
        <v>279</v>
      </c>
      <c r="E64">
        <v>440</v>
      </c>
    </row>
    <row r="65" spans="1:5" x14ac:dyDescent="0.25">
      <c r="A65">
        <v>63</v>
      </c>
      <c r="B65">
        <v>4723</v>
      </c>
      <c r="C65" t="s">
        <v>330</v>
      </c>
      <c r="D65" t="s">
        <v>272</v>
      </c>
      <c r="E65">
        <v>440</v>
      </c>
    </row>
    <row r="66" spans="1:5" x14ac:dyDescent="0.25">
      <c r="A66">
        <v>65</v>
      </c>
      <c r="B66">
        <v>4814</v>
      </c>
      <c r="C66" t="s">
        <v>351</v>
      </c>
      <c r="D66" t="s">
        <v>352</v>
      </c>
      <c r="E66">
        <v>430</v>
      </c>
    </row>
    <row r="67" spans="1:5" x14ac:dyDescent="0.25">
      <c r="A67">
        <v>65</v>
      </c>
      <c r="B67">
        <v>4838</v>
      </c>
      <c r="C67" t="s">
        <v>353</v>
      </c>
      <c r="D67" t="s">
        <v>324</v>
      </c>
      <c r="E67">
        <v>430</v>
      </c>
    </row>
    <row r="68" spans="1:5" x14ac:dyDescent="0.25">
      <c r="A68">
        <v>67</v>
      </c>
      <c r="B68">
        <v>4852</v>
      </c>
      <c r="C68" t="s">
        <v>354</v>
      </c>
      <c r="D68" t="s">
        <v>355</v>
      </c>
      <c r="E68">
        <v>427</v>
      </c>
    </row>
    <row r="69" spans="1:5" x14ac:dyDescent="0.25">
      <c r="A69">
        <v>68</v>
      </c>
      <c r="B69">
        <v>4577</v>
      </c>
      <c r="C69" t="s">
        <v>354</v>
      </c>
      <c r="D69" t="s">
        <v>356</v>
      </c>
      <c r="E69">
        <v>420</v>
      </c>
    </row>
    <row r="70" spans="1:5" x14ac:dyDescent="0.25">
      <c r="A70">
        <v>68</v>
      </c>
      <c r="B70">
        <v>3940</v>
      </c>
      <c r="C70" t="s">
        <v>357</v>
      </c>
      <c r="D70" t="s">
        <v>284</v>
      </c>
      <c r="E70">
        <v>420</v>
      </c>
    </row>
    <row r="71" spans="1:5" x14ac:dyDescent="0.25">
      <c r="A71">
        <v>68</v>
      </c>
      <c r="B71">
        <v>3989</v>
      </c>
      <c r="C71" t="s">
        <v>358</v>
      </c>
      <c r="D71" t="s">
        <v>274</v>
      </c>
      <c r="E71">
        <v>420</v>
      </c>
    </row>
    <row r="72" spans="1:5" x14ac:dyDescent="0.25">
      <c r="A72">
        <v>68</v>
      </c>
      <c r="B72">
        <v>3990</v>
      </c>
      <c r="C72" t="s">
        <v>359</v>
      </c>
      <c r="D72" t="s">
        <v>274</v>
      </c>
      <c r="E72">
        <v>420</v>
      </c>
    </row>
    <row r="73" spans="1:5" x14ac:dyDescent="0.25">
      <c r="A73">
        <v>68</v>
      </c>
      <c r="B73">
        <v>3991</v>
      </c>
      <c r="C73" t="s">
        <v>360</v>
      </c>
      <c r="D73" t="s">
        <v>274</v>
      </c>
      <c r="E73">
        <v>420</v>
      </c>
    </row>
    <row r="74" spans="1:5" x14ac:dyDescent="0.25">
      <c r="A74">
        <v>68</v>
      </c>
      <c r="B74">
        <v>3992</v>
      </c>
      <c r="C74" t="s">
        <v>361</v>
      </c>
      <c r="D74" t="s">
        <v>274</v>
      </c>
      <c r="E74">
        <v>420</v>
      </c>
    </row>
    <row r="75" spans="1:5" x14ac:dyDescent="0.25">
      <c r="A75">
        <v>68</v>
      </c>
      <c r="B75">
        <v>3996</v>
      </c>
      <c r="C75" t="s">
        <v>362</v>
      </c>
      <c r="D75" t="s">
        <v>272</v>
      </c>
      <c r="E75">
        <v>420</v>
      </c>
    </row>
    <row r="76" spans="1:5" x14ac:dyDescent="0.25">
      <c r="A76">
        <v>68</v>
      </c>
      <c r="B76">
        <v>3998</v>
      </c>
      <c r="C76" t="s">
        <v>363</v>
      </c>
      <c r="D76" t="s">
        <v>270</v>
      </c>
      <c r="E76">
        <v>420</v>
      </c>
    </row>
    <row r="77" spans="1:5" x14ac:dyDescent="0.25">
      <c r="A77">
        <v>68</v>
      </c>
      <c r="B77">
        <v>3999</v>
      </c>
      <c r="C77" t="s">
        <v>364</v>
      </c>
      <c r="D77" t="s">
        <v>270</v>
      </c>
      <c r="E77">
        <v>420</v>
      </c>
    </row>
    <row r="78" spans="1:5" x14ac:dyDescent="0.25">
      <c r="A78">
        <v>68</v>
      </c>
      <c r="B78">
        <v>577</v>
      </c>
      <c r="C78" t="s">
        <v>365</v>
      </c>
      <c r="D78" t="s">
        <v>287</v>
      </c>
      <c r="E78">
        <v>420</v>
      </c>
    </row>
    <row r="79" spans="1:5" x14ac:dyDescent="0.25">
      <c r="A79">
        <v>68</v>
      </c>
      <c r="B79">
        <v>3359</v>
      </c>
      <c r="C79" t="s">
        <v>366</v>
      </c>
      <c r="D79" t="s">
        <v>287</v>
      </c>
      <c r="E79">
        <v>420</v>
      </c>
    </row>
    <row r="80" spans="1:5" x14ac:dyDescent="0.25">
      <c r="A80">
        <v>68</v>
      </c>
      <c r="B80">
        <v>3446</v>
      </c>
      <c r="C80" t="s">
        <v>367</v>
      </c>
      <c r="D80" t="s">
        <v>287</v>
      </c>
      <c r="E80">
        <v>420</v>
      </c>
    </row>
    <row r="81" spans="1:5" x14ac:dyDescent="0.25">
      <c r="A81">
        <v>68</v>
      </c>
      <c r="B81">
        <v>3463</v>
      </c>
      <c r="C81" t="s">
        <v>368</v>
      </c>
      <c r="D81" t="s">
        <v>276</v>
      </c>
      <c r="E81">
        <v>420</v>
      </c>
    </row>
    <row r="82" spans="1:5" x14ac:dyDescent="0.25">
      <c r="A82">
        <v>68</v>
      </c>
      <c r="B82">
        <v>3507</v>
      </c>
      <c r="C82" t="s">
        <v>369</v>
      </c>
      <c r="D82" t="s">
        <v>298</v>
      </c>
      <c r="E82">
        <v>420</v>
      </c>
    </row>
    <row r="83" spans="1:5" x14ac:dyDescent="0.25">
      <c r="A83">
        <v>68</v>
      </c>
      <c r="B83">
        <v>3509</v>
      </c>
      <c r="C83" t="s">
        <v>370</v>
      </c>
      <c r="D83" t="s">
        <v>298</v>
      </c>
      <c r="E83">
        <v>420</v>
      </c>
    </row>
    <row r="84" spans="1:5" x14ac:dyDescent="0.25">
      <c r="A84">
        <v>68</v>
      </c>
      <c r="B84">
        <v>3540</v>
      </c>
      <c r="C84" t="s">
        <v>371</v>
      </c>
      <c r="D84" t="s">
        <v>307</v>
      </c>
      <c r="E84">
        <v>420</v>
      </c>
    </row>
    <row r="85" spans="1:5" x14ac:dyDescent="0.25">
      <c r="A85">
        <v>68</v>
      </c>
      <c r="B85">
        <v>3554</v>
      </c>
      <c r="C85" t="s">
        <v>372</v>
      </c>
      <c r="D85" t="s">
        <v>373</v>
      </c>
      <c r="E85">
        <v>420</v>
      </c>
    </row>
    <row r="86" spans="1:5" x14ac:dyDescent="0.25">
      <c r="A86">
        <v>68</v>
      </c>
      <c r="B86">
        <v>3647</v>
      </c>
      <c r="C86" t="s">
        <v>374</v>
      </c>
      <c r="D86" t="s">
        <v>274</v>
      </c>
      <c r="E86">
        <v>420</v>
      </c>
    </row>
    <row r="87" spans="1:5" x14ac:dyDescent="0.25">
      <c r="A87">
        <v>68</v>
      </c>
      <c r="B87">
        <v>3659</v>
      </c>
      <c r="C87" t="s">
        <v>375</v>
      </c>
      <c r="D87" t="s">
        <v>324</v>
      </c>
      <c r="E87">
        <v>420</v>
      </c>
    </row>
    <row r="88" spans="1:5" x14ac:dyDescent="0.25">
      <c r="A88">
        <v>68</v>
      </c>
      <c r="B88">
        <v>3673</v>
      </c>
      <c r="C88" t="s">
        <v>376</v>
      </c>
      <c r="D88" t="s">
        <v>284</v>
      </c>
      <c r="E88">
        <v>420</v>
      </c>
    </row>
    <row r="89" spans="1:5" x14ac:dyDescent="0.25">
      <c r="A89">
        <v>68</v>
      </c>
      <c r="B89">
        <v>3697</v>
      </c>
      <c r="C89" t="s">
        <v>377</v>
      </c>
      <c r="D89" t="s">
        <v>378</v>
      </c>
      <c r="E89">
        <v>420</v>
      </c>
    </row>
    <row r="90" spans="1:5" x14ac:dyDescent="0.25">
      <c r="A90">
        <v>68</v>
      </c>
      <c r="B90">
        <v>3698</v>
      </c>
      <c r="C90" t="s">
        <v>379</v>
      </c>
      <c r="D90" t="s">
        <v>307</v>
      </c>
      <c r="E90">
        <v>420</v>
      </c>
    </row>
    <row r="91" spans="1:5" x14ac:dyDescent="0.25">
      <c r="A91">
        <v>68</v>
      </c>
      <c r="B91">
        <v>3709</v>
      </c>
      <c r="C91" t="s">
        <v>380</v>
      </c>
      <c r="D91" t="s">
        <v>281</v>
      </c>
      <c r="E91">
        <v>420</v>
      </c>
    </row>
    <row r="92" spans="1:5" x14ac:dyDescent="0.25">
      <c r="A92">
        <v>68</v>
      </c>
      <c r="B92">
        <v>3711</v>
      </c>
      <c r="C92" t="s">
        <v>381</v>
      </c>
      <c r="D92" t="s">
        <v>281</v>
      </c>
      <c r="E92">
        <v>420</v>
      </c>
    </row>
    <row r="93" spans="1:5" x14ac:dyDescent="0.25">
      <c r="A93">
        <v>68</v>
      </c>
      <c r="B93">
        <v>3713</v>
      </c>
      <c r="C93" t="s">
        <v>382</v>
      </c>
      <c r="D93" t="s">
        <v>281</v>
      </c>
      <c r="E93">
        <v>420</v>
      </c>
    </row>
    <row r="94" spans="1:5" x14ac:dyDescent="0.25">
      <c r="A94">
        <v>68</v>
      </c>
      <c r="B94">
        <v>3725</v>
      </c>
      <c r="C94" t="s">
        <v>383</v>
      </c>
      <c r="D94" t="s">
        <v>310</v>
      </c>
      <c r="E94">
        <v>420</v>
      </c>
    </row>
    <row r="95" spans="1:5" x14ac:dyDescent="0.25">
      <c r="A95">
        <v>68</v>
      </c>
      <c r="B95">
        <v>3729</v>
      </c>
      <c r="C95" t="s">
        <v>384</v>
      </c>
      <c r="D95" t="s">
        <v>373</v>
      </c>
      <c r="E95">
        <v>420</v>
      </c>
    </row>
    <row r="96" spans="1:5" x14ac:dyDescent="0.25">
      <c r="A96">
        <v>68</v>
      </c>
      <c r="B96">
        <v>3788</v>
      </c>
      <c r="C96" t="s">
        <v>385</v>
      </c>
      <c r="D96" t="s">
        <v>276</v>
      </c>
      <c r="E96">
        <v>420</v>
      </c>
    </row>
    <row r="97" spans="1:5" x14ac:dyDescent="0.25">
      <c r="A97">
        <v>68</v>
      </c>
      <c r="B97">
        <v>3795</v>
      </c>
      <c r="C97" t="s">
        <v>386</v>
      </c>
      <c r="D97" t="s">
        <v>387</v>
      </c>
      <c r="E97">
        <v>420</v>
      </c>
    </row>
    <row r="98" spans="1:5" x14ac:dyDescent="0.25">
      <c r="A98">
        <v>68</v>
      </c>
      <c r="B98">
        <v>3837</v>
      </c>
      <c r="C98" t="s">
        <v>388</v>
      </c>
      <c r="D98" t="s">
        <v>274</v>
      </c>
      <c r="E98">
        <v>420</v>
      </c>
    </row>
    <row r="99" spans="1:5" x14ac:dyDescent="0.25">
      <c r="A99">
        <v>68</v>
      </c>
      <c r="B99">
        <v>3843</v>
      </c>
      <c r="C99" t="s">
        <v>389</v>
      </c>
      <c r="D99" t="s">
        <v>310</v>
      </c>
      <c r="E99">
        <v>420</v>
      </c>
    </row>
    <row r="100" spans="1:5" x14ac:dyDescent="0.25">
      <c r="A100">
        <v>68</v>
      </c>
      <c r="B100">
        <v>4598</v>
      </c>
      <c r="C100" t="s">
        <v>390</v>
      </c>
      <c r="D100" t="s">
        <v>355</v>
      </c>
      <c r="E100">
        <v>420</v>
      </c>
    </row>
    <row r="101" spans="1:5" x14ac:dyDescent="0.25">
      <c r="A101">
        <v>68</v>
      </c>
      <c r="B101">
        <v>4707</v>
      </c>
      <c r="C101" t="s">
        <v>391</v>
      </c>
      <c r="D101" t="s">
        <v>287</v>
      </c>
      <c r="E101">
        <v>420</v>
      </c>
    </row>
    <row r="102" spans="1:5" x14ac:dyDescent="0.25">
      <c r="A102">
        <v>68</v>
      </c>
      <c r="B102">
        <v>4744</v>
      </c>
      <c r="C102" t="s">
        <v>392</v>
      </c>
      <c r="D102" t="s">
        <v>292</v>
      </c>
      <c r="E102">
        <v>420</v>
      </c>
    </row>
    <row r="103" spans="1:5" x14ac:dyDescent="0.25">
      <c r="A103">
        <v>68</v>
      </c>
      <c r="B103">
        <v>4540</v>
      </c>
      <c r="C103" t="s">
        <v>393</v>
      </c>
      <c r="D103" t="s">
        <v>276</v>
      </c>
      <c r="E103">
        <v>420</v>
      </c>
    </row>
    <row r="104" spans="1:5" x14ac:dyDescent="0.25">
      <c r="A104">
        <v>68</v>
      </c>
      <c r="B104">
        <v>4534</v>
      </c>
      <c r="C104" t="s">
        <v>394</v>
      </c>
      <c r="D104" t="s">
        <v>281</v>
      </c>
      <c r="E104">
        <v>420</v>
      </c>
    </row>
    <row r="105" spans="1:5" x14ac:dyDescent="0.25">
      <c r="A105">
        <v>68</v>
      </c>
      <c r="B105">
        <v>4467</v>
      </c>
      <c r="C105" t="s">
        <v>395</v>
      </c>
      <c r="D105" t="s">
        <v>356</v>
      </c>
      <c r="E105">
        <v>420</v>
      </c>
    </row>
    <row r="106" spans="1:5" x14ac:dyDescent="0.25">
      <c r="A106">
        <v>68</v>
      </c>
      <c r="B106">
        <v>4587</v>
      </c>
      <c r="C106" t="s">
        <v>396</v>
      </c>
      <c r="D106" t="s">
        <v>397</v>
      </c>
      <c r="E106">
        <v>420</v>
      </c>
    </row>
    <row r="107" spans="1:5" x14ac:dyDescent="0.25">
      <c r="A107">
        <v>68</v>
      </c>
      <c r="B107">
        <v>3836</v>
      </c>
      <c r="C107" t="s">
        <v>398</v>
      </c>
      <c r="D107" t="s">
        <v>274</v>
      </c>
      <c r="E107">
        <v>420</v>
      </c>
    </row>
    <row r="108" spans="1:5" x14ac:dyDescent="0.25">
      <c r="A108">
        <v>68</v>
      </c>
      <c r="B108">
        <v>3660</v>
      </c>
      <c r="C108" t="s">
        <v>399</v>
      </c>
      <c r="D108" t="s">
        <v>287</v>
      </c>
      <c r="E108">
        <v>420</v>
      </c>
    </row>
    <row r="109" spans="1:5" x14ac:dyDescent="0.25">
      <c r="A109">
        <v>68</v>
      </c>
      <c r="B109">
        <v>4002</v>
      </c>
      <c r="C109" t="s">
        <v>400</v>
      </c>
      <c r="D109" t="s">
        <v>287</v>
      </c>
      <c r="E109">
        <v>420</v>
      </c>
    </row>
    <row r="110" spans="1:5" x14ac:dyDescent="0.25">
      <c r="A110">
        <v>68</v>
      </c>
      <c r="B110">
        <v>4263</v>
      </c>
      <c r="C110" t="s">
        <v>401</v>
      </c>
      <c r="D110" t="s">
        <v>284</v>
      </c>
      <c r="E110">
        <v>420</v>
      </c>
    </row>
    <row r="111" spans="1:5" x14ac:dyDescent="0.25">
      <c r="A111">
        <v>68</v>
      </c>
      <c r="B111">
        <v>3982</v>
      </c>
      <c r="C111" t="s">
        <v>402</v>
      </c>
      <c r="D111" t="s">
        <v>276</v>
      </c>
      <c r="E111">
        <v>420</v>
      </c>
    </row>
    <row r="112" spans="1:5" x14ac:dyDescent="0.25">
      <c r="A112">
        <v>68</v>
      </c>
      <c r="B112">
        <v>3696</v>
      </c>
      <c r="C112" t="s">
        <v>403</v>
      </c>
      <c r="D112" t="s">
        <v>279</v>
      </c>
      <c r="E112">
        <v>420</v>
      </c>
    </row>
    <row r="113" spans="1:5" x14ac:dyDescent="0.25">
      <c r="A113">
        <v>68</v>
      </c>
      <c r="B113">
        <v>3846</v>
      </c>
      <c r="C113" t="s">
        <v>404</v>
      </c>
      <c r="D113" t="s">
        <v>274</v>
      </c>
      <c r="E113">
        <v>420</v>
      </c>
    </row>
    <row r="114" spans="1:5" x14ac:dyDescent="0.25">
      <c r="A114">
        <v>68</v>
      </c>
      <c r="B114">
        <v>4066</v>
      </c>
      <c r="C114" t="s">
        <v>405</v>
      </c>
      <c r="D114" t="s">
        <v>281</v>
      </c>
      <c r="E114">
        <v>420</v>
      </c>
    </row>
    <row r="115" spans="1:5" x14ac:dyDescent="0.25">
      <c r="A115">
        <v>68</v>
      </c>
      <c r="B115">
        <v>4287</v>
      </c>
      <c r="C115" t="s">
        <v>406</v>
      </c>
      <c r="D115" t="s">
        <v>274</v>
      </c>
      <c r="E115">
        <v>420</v>
      </c>
    </row>
    <row r="116" spans="1:5" x14ac:dyDescent="0.25">
      <c r="A116">
        <v>68</v>
      </c>
      <c r="B116">
        <v>4355</v>
      </c>
      <c r="C116" t="s">
        <v>407</v>
      </c>
      <c r="D116" t="s">
        <v>284</v>
      </c>
      <c r="E116">
        <v>420</v>
      </c>
    </row>
    <row r="117" spans="1:5" x14ac:dyDescent="0.25">
      <c r="A117">
        <v>68</v>
      </c>
      <c r="B117">
        <v>4536</v>
      </c>
      <c r="C117" t="s">
        <v>408</v>
      </c>
      <c r="D117" t="s">
        <v>272</v>
      </c>
      <c r="E117">
        <v>420</v>
      </c>
    </row>
    <row r="118" spans="1:5" x14ac:dyDescent="0.25">
      <c r="A118">
        <v>68</v>
      </c>
      <c r="B118">
        <v>4532</v>
      </c>
      <c r="C118" t="s">
        <v>409</v>
      </c>
      <c r="D118" t="s">
        <v>287</v>
      </c>
      <c r="E118">
        <v>420</v>
      </c>
    </row>
    <row r="119" spans="1:5" x14ac:dyDescent="0.25">
      <c r="A119">
        <v>68</v>
      </c>
      <c r="B119">
        <v>4739</v>
      </c>
      <c r="C119" t="s">
        <v>410</v>
      </c>
      <c r="D119" t="s">
        <v>272</v>
      </c>
      <c r="E119">
        <v>420</v>
      </c>
    </row>
    <row r="120" spans="1:5" x14ac:dyDescent="0.25">
      <c r="A120">
        <v>68</v>
      </c>
      <c r="B120">
        <v>36</v>
      </c>
      <c r="C120" t="s">
        <v>411</v>
      </c>
      <c r="D120" t="s">
        <v>279</v>
      </c>
      <c r="E120">
        <v>420</v>
      </c>
    </row>
    <row r="121" spans="1:5" x14ac:dyDescent="0.25">
      <c r="A121">
        <v>68</v>
      </c>
      <c r="B121">
        <v>336</v>
      </c>
      <c r="C121" t="s">
        <v>412</v>
      </c>
      <c r="D121" t="s">
        <v>284</v>
      </c>
      <c r="E121">
        <v>420</v>
      </c>
    </row>
    <row r="122" spans="1:5" x14ac:dyDescent="0.25">
      <c r="A122">
        <v>68</v>
      </c>
      <c r="B122">
        <v>3895</v>
      </c>
      <c r="C122" t="s">
        <v>413</v>
      </c>
      <c r="D122" t="s">
        <v>414</v>
      </c>
      <c r="E122">
        <v>420</v>
      </c>
    </row>
    <row r="123" spans="1:5" x14ac:dyDescent="0.25">
      <c r="A123">
        <v>68</v>
      </c>
      <c r="B123">
        <v>3929</v>
      </c>
      <c r="C123" t="s">
        <v>415</v>
      </c>
      <c r="D123" t="s">
        <v>378</v>
      </c>
      <c r="E123">
        <v>420</v>
      </c>
    </row>
    <row r="124" spans="1:5" x14ac:dyDescent="0.25">
      <c r="A124">
        <v>68</v>
      </c>
      <c r="B124">
        <v>4123</v>
      </c>
      <c r="C124" t="s">
        <v>416</v>
      </c>
      <c r="D124" t="s">
        <v>274</v>
      </c>
      <c r="E124">
        <v>420</v>
      </c>
    </row>
    <row r="125" spans="1:5" x14ac:dyDescent="0.25">
      <c r="A125">
        <v>68</v>
      </c>
      <c r="B125">
        <v>4150</v>
      </c>
      <c r="C125" t="s">
        <v>417</v>
      </c>
      <c r="D125" t="s">
        <v>270</v>
      </c>
      <c r="E125">
        <v>420</v>
      </c>
    </row>
    <row r="126" spans="1:5" x14ac:dyDescent="0.25">
      <c r="A126">
        <v>68</v>
      </c>
      <c r="B126">
        <v>4152</v>
      </c>
      <c r="C126" t="s">
        <v>418</v>
      </c>
      <c r="D126" t="s">
        <v>284</v>
      </c>
      <c r="E126">
        <v>420</v>
      </c>
    </row>
    <row r="127" spans="1:5" x14ac:dyDescent="0.25">
      <c r="A127">
        <v>68</v>
      </c>
      <c r="B127">
        <v>4261</v>
      </c>
      <c r="C127" t="s">
        <v>419</v>
      </c>
      <c r="D127" t="s">
        <v>284</v>
      </c>
      <c r="E127">
        <v>420</v>
      </c>
    </row>
    <row r="128" spans="1:5" x14ac:dyDescent="0.25">
      <c r="A128">
        <v>68</v>
      </c>
      <c r="B128">
        <v>4262</v>
      </c>
      <c r="C128" t="s">
        <v>420</v>
      </c>
      <c r="D128" t="s">
        <v>284</v>
      </c>
      <c r="E128">
        <v>420</v>
      </c>
    </row>
    <row r="129" spans="1:5" x14ac:dyDescent="0.25">
      <c r="A129">
        <v>68</v>
      </c>
      <c r="B129">
        <v>4282</v>
      </c>
      <c r="C129" t="s">
        <v>421</v>
      </c>
      <c r="D129" t="s">
        <v>270</v>
      </c>
      <c r="E129">
        <v>420</v>
      </c>
    </row>
    <row r="130" spans="1:5" x14ac:dyDescent="0.25">
      <c r="A130">
        <v>68</v>
      </c>
      <c r="B130">
        <v>4292</v>
      </c>
      <c r="C130" t="s">
        <v>422</v>
      </c>
      <c r="D130" t="s">
        <v>276</v>
      </c>
      <c r="E130">
        <v>420</v>
      </c>
    </row>
    <row r="131" spans="1:5" x14ac:dyDescent="0.25">
      <c r="A131">
        <v>68</v>
      </c>
      <c r="B131">
        <v>4294</v>
      </c>
      <c r="C131" t="s">
        <v>423</v>
      </c>
      <c r="D131" t="s">
        <v>276</v>
      </c>
      <c r="E131">
        <v>420</v>
      </c>
    </row>
    <row r="132" spans="1:5" x14ac:dyDescent="0.25">
      <c r="A132">
        <v>68</v>
      </c>
      <c r="B132">
        <v>4313</v>
      </c>
      <c r="C132" t="s">
        <v>424</v>
      </c>
      <c r="D132" t="s">
        <v>281</v>
      </c>
      <c r="E132">
        <v>420</v>
      </c>
    </row>
    <row r="133" spans="1:5" x14ac:dyDescent="0.25">
      <c r="A133">
        <v>68</v>
      </c>
      <c r="B133">
        <v>4314</v>
      </c>
      <c r="C133" t="s">
        <v>425</v>
      </c>
      <c r="D133" t="s">
        <v>298</v>
      </c>
      <c r="E133">
        <v>420</v>
      </c>
    </row>
    <row r="134" spans="1:5" x14ac:dyDescent="0.25">
      <c r="A134">
        <v>68</v>
      </c>
      <c r="B134">
        <v>4321</v>
      </c>
      <c r="C134" t="s">
        <v>426</v>
      </c>
      <c r="D134" t="s">
        <v>427</v>
      </c>
      <c r="E134">
        <v>420</v>
      </c>
    </row>
    <row r="135" spans="1:5" x14ac:dyDescent="0.25">
      <c r="A135">
        <v>68</v>
      </c>
      <c r="B135">
        <v>4326</v>
      </c>
      <c r="C135" t="s">
        <v>428</v>
      </c>
      <c r="D135" t="s">
        <v>287</v>
      </c>
      <c r="E135">
        <v>420</v>
      </c>
    </row>
    <row r="136" spans="1:5" x14ac:dyDescent="0.25">
      <c r="A136">
        <v>68</v>
      </c>
      <c r="B136">
        <v>4466</v>
      </c>
      <c r="C136" t="s">
        <v>429</v>
      </c>
      <c r="D136" t="s">
        <v>356</v>
      </c>
      <c r="E136">
        <v>420</v>
      </c>
    </row>
    <row r="137" spans="1:5" x14ac:dyDescent="0.25">
      <c r="A137">
        <v>68</v>
      </c>
      <c r="B137">
        <v>4510</v>
      </c>
      <c r="C137" t="s">
        <v>430</v>
      </c>
      <c r="D137" t="s">
        <v>270</v>
      </c>
      <c r="E137">
        <v>420</v>
      </c>
    </row>
    <row r="138" spans="1:5" x14ac:dyDescent="0.25">
      <c r="A138">
        <v>68</v>
      </c>
      <c r="B138">
        <v>4517</v>
      </c>
      <c r="C138" t="s">
        <v>431</v>
      </c>
      <c r="D138" t="s">
        <v>272</v>
      </c>
      <c r="E138">
        <v>420</v>
      </c>
    </row>
    <row r="139" spans="1:5" x14ac:dyDescent="0.25">
      <c r="A139">
        <v>68</v>
      </c>
      <c r="B139">
        <v>131</v>
      </c>
      <c r="C139" t="s">
        <v>432</v>
      </c>
      <c r="D139" t="s">
        <v>287</v>
      </c>
      <c r="E139">
        <v>420</v>
      </c>
    </row>
    <row r="140" spans="1:5" x14ac:dyDescent="0.25">
      <c r="A140">
        <v>68</v>
      </c>
      <c r="B140">
        <v>220</v>
      </c>
      <c r="C140" t="s">
        <v>433</v>
      </c>
      <c r="D140" t="s">
        <v>287</v>
      </c>
      <c r="E140">
        <v>420</v>
      </c>
    </row>
    <row r="141" spans="1:5" x14ac:dyDescent="0.25">
      <c r="A141">
        <v>68</v>
      </c>
      <c r="B141">
        <v>3789</v>
      </c>
      <c r="C141" t="s">
        <v>434</v>
      </c>
      <c r="D141" t="s">
        <v>270</v>
      </c>
      <c r="E141">
        <v>420</v>
      </c>
    </row>
    <row r="142" spans="1:5" x14ac:dyDescent="0.25">
      <c r="A142">
        <v>68</v>
      </c>
      <c r="B142">
        <v>3791</v>
      </c>
      <c r="C142" t="s">
        <v>435</v>
      </c>
      <c r="D142" t="s">
        <v>274</v>
      </c>
      <c r="E142">
        <v>420</v>
      </c>
    </row>
    <row r="143" spans="1:5" x14ac:dyDescent="0.25">
      <c r="A143">
        <v>68</v>
      </c>
      <c r="B143">
        <v>3832</v>
      </c>
      <c r="C143" t="s">
        <v>436</v>
      </c>
      <c r="D143" t="s">
        <v>378</v>
      </c>
      <c r="E143">
        <v>420</v>
      </c>
    </row>
    <row r="144" spans="1:5" x14ac:dyDescent="0.25">
      <c r="A144">
        <v>68</v>
      </c>
      <c r="B144">
        <v>3986</v>
      </c>
      <c r="C144" t="s">
        <v>437</v>
      </c>
      <c r="D144" t="s">
        <v>274</v>
      </c>
      <c r="E144">
        <v>420</v>
      </c>
    </row>
    <row r="145" spans="1:5" x14ac:dyDescent="0.25">
      <c r="A145">
        <v>68</v>
      </c>
      <c r="B145">
        <v>4000</v>
      </c>
      <c r="C145" t="s">
        <v>438</v>
      </c>
      <c r="D145" t="s">
        <v>270</v>
      </c>
      <c r="E145">
        <v>420</v>
      </c>
    </row>
    <row r="146" spans="1:5" x14ac:dyDescent="0.25">
      <c r="A146">
        <v>68</v>
      </c>
      <c r="B146">
        <v>4028</v>
      </c>
      <c r="C146" t="s">
        <v>439</v>
      </c>
      <c r="D146" t="s">
        <v>281</v>
      </c>
      <c r="E146">
        <v>420</v>
      </c>
    </row>
    <row r="147" spans="1:5" x14ac:dyDescent="0.25">
      <c r="A147">
        <v>68</v>
      </c>
      <c r="B147">
        <v>4051</v>
      </c>
      <c r="C147" t="s">
        <v>440</v>
      </c>
      <c r="D147" t="s">
        <v>378</v>
      </c>
      <c r="E147">
        <v>420</v>
      </c>
    </row>
    <row r="148" spans="1:5" x14ac:dyDescent="0.25">
      <c r="A148">
        <v>68</v>
      </c>
      <c r="B148">
        <v>4154</v>
      </c>
      <c r="C148" t="s">
        <v>441</v>
      </c>
      <c r="D148" t="s">
        <v>378</v>
      </c>
      <c r="E148">
        <v>420</v>
      </c>
    </row>
    <row r="149" spans="1:5" x14ac:dyDescent="0.25">
      <c r="A149">
        <v>68</v>
      </c>
      <c r="B149">
        <v>4185</v>
      </c>
      <c r="C149" t="s">
        <v>442</v>
      </c>
      <c r="D149" t="s">
        <v>310</v>
      </c>
      <c r="E149">
        <v>420</v>
      </c>
    </row>
    <row r="150" spans="1:5" x14ac:dyDescent="0.25">
      <c r="A150">
        <v>68</v>
      </c>
      <c r="B150">
        <v>4186</v>
      </c>
      <c r="C150" t="s">
        <v>443</v>
      </c>
      <c r="D150" t="s">
        <v>310</v>
      </c>
      <c r="E150">
        <v>420</v>
      </c>
    </row>
    <row r="151" spans="1:5" x14ac:dyDescent="0.25">
      <c r="A151">
        <v>68</v>
      </c>
      <c r="B151">
        <v>4187</v>
      </c>
      <c r="C151" t="s">
        <v>444</v>
      </c>
      <c r="D151" t="s">
        <v>310</v>
      </c>
      <c r="E151">
        <v>420</v>
      </c>
    </row>
    <row r="152" spans="1:5" x14ac:dyDescent="0.25">
      <c r="A152">
        <v>68</v>
      </c>
      <c r="B152">
        <v>4189</v>
      </c>
      <c r="C152" t="s">
        <v>445</v>
      </c>
      <c r="D152" t="s">
        <v>287</v>
      </c>
      <c r="E152">
        <v>420</v>
      </c>
    </row>
    <row r="153" spans="1:5" x14ac:dyDescent="0.25">
      <c r="A153">
        <v>68</v>
      </c>
      <c r="B153">
        <v>4219</v>
      </c>
      <c r="C153" t="s">
        <v>446</v>
      </c>
      <c r="D153" t="s">
        <v>276</v>
      </c>
      <c r="E153">
        <v>420</v>
      </c>
    </row>
    <row r="154" spans="1:5" x14ac:dyDescent="0.25">
      <c r="A154">
        <v>68</v>
      </c>
      <c r="B154">
        <v>4249</v>
      </c>
      <c r="C154" t="s">
        <v>447</v>
      </c>
      <c r="D154" t="s">
        <v>287</v>
      </c>
      <c r="E154">
        <v>420</v>
      </c>
    </row>
    <row r="155" spans="1:5" x14ac:dyDescent="0.25">
      <c r="A155">
        <v>68</v>
      </c>
      <c r="B155">
        <v>4378</v>
      </c>
      <c r="C155" t="s">
        <v>448</v>
      </c>
      <c r="D155" t="s">
        <v>274</v>
      </c>
      <c r="E155">
        <v>420</v>
      </c>
    </row>
    <row r="156" spans="1:5" x14ac:dyDescent="0.25">
      <c r="A156">
        <v>68</v>
      </c>
      <c r="B156">
        <v>4379</v>
      </c>
      <c r="C156" t="s">
        <v>449</v>
      </c>
      <c r="D156" t="s">
        <v>274</v>
      </c>
      <c r="E156">
        <v>420</v>
      </c>
    </row>
    <row r="157" spans="1:5" x14ac:dyDescent="0.25">
      <c r="A157">
        <v>68</v>
      </c>
      <c r="B157">
        <v>4387</v>
      </c>
      <c r="C157" t="s">
        <v>450</v>
      </c>
      <c r="D157" t="s">
        <v>352</v>
      </c>
      <c r="E157">
        <v>420</v>
      </c>
    </row>
    <row r="158" spans="1:5" x14ac:dyDescent="0.25">
      <c r="A158">
        <v>68</v>
      </c>
      <c r="B158">
        <v>4388</v>
      </c>
      <c r="C158" t="s">
        <v>451</v>
      </c>
      <c r="D158" t="s">
        <v>270</v>
      </c>
      <c r="E158">
        <v>420</v>
      </c>
    </row>
    <row r="159" spans="1:5" x14ac:dyDescent="0.25">
      <c r="A159">
        <v>68</v>
      </c>
      <c r="B159">
        <v>4397</v>
      </c>
      <c r="C159" t="s">
        <v>452</v>
      </c>
      <c r="D159" t="s">
        <v>352</v>
      </c>
      <c r="E159">
        <v>420</v>
      </c>
    </row>
    <row r="160" spans="1:5" x14ac:dyDescent="0.25">
      <c r="A160">
        <v>68</v>
      </c>
      <c r="B160">
        <v>4418</v>
      </c>
      <c r="C160" t="s">
        <v>453</v>
      </c>
      <c r="D160" t="s">
        <v>281</v>
      </c>
      <c r="E160">
        <v>420</v>
      </c>
    </row>
    <row r="161" spans="1:5" x14ac:dyDescent="0.25">
      <c r="A161">
        <v>68</v>
      </c>
      <c r="B161">
        <v>4443</v>
      </c>
      <c r="C161" t="s">
        <v>454</v>
      </c>
      <c r="D161" t="s">
        <v>455</v>
      </c>
      <c r="E161">
        <v>420</v>
      </c>
    </row>
    <row r="162" spans="1:5" x14ac:dyDescent="0.25">
      <c r="A162">
        <v>68</v>
      </c>
      <c r="B162">
        <v>4444</v>
      </c>
      <c r="C162" t="s">
        <v>456</v>
      </c>
      <c r="D162" t="s">
        <v>455</v>
      </c>
      <c r="E162">
        <v>420</v>
      </c>
    </row>
    <row r="163" spans="1:5" x14ac:dyDescent="0.25">
      <c r="A163">
        <v>68</v>
      </c>
      <c r="B163">
        <v>4446</v>
      </c>
      <c r="C163" t="s">
        <v>457</v>
      </c>
      <c r="D163" t="s">
        <v>455</v>
      </c>
      <c r="E163">
        <v>420</v>
      </c>
    </row>
    <row r="164" spans="1:5" x14ac:dyDescent="0.25">
      <c r="A164">
        <v>68</v>
      </c>
      <c r="B164">
        <v>4525</v>
      </c>
      <c r="C164" t="s">
        <v>458</v>
      </c>
      <c r="D164" t="s">
        <v>274</v>
      </c>
      <c r="E164">
        <v>420</v>
      </c>
    </row>
    <row r="165" spans="1:5" x14ac:dyDescent="0.25">
      <c r="A165">
        <v>68</v>
      </c>
      <c r="B165">
        <v>4539</v>
      </c>
      <c r="C165" t="s">
        <v>333</v>
      </c>
      <c r="D165" t="s">
        <v>276</v>
      </c>
      <c r="E165">
        <v>420</v>
      </c>
    </row>
    <row r="166" spans="1:5" x14ac:dyDescent="0.25">
      <c r="A166">
        <v>68</v>
      </c>
      <c r="B166">
        <v>4586</v>
      </c>
      <c r="C166" t="s">
        <v>459</v>
      </c>
      <c r="D166" t="s">
        <v>270</v>
      </c>
      <c r="E166">
        <v>420</v>
      </c>
    </row>
    <row r="167" spans="1:5" x14ac:dyDescent="0.25">
      <c r="A167">
        <v>68</v>
      </c>
      <c r="B167">
        <v>4588</v>
      </c>
      <c r="C167" t="s">
        <v>460</v>
      </c>
      <c r="D167" t="s">
        <v>310</v>
      </c>
      <c r="E167">
        <v>420</v>
      </c>
    </row>
    <row r="168" spans="1:5" x14ac:dyDescent="0.25">
      <c r="A168">
        <v>68</v>
      </c>
      <c r="B168">
        <v>4591</v>
      </c>
      <c r="C168" t="s">
        <v>461</v>
      </c>
      <c r="D168" t="s">
        <v>355</v>
      </c>
      <c r="E168">
        <v>420</v>
      </c>
    </row>
    <row r="169" spans="1:5" x14ac:dyDescent="0.25">
      <c r="A169">
        <v>68</v>
      </c>
      <c r="B169">
        <v>4605</v>
      </c>
      <c r="C169" t="s">
        <v>462</v>
      </c>
      <c r="D169" t="s">
        <v>274</v>
      </c>
      <c r="E169">
        <v>420</v>
      </c>
    </row>
    <row r="170" spans="1:5" x14ac:dyDescent="0.25">
      <c r="A170">
        <v>68</v>
      </c>
      <c r="B170">
        <v>4610</v>
      </c>
      <c r="C170" t="s">
        <v>463</v>
      </c>
      <c r="D170" t="s">
        <v>307</v>
      </c>
      <c r="E170">
        <v>420</v>
      </c>
    </row>
    <row r="171" spans="1:5" x14ac:dyDescent="0.25">
      <c r="A171">
        <v>68</v>
      </c>
      <c r="B171">
        <v>4680</v>
      </c>
      <c r="C171" t="s">
        <v>464</v>
      </c>
      <c r="D171" t="s">
        <v>281</v>
      </c>
      <c r="E171">
        <v>420</v>
      </c>
    </row>
    <row r="172" spans="1:5" x14ac:dyDescent="0.25">
      <c r="A172">
        <v>68</v>
      </c>
      <c r="B172">
        <v>4708</v>
      </c>
      <c r="C172" t="s">
        <v>465</v>
      </c>
      <c r="D172" t="s">
        <v>270</v>
      </c>
      <c r="E172">
        <v>420</v>
      </c>
    </row>
    <row r="173" spans="1:5" x14ac:dyDescent="0.25">
      <c r="A173">
        <v>68</v>
      </c>
      <c r="B173">
        <v>4710</v>
      </c>
      <c r="C173" t="s">
        <v>466</v>
      </c>
      <c r="D173" t="s">
        <v>279</v>
      </c>
      <c r="E173">
        <v>420</v>
      </c>
    </row>
    <row r="174" spans="1:5" x14ac:dyDescent="0.25">
      <c r="A174">
        <v>68</v>
      </c>
      <c r="B174">
        <v>4711</v>
      </c>
      <c r="C174" t="s">
        <v>467</v>
      </c>
      <c r="D174" t="s">
        <v>279</v>
      </c>
      <c r="E174">
        <v>420</v>
      </c>
    </row>
    <row r="175" spans="1:5" x14ac:dyDescent="0.25">
      <c r="A175">
        <v>68</v>
      </c>
      <c r="B175">
        <v>4720</v>
      </c>
      <c r="C175" t="s">
        <v>468</v>
      </c>
      <c r="D175" t="s">
        <v>281</v>
      </c>
      <c r="E175">
        <v>420</v>
      </c>
    </row>
    <row r="176" spans="1:5" x14ac:dyDescent="0.25">
      <c r="A176">
        <v>68</v>
      </c>
      <c r="B176">
        <v>4611</v>
      </c>
      <c r="C176" t="s">
        <v>469</v>
      </c>
      <c r="D176" t="s">
        <v>307</v>
      </c>
      <c r="E176">
        <v>420</v>
      </c>
    </row>
    <row r="177" spans="1:5" x14ac:dyDescent="0.25">
      <c r="A177">
        <v>68</v>
      </c>
      <c r="B177">
        <v>4001</v>
      </c>
      <c r="C177" t="s">
        <v>470</v>
      </c>
      <c r="D177" t="s">
        <v>324</v>
      </c>
      <c r="E177">
        <v>420</v>
      </c>
    </row>
    <row r="178" spans="1:5" x14ac:dyDescent="0.25">
      <c r="A178">
        <v>68</v>
      </c>
      <c r="B178">
        <v>4578</v>
      </c>
      <c r="C178" t="s">
        <v>354</v>
      </c>
      <c r="D178" t="s">
        <v>356</v>
      </c>
      <c r="E178">
        <v>420</v>
      </c>
    </row>
    <row r="179" spans="1:5" x14ac:dyDescent="0.25">
      <c r="A179">
        <v>68</v>
      </c>
      <c r="B179">
        <v>4029</v>
      </c>
      <c r="C179" t="s">
        <v>471</v>
      </c>
      <c r="D179" t="s">
        <v>279</v>
      </c>
      <c r="E179">
        <v>420</v>
      </c>
    </row>
    <row r="180" spans="1:5" x14ac:dyDescent="0.25">
      <c r="A180">
        <v>68</v>
      </c>
      <c r="B180">
        <v>4030</v>
      </c>
      <c r="C180" t="s">
        <v>472</v>
      </c>
      <c r="D180" t="s">
        <v>473</v>
      </c>
      <c r="E180">
        <v>420</v>
      </c>
    </row>
    <row r="181" spans="1:5" x14ac:dyDescent="0.25">
      <c r="A181">
        <v>68</v>
      </c>
      <c r="B181">
        <v>4031</v>
      </c>
      <c r="C181" t="s">
        <v>474</v>
      </c>
      <c r="D181" t="s">
        <v>324</v>
      </c>
      <c r="E181">
        <v>420</v>
      </c>
    </row>
    <row r="182" spans="1:5" x14ac:dyDescent="0.25">
      <c r="A182">
        <v>68</v>
      </c>
      <c r="B182">
        <v>4053</v>
      </c>
      <c r="C182" t="s">
        <v>475</v>
      </c>
      <c r="D182" t="s">
        <v>319</v>
      </c>
      <c r="E182">
        <v>420</v>
      </c>
    </row>
    <row r="183" spans="1:5" x14ac:dyDescent="0.25">
      <c r="A183">
        <v>68</v>
      </c>
      <c r="B183">
        <v>4076</v>
      </c>
      <c r="C183" t="s">
        <v>476</v>
      </c>
      <c r="D183" t="s">
        <v>298</v>
      </c>
      <c r="E183">
        <v>420</v>
      </c>
    </row>
    <row r="184" spans="1:5" x14ac:dyDescent="0.25">
      <c r="A184">
        <v>68</v>
      </c>
      <c r="B184">
        <v>4077</v>
      </c>
      <c r="C184" t="s">
        <v>477</v>
      </c>
      <c r="D184" t="s">
        <v>298</v>
      </c>
      <c r="E184">
        <v>420</v>
      </c>
    </row>
    <row r="185" spans="1:5" x14ac:dyDescent="0.25">
      <c r="A185">
        <v>68</v>
      </c>
      <c r="B185">
        <v>4078</v>
      </c>
      <c r="C185" t="s">
        <v>478</v>
      </c>
      <c r="D185" t="s">
        <v>298</v>
      </c>
      <c r="E185">
        <v>420</v>
      </c>
    </row>
    <row r="186" spans="1:5" x14ac:dyDescent="0.25">
      <c r="A186">
        <v>68</v>
      </c>
      <c r="B186">
        <v>4125</v>
      </c>
      <c r="C186" t="s">
        <v>479</v>
      </c>
      <c r="D186" t="s">
        <v>284</v>
      </c>
      <c r="E186">
        <v>420</v>
      </c>
    </row>
    <row r="187" spans="1:5" x14ac:dyDescent="0.25">
      <c r="A187">
        <v>68</v>
      </c>
      <c r="B187">
        <v>4126</v>
      </c>
      <c r="C187" t="s">
        <v>480</v>
      </c>
      <c r="D187" t="s">
        <v>319</v>
      </c>
      <c r="E187">
        <v>420</v>
      </c>
    </row>
    <row r="188" spans="1:5" x14ac:dyDescent="0.25">
      <c r="A188">
        <v>68</v>
      </c>
      <c r="B188">
        <v>4127</v>
      </c>
      <c r="C188" t="s">
        <v>481</v>
      </c>
      <c r="D188" t="s">
        <v>281</v>
      </c>
      <c r="E188">
        <v>420</v>
      </c>
    </row>
    <row r="189" spans="1:5" x14ac:dyDescent="0.25">
      <c r="A189">
        <v>68</v>
      </c>
      <c r="B189">
        <v>4130</v>
      </c>
      <c r="C189" t="s">
        <v>482</v>
      </c>
      <c r="D189" t="s">
        <v>276</v>
      </c>
      <c r="E189">
        <v>420</v>
      </c>
    </row>
    <row r="190" spans="1:5" x14ac:dyDescent="0.25">
      <c r="A190">
        <v>68</v>
      </c>
      <c r="B190">
        <v>4131</v>
      </c>
      <c r="C190" t="s">
        <v>483</v>
      </c>
      <c r="D190" t="s">
        <v>270</v>
      </c>
      <c r="E190">
        <v>420</v>
      </c>
    </row>
    <row r="191" spans="1:5" x14ac:dyDescent="0.25">
      <c r="A191">
        <v>68</v>
      </c>
      <c r="B191">
        <v>4136</v>
      </c>
      <c r="C191" t="s">
        <v>484</v>
      </c>
      <c r="D191" t="s">
        <v>319</v>
      </c>
      <c r="E191">
        <v>420</v>
      </c>
    </row>
    <row r="192" spans="1:5" x14ac:dyDescent="0.25">
      <c r="A192">
        <v>68</v>
      </c>
      <c r="B192">
        <v>4137</v>
      </c>
      <c r="C192" t="s">
        <v>485</v>
      </c>
      <c r="D192" t="s">
        <v>324</v>
      </c>
      <c r="E192">
        <v>420</v>
      </c>
    </row>
    <row r="193" spans="1:5" x14ac:dyDescent="0.25">
      <c r="A193">
        <v>68</v>
      </c>
      <c r="B193">
        <v>4184</v>
      </c>
      <c r="C193" t="s">
        <v>486</v>
      </c>
      <c r="D193" t="s">
        <v>279</v>
      </c>
      <c r="E193">
        <v>420</v>
      </c>
    </row>
    <row r="194" spans="1:5" x14ac:dyDescent="0.25">
      <c r="A194">
        <v>68</v>
      </c>
      <c r="B194">
        <v>4233</v>
      </c>
      <c r="C194" t="s">
        <v>487</v>
      </c>
      <c r="D194" t="s">
        <v>319</v>
      </c>
      <c r="E194">
        <v>420</v>
      </c>
    </row>
    <row r="195" spans="1:5" x14ac:dyDescent="0.25">
      <c r="A195">
        <v>68</v>
      </c>
      <c r="B195">
        <v>4264</v>
      </c>
      <c r="C195" t="s">
        <v>488</v>
      </c>
      <c r="D195" t="s">
        <v>284</v>
      </c>
      <c r="E195">
        <v>420</v>
      </c>
    </row>
    <row r="196" spans="1:5" x14ac:dyDescent="0.25">
      <c r="A196">
        <v>68</v>
      </c>
      <c r="B196">
        <v>4271</v>
      </c>
      <c r="C196" t="s">
        <v>489</v>
      </c>
      <c r="D196" t="s">
        <v>473</v>
      </c>
      <c r="E196">
        <v>420</v>
      </c>
    </row>
    <row r="197" spans="1:5" x14ac:dyDescent="0.25">
      <c r="A197">
        <v>68</v>
      </c>
      <c r="B197">
        <v>4299</v>
      </c>
      <c r="C197" t="s">
        <v>490</v>
      </c>
      <c r="D197" t="s">
        <v>319</v>
      </c>
      <c r="E197">
        <v>420</v>
      </c>
    </row>
    <row r="198" spans="1:5" x14ac:dyDescent="0.25">
      <c r="A198">
        <v>68</v>
      </c>
      <c r="B198">
        <v>4324</v>
      </c>
      <c r="C198" t="s">
        <v>491</v>
      </c>
      <c r="D198" t="s">
        <v>427</v>
      </c>
      <c r="E198">
        <v>420</v>
      </c>
    </row>
    <row r="199" spans="1:5" x14ac:dyDescent="0.25">
      <c r="A199">
        <v>68</v>
      </c>
      <c r="B199">
        <v>4352</v>
      </c>
      <c r="C199" t="s">
        <v>492</v>
      </c>
      <c r="D199" t="s">
        <v>493</v>
      </c>
      <c r="E199">
        <v>420</v>
      </c>
    </row>
    <row r="200" spans="1:5" x14ac:dyDescent="0.25">
      <c r="A200">
        <v>68</v>
      </c>
      <c r="B200">
        <v>4386</v>
      </c>
      <c r="C200" t="s">
        <v>494</v>
      </c>
      <c r="D200" t="s">
        <v>352</v>
      </c>
      <c r="E200">
        <v>420</v>
      </c>
    </row>
    <row r="201" spans="1:5" x14ac:dyDescent="0.25">
      <c r="A201">
        <v>68</v>
      </c>
      <c r="B201">
        <v>4392</v>
      </c>
      <c r="C201" t="s">
        <v>495</v>
      </c>
      <c r="D201" t="s">
        <v>427</v>
      </c>
      <c r="E201">
        <v>420</v>
      </c>
    </row>
    <row r="202" spans="1:5" x14ac:dyDescent="0.25">
      <c r="A202">
        <v>68</v>
      </c>
      <c r="B202">
        <v>4425</v>
      </c>
      <c r="C202" t="s">
        <v>396</v>
      </c>
      <c r="D202" t="s">
        <v>473</v>
      </c>
      <c r="E202">
        <v>420</v>
      </c>
    </row>
    <row r="203" spans="1:5" x14ac:dyDescent="0.25">
      <c r="A203">
        <v>68</v>
      </c>
      <c r="B203">
        <v>4426</v>
      </c>
      <c r="C203" t="s">
        <v>496</v>
      </c>
      <c r="D203" t="s">
        <v>455</v>
      </c>
      <c r="E203">
        <v>420</v>
      </c>
    </row>
    <row r="204" spans="1:5" x14ac:dyDescent="0.25">
      <c r="A204">
        <v>68</v>
      </c>
      <c r="B204">
        <v>4427</v>
      </c>
      <c r="C204" t="s">
        <v>497</v>
      </c>
      <c r="D204" t="s">
        <v>455</v>
      </c>
      <c r="E204">
        <v>420</v>
      </c>
    </row>
    <row r="205" spans="1:5" x14ac:dyDescent="0.25">
      <c r="A205">
        <v>68</v>
      </c>
      <c r="B205">
        <v>4447</v>
      </c>
      <c r="C205" t="s">
        <v>498</v>
      </c>
      <c r="D205" t="s">
        <v>455</v>
      </c>
      <c r="E205">
        <v>420</v>
      </c>
    </row>
    <row r="206" spans="1:5" x14ac:dyDescent="0.25">
      <c r="A206">
        <v>68</v>
      </c>
      <c r="B206">
        <v>4448</v>
      </c>
      <c r="C206" t="s">
        <v>499</v>
      </c>
      <c r="D206" t="s">
        <v>455</v>
      </c>
      <c r="E206">
        <v>420</v>
      </c>
    </row>
    <row r="207" spans="1:5" x14ac:dyDescent="0.25">
      <c r="A207">
        <v>68</v>
      </c>
      <c r="B207">
        <v>4469</v>
      </c>
      <c r="C207" t="s">
        <v>500</v>
      </c>
      <c r="D207" t="s">
        <v>455</v>
      </c>
      <c r="E207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6CD8-BB99-4139-A9FF-DDD2FF88E6B1}">
  <sheetPr codeName="Sheet2">
    <pageSetUpPr fitToPage="1"/>
  </sheetPr>
  <dimension ref="A1:Z119"/>
  <sheetViews>
    <sheetView view="pageBreakPreview" zoomScale="60" zoomScaleNormal="85" workbookViewId="0">
      <selection activeCell="B4" sqref="B4"/>
    </sheetView>
  </sheetViews>
  <sheetFormatPr defaultColWidth="9.140625" defaultRowHeight="15" x14ac:dyDescent="0.25"/>
  <cols>
    <col min="1" max="1" width="8.28515625" style="17" bestFit="1" customWidth="1"/>
    <col min="2" max="2" width="15.140625" style="17" bestFit="1" customWidth="1"/>
    <col min="3" max="3" width="69.7109375" style="17" bestFit="1" customWidth="1"/>
    <col min="4" max="4" width="44.5703125" style="17" bestFit="1" customWidth="1"/>
    <col min="5" max="5" width="20.42578125" style="17" bestFit="1" customWidth="1"/>
    <col min="6" max="6" width="17.7109375" style="17" bestFit="1" customWidth="1"/>
    <col min="7" max="7" width="13.7109375" style="100" bestFit="1" customWidth="1"/>
    <col min="8" max="10" width="9.140625" style="17"/>
    <col min="11" max="11" width="14.42578125" style="17" bestFit="1" customWidth="1"/>
    <col min="12" max="12" width="36.42578125" style="17" bestFit="1" customWidth="1"/>
    <col min="13" max="16384" width="9.140625" style="17"/>
  </cols>
  <sheetData>
    <row r="1" spans="1:26" ht="32.25" thickBot="1" x14ac:dyDescent="0.55000000000000004">
      <c r="B1" s="389" t="s">
        <v>2</v>
      </c>
      <c r="C1" s="390"/>
      <c r="D1" s="390"/>
      <c r="E1" s="390"/>
      <c r="F1" s="390"/>
      <c r="G1" s="391"/>
    </row>
    <row r="2" spans="1:26" ht="15" customHeight="1" x14ac:dyDescent="0.25">
      <c r="B2" s="392" t="s">
        <v>335</v>
      </c>
      <c r="C2" s="393"/>
      <c r="D2" s="393"/>
      <c r="E2" s="393"/>
      <c r="F2" s="393"/>
      <c r="G2" s="394"/>
    </row>
    <row r="3" spans="1:26" ht="15.75" customHeight="1" thickBot="1" x14ac:dyDescent="0.3">
      <c r="B3" s="395"/>
      <c r="C3" s="396"/>
      <c r="D3" s="396"/>
      <c r="E3" s="396"/>
      <c r="F3" s="396"/>
      <c r="G3" s="397"/>
    </row>
    <row r="4" spans="1:26" ht="32.25" thickBot="1" x14ac:dyDescent="0.55000000000000004">
      <c r="B4" s="18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20" t="s">
        <v>8</v>
      </c>
    </row>
    <row r="5" spans="1:26" s="21" customFormat="1" ht="37.5" customHeight="1" thickBot="1" x14ac:dyDescent="0.45">
      <c r="A5" s="21">
        <f>G5+0.1</f>
        <v>1.1000000000000001</v>
      </c>
      <c r="B5" s="22">
        <v>3790</v>
      </c>
      <c r="C5" s="23" t="s">
        <v>269</v>
      </c>
      <c r="D5" s="23" t="s">
        <v>270</v>
      </c>
      <c r="E5" s="24">
        <v>1</v>
      </c>
      <c r="F5" s="25">
        <v>712</v>
      </c>
      <c r="G5" s="26">
        <v>1</v>
      </c>
      <c r="H5" s="27"/>
    </row>
    <row r="6" spans="1:26" s="21" customFormat="1" ht="37.5" customHeight="1" thickBot="1" x14ac:dyDescent="0.45">
      <c r="A6" s="21">
        <f>G6+0.2</f>
        <v>1.2</v>
      </c>
      <c r="B6" s="28">
        <v>4050</v>
      </c>
      <c r="C6" s="29" t="s">
        <v>271</v>
      </c>
      <c r="D6" s="29" t="s">
        <v>272</v>
      </c>
      <c r="E6" s="30">
        <v>38</v>
      </c>
      <c r="F6" s="31">
        <v>489</v>
      </c>
      <c r="G6" s="26">
        <v>1</v>
      </c>
      <c r="H6" s="27"/>
    </row>
    <row r="7" spans="1:26" s="21" customFormat="1" ht="37.5" customHeight="1" thickBot="1" x14ac:dyDescent="0.45">
      <c r="A7" s="21">
        <f>G7+0.3</f>
        <v>1.3</v>
      </c>
      <c r="B7" s="32">
        <v>4606</v>
      </c>
      <c r="C7" s="33" t="s">
        <v>273</v>
      </c>
      <c r="D7" s="33" t="s">
        <v>274</v>
      </c>
      <c r="E7" s="34">
        <v>41</v>
      </c>
      <c r="F7" s="35">
        <v>483</v>
      </c>
      <c r="G7" s="26">
        <v>1</v>
      </c>
      <c r="H7" s="27"/>
    </row>
    <row r="8" spans="1:26" s="21" customFormat="1" ht="37.5" customHeight="1" thickBot="1" x14ac:dyDescent="0.45">
      <c r="A8" s="21">
        <f t="shared" ref="A8" si="0">G8+0.1</f>
        <v>2.1</v>
      </c>
      <c r="B8" s="36">
        <v>4025</v>
      </c>
      <c r="C8" s="37" t="s">
        <v>275</v>
      </c>
      <c r="D8" s="37" t="s">
        <v>276</v>
      </c>
      <c r="E8" s="38">
        <v>2</v>
      </c>
      <c r="F8" s="39">
        <v>698</v>
      </c>
      <c r="G8" s="40">
        <v>2</v>
      </c>
      <c r="H8" s="27"/>
      <c r="U8" s="41"/>
      <c r="V8" s="29"/>
      <c r="W8" s="29"/>
      <c r="X8" s="42"/>
      <c r="Y8" s="42"/>
      <c r="Z8" s="43"/>
    </row>
    <row r="9" spans="1:26" s="21" customFormat="1" ht="37.5" customHeight="1" thickBot="1" x14ac:dyDescent="0.45">
      <c r="A9" s="21">
        <f t="shared" ref="A9" si="1">G9+0.2</f>
        <v>2.2000000000000002</v>
      </c>
      <c r="B9" s="44">
        <v>4778</v>
      </c>
      <c r="C9" s="45" t="s">
        <v>277</v>
      </c>
      <c r="D9" s="45" t="s">
        <v>270</v>
      </c>
      <c r="E9" s="46">
        <v>39</v>
      </c>
      <c r="F9" s="47">
        <v>488</v>
      </c>
      <c r="G9" s="40">
        <v>2</v>
      </c>
      <c r="H9" s="27"/>
      <c r="U9" s="41"/>
      <c r="V9" s="29"/>
      <c r="W9" s="29"/>
      <c r="X9" s="42"/>
      <c r="Y9" s="42"/>
      <c r="Z9" s="48"/>
    </row>
    <row r="10" spans="1:26" s="21" customFormat="1" ht="37.5" customHeight="1" thickBot="1" x14ac:dyDescent="0.45">
      <c r="A10" s="21">
        <f t="shared" ref="A10" si="2">G10+0.3</f>
        <v>2.2999999999999998</v>
      </c>
      <c r="B10" s="49">
        <v>4825</v>
      </c>
      <c r="C10" s="50" t="s">
        <v>278</v>
      </c>
      <c r="D10" s="50" t="s">
        <v>279</v>
      </c>
      <c r="E10" s="51">
        <v>42</v>
      </c>
      <c r="F10" s="52">
        <v>483</v>
      </c>
      <c r="G10" s="40">
        <v>2</v>
      </c>
      <c r="H10" s="27"/>
      <c r="U10" s="53"/>
      <c r="V10" s="33"/>
      <c r="W10" s="33"/>
      <c r="X10" s="54"/>
      <c r="Y10" s="54"/>
      <c r="Z10" s="55"/>
    </row>
    <row r="11" spans="1:26" s="21" customFormat="1" ht="37.5" customHeight="1" thickBot="1" x14ac:dyDescent="0.45">
      <c r="A11" s="21">
        <f t="shared" ref="A11" si="3">G11+0.1</f>
        <v>3.1</v>
      </c>
      <c r="B11" s="22">
        <v>3787</v>
      </c>
      <c r="C11" s="23" t="s">
        <v>280</v>
      </c>
      <c r="D11" s="23" t="s">
        <v>281</v>
      </c>
      <c r="E11" s="24">
        <v>3</v>
      </c>
      <c r="F11" s="25">
        <v>624</v>
      </c>
      <c r="G11" s="26">
        <v>3</v>
      </c>
      <c r="H11" s="27"/>
      <c r="U11" s="56"/>
      <c r="V11" s="57"/>
      <c r="W11" s="57"/>
      <c r="X11" s="58"/>
      <c r="Y11" s="58"/>
      <c r="Z11" s="59"/>
    </row>
    <row r="12" spans="1:26" s="21" customFormat="1" ht="37.5" customHeight="1" thickBot="1" x14ac:dyDescent="0.45">
      <c r="A12" s="21">
        <f t="shared" ref="A12" si="4">G12+0.2</f>
        <v>3.2</v>
      </c>
      <c r="B12" s="28">
        <v>4465</v>
      </c>
      <c r="C12" s="29" t="s">
        <v>282</v>
      </c>
      <c r="D12" s="29" t="s">
        <v>276</v>
      </c>
      <c r="E12" s="30">
        <v>36</v>
      </c>
      <c r="F12" s="31">
        <v>492</v>
      </c>
      <c r="G12" s="26">
        <v>3</v>
      </c>
      <c r="H12" s="27"/>
      <c r="J12" s="60"/>
      <c r="K12" s="61"/>
      <c r="L12" s="61"/>
      <c r="M12" s="62"/>
      <c r="N12" s="62"/>
      <c r="U12" s="63"/>
      <c r="V12" s="64"/>
      <c r="W12" s="64"/>
      <c r="X12" s="65"/>
      <c r="Y12" s="65"/>
      <c r="Z12" s="66"/>
    </row>
    <row r="13" spans="1:26" s="21" customFormat="1" ht="37.5" customHeight="1" thickBot="1" x14ac:dyDescent="0.45">
      <c r="A13" s="21">
        <f t="shared" ref="A13" si="5">G13+0.3</f>
        <v>3.3</v>
      </c>
      <c r="B13" s="32">
        <v>4740</v>
      </c>
      <c r="C13" s="33" t="s">
        <v>283</v>
      </c>
      <c r="D13" s="33" t="s">
        <v>284</v>
      </c>
      <c r="E13" s="34">
        <v>43</v>
      </c>
      <c r="F13" s="35">
        <v>474</v>
      </c>
      <c r="G13" s="26">
        <v>3</v>
      </c>
      <c r="H13" s="27"/>
      <c r="U13" s="60"/>
      <c r="V13" s="61"/>
      <c r="W13" s="61"/>
      <c r="X13" s="62"/>
      <c r="Y13" s="62"/>
      <c r="Z13" s="67"/>
    </row>
    <row r="14" spans="1:26" s="21" customFormat="1" ht="37.5" customHeight="1" thickBot="1" x14ac:dyDescent="0.45">
      <c r="A14" s="21">
        <f t="shared" ref="A14" si="6">G14+0.1</f>
        <v>4.0999999999999996</v>
      </c>
      <c r="B14" s="36">
        <v>4297</v>
      </c>
      <c r="C14" s="37" t="s">
        <v>285</v>
      </c>
      <c r="D14" s="37" t="s">
        <v>276</v>
      </c>
      <c r="E14" s="38">
        <v>4</v>
      </c>
      <c r="F14" s="39">
        <v>619</v>
      </c>
      <c r="G14" s="40">
        <v>4</v>
      </c>
      <c r="H14" s="27"/>
    </row>
    <row r="15" spans="1:26" s="21" customFormat="1" ht="37.5" customHeight="1" thickBot="1" x14ac:dyDescent="0.45">
      <c r="A15" s="21">
        <f t="shared" ref="A15" si="7">G15+0.2</f>
        <v>4.2</v>
      </c>
      <c r="B15" s="44">
        <v>4706</v>
      </c>
      <c r="C15" s="45" t="s">
        <v>286</v>
      </c>
      <c r="D15" s="45" t="s">
        <v>287</v>
      </c>
      <c r="E15" s="46">
        <v>35</v>
      </c>
      <c r="F15" s="47">
        <v>492</v>
      </c>
      <c r="G15" s="40">
        <v>4</v>
      </c>
      <c r="H15" s="27"/>
      <c r="J15" s="41"/>
      <c r="K15" s="29"/>
      <c r="L15" s="29"/>
      <c r="M15" s="42"/>
      <c r="N15" s="42"/>
      <c r="O15" s="43"/>
    </row>
    <row r="16" spans="1:26" s="21" customFormat="1" ht="37.5" customHeight="1" thickBot="1" x14ac:dyDescent="0.45">
      <c r="A16" s="21">
        <f t="shared" ref="A16" si="8">G16+0.3</f>
        <v>4.3</v>
      </c>
      <c r="B16" s="49">
        <v>4726</v>
      </c>
      <c r="C16" s="50" t="s">
        <v>288</v>
      </c>
      <c r="D16" s="50" t="s">
        <v>274</v>
      </c>
      <c r="E16" s="51">
        <v>44</v>
      </c>
      <c r="F16" s="52">
        <v>473</v>
      </c>
      <c r="G16" s="40">
        <v>4</v>
      </c>
      <c r="H16" s="27"/>
      <c r="J16" s="41"/>
      <c r="K16" s="29"/>
      <c r="L16" s="29"/>
      <c r="M16" s="42"/>
      <c r="N16" s="42"/>
      <c r="O16" s="48"/>
    </row>
    <row r="17" spans="1:15" s="21" customFormat="1" ht="37.5" customHeight="1" thickBot="1" x14ac:dyDescent="0.45">
      <c r="A17" s="21">
        <f t="shared" ref="A17" si="9">G17+0.1</f>
        <v>5.0999999999999996</v>
      </c>
      <c r="B17" s="22">
        <v>4026</v>
      </c>
      <c r="C17" s="23" t="s">
        <v>289</v>
      </c>
      <c r="D17" s="23" t="s">
        <v>270</v>
      </c>
      <c r="E17" s="24">
        <v>5</v>
      </c>
      <c r="F17" s="25">
        <v>617</v>
      </c>
      <c r="G17" s="26">
        <v>5</v>
      </c>
      <c r="H17" s="27"/>
      <c r="J17" s="53"/>
      <c r="K17" s="33"/>
      <c r="L17" s="33"/>
      <c r="M17" s="54"/>
      <c r="N17" s="54"/>
      <c r="O17" s="55"/>
    </row>
    <row r="18" spans="1:15" s="21" customFormat="1" ht="37.5" customHeight="1" thickBot="1" x14ac:dyDescent="0.45">
      <c r="A18" s="21">
        <f t="shared" ref="A18" si="10">G18+0.2</f>
        <v>5.2</v>
      </c>
      <c r="B18" s="28">
        <v>3987</v>
      </c>
      <c r="C18" s="29" t="s">
        <v>290</v>
      </c>
      <c r="D18" s="29" t="s">
        <v>274</v>
      </c>
      <c r="E18" s="30">
        <v>34</v>
      </c>
      <c r="F18" s="31">
        <v>494</v>
      </c>
      <c r="G18" s="26">
        <v>5</v>
      </c>
      <c r="H18" s="27"/>
      <c r="J18" s="56"/>
      <c r="K18" s="57"/>
      <c r="L18" s="57"/>
      <c r="M18" s="58"/>
      <c r="N18" s="58"/>
      <c r="O18" s="59"/>
    </row>
    <row r="19" spans="1:15" s="21" customFormat="1" ht="37.5" customHeight="1" thickBot="1" x14ac:dyDescent="0.45">
      <c r="A19" s="21">
        <f t="shared" ref="A19" si="11">G19+0.3</f>
        <v>5.3</v>
      </c>
      <c r="B19" s="32">
        <v>4547</v>
      </c>
      <c r="C19" s="33" t="s">
        <v>291</v>
      </c>
      <c r="D19" s="33" t="s">
        <v>292</v>
      </c>
      <c r="E19" s="34">
        <v>45</v>
      </c>
      <c r="F19" s="35">
        <v>473</v>
      </c>
      <c r="G19" s="26">
        <v>5</v>
      </c>
      <c r="H19" s="27"/>
      <c r="J19" s="63"/>
      <c r="K19" s="64"/>
      <c r="L19" s="64"/>
      <c r="M19" s="65"/>
      <c r="N19" s="65"/>
      <c r="O19" s="66"/>
    </row>
    <row r="20" spans="1:15" s="21" customFormat="1" ht="37.5" customHeight="1" thickBot="1" x14ac:dyDescent="0.45">
      <c r="A20" s="21">
        <f t="shared" ref="A20" si="12">G20+0.1</f>
        <v>6.1</v>
      </c>
      <c r="B20" s="36">
        <v>4181</v>
      </c>
      <c r="C20" s="37" t="s">
        <v>293</v>
      </c>
      <c r="D20" s="37" t="s">
        <v>270</v>
      </c>
      <c r="E20" s="38">
        <v>6</v>
      </c>
      <c r="F20" s="39">
        <v>612</v>
      </c>
      <c r="G20" s="40">
        <v>6</v>
      </c>
      <c r="H20" s="27"/>
      <c r="J20" s="60"/>
      <c r="K20" s="61"/>
      <c r="L20" s="61"/>
      <c r="M20" s="62"/>
      <c r="N20" s="62"/>
      <c r="O20" s="67"/>
    </row>
    <row r="21" spans="1:15" s="21" customFormat="1" ht="37.5" customHeight="1" thickBot="1" x14ac:dyDescent="0.45">
      <c r="A21" s="21">
        <f t="shared" ref="A21" si="13">G21+0.2</f>
        <v>6.2</v>
      </c>
      <c r="B21" s="44">
        <v>4121</v>
      </c>
      <c r="C21" s="45" t="s">
        <v>294</v>
      </c>
      <c r="D21" s="45" t="s">
        <v>281</v>
      </c>
      <c r="E21" s="46">
        <v>32</v>
      </c>
      <c r="F21" s="47">
        <v>498</v>
      </c>
      <c r="G21" s="40">
        <v>6</v>
      </c>
      <c r="H21" s="27"/>
    </row>
    <row r="22" spans="1:15" s="21" customFormat="1" ht="37.5" customHeight="1" thickBot="1" x14ac:dyDescent="0.45">
      <c r="A22" s="21">
        <f t="shared" ref="A22" si="14">G22+0.3</f>
        <v>6.3</v>
      </c>
      <c r="B22" s="49">
        <v>4686</v>
      </c>
      <c r="C22" s="50" t="s">
        <v>295</v>
      </c>
      <c r="D22" s="50" t="s">
        <v>274</v>
      </c>
      <c r="E22" s="51">
        <v>49</v>
      </c>
      <c r="F22" s="52">
        <v>463</v>
      </c>
      <c r="G22" s="40">
        <v>6</v>
      </c>
      <c r="H22" s="27"/>
    </row>
    <row r="23" spans="1:15" s="21" customFormat="1" ht="37.5" customHeight="1" thickBot="1" x14ac:dyDescent="0.45">
      <c r="A23" s="21">
        <f t="shared" ref="A23" si="15">G23+0.1</f>
        <v>7.1</v>
      </c>
      <c r="B23" s="22">
        <v>3988</v>
      </c>
      <c r="C23" s="23" t="s">
        <v>296</v>
      </c>
      <c r="D23" s="23" t="s">
        <v>274</v>
      </c>
      <c r="E23" s="24">
        <v>7</v>
      </c>
      <c r="F23" s="25">
        <v>606</v>
      </c>
      <c r="G23" s="26">
        <v>7</v>
      </c>
      <c r="H23" s="27"/>
    </row>
    <row r="24" spans="1:15" s="21" customFormat="1" ht="37.5" customHeight="1" thickBot="1" x14ac:dyDescent="0.45">
      <c r="A24" s="21">
        <f t="shared" ref="A24" si="16">G24+0.2</f>
        <v>7.2</v>
      </c>
      <c r="B24" s="28">
        <v>4437</v>
      </c>
      <c r="C24" s="29" t="s">
        <v>297</v>
      </c>
      <c r="D24" s="29" t="s">
        <v>298</v>
      </c>
      <c r="E24" s="30">
        <v>31</v>
      </c>
      <c r="F24" s="31">
        <v>502</v>
      </c>
      <c r="G24" s="26">
        <v>7</v>
      </c>
      <c r="H24" s="27"/>
    </row>
    <row r="25" spans="1:15" s="21" customFormat="1" ht="37.5" customHeight="1" thickBot="1" x14ac:dyDescent="0.45">
      <c r="A25" s="21">
        <f t="shared" ref="A25" si="17">G25+0.3</f>
        <v>7.3</v>
      </c>
      <c r="B25" s="32">
        <v>4607</v>
      </c>
      <c r="C25" s="33" t="s">
        <v>299</v>
      </c>
      <c r="D25" s="33" t="s">
        <v>272</v>
      </c>
      <c r="E25" s="34">
        <v>46</v>
      </c>
      <c r="F25" s="35">
        <v>471</v>
      </c>
      <c r="G25" s="26">
        <v>7</v>
      </c>
      <c r="H25" s="27"/>
    </row>
    <row r="26" spans="1:15" s="21" customFormat="1" ht="37.5" customHeight="1" thickBot="1" x14ac:dyDescent="0.45">
      <c r="A26" s="21">
        <f t="shared" ref="A26" si="18">G26+0.1</f>
        <v>8.1</v>
      </c>
      <c r="B26" s="36">
        <v>3875</v>
      </c>
      <c r="C26" s="37" t="s">
        <v>300</v>
      </c>
      <c r="D26" s="37" t="s">
        <v>274</v>
      </c>
      <c r="E26" s="38">
        <v>8</v>
      </c>
      <c r="F26" s="39">
        <v>585</v>
      </c>
      <c r="G26" s="40">
        <v>8</v>
      </c>
      <c r="H26" s="27"/>
    </row>
    <row r="27" spans="1:15" s="21" customFormat="1" ht="37.5" customHeight="1" thickBot="1" x14ac:dyDescent="0.45">
      <c r="A27" s="21">
        <f t="shared" ref="A27" si="19">G27+0.2</f>
        <v>8.1999999999999993</v>
      </c>
      <c r="B27" s="44">
        <v>4353</v>
      </c>
      <c r="C27" s="45" t="s">
        <v>301</v>
      </c>
      <c r="D27" s="45" t="s">
        <v>270</v>
      </c>
      <c r="E27" s="46">
        <v>27</v>
      </c>
      <c r="F27" s="47">
        <v>514</v>
      </c>
      <c r="G27" s="40">
        <v>8</v>
      </c>
      <c r="H27" s="27"/>
    </row>
    <row r="28" spans="1:15" s="21" customFormat="1" ht="37.5" customHeight="1" thickBot="1" x14ac:dyDescent="0.45">
      <c r="A28" s="21">
        <f t="shared" ref="A28" si="20">G28+0.3</f>
        <v>8.3000000000000007</v>
      </c>
      <c r="B28" s="49">
        <v>4180</v>
      </c>
      <c r="C28" s="50" t="s">
        <v>302</v>
      </c>
      <c r="D28" s="50" t="s">
        <v>298</v>
      </c>
      <c r="E28" s="51">
        <v>50</v>
      </c>
      <c r="F28" s="52">
        <v>463</v>
      </c>
      <c r="G28" s="40">
        <v>8</v>
      </c>
      <c r="H28" s="27"/>
    </row>
    <row r="29" spans="1:15" s="21" customFormat="1" ht="37.5" customHeight="1" thickBot="1" x14ac:dyDescent="0.45">
      <c r="A29" s="21">
        <f t="shared" ref="A29" si="21">G29+0.1</f>
        <v>9.1</v>
      </c>
      <c r="B29" s="22">
        <v>4177</v>
      </c>
      <c r="C29" s="23" t="s">
        <v>303</v>
      </c>
      <c r="D29" s="23" t="s">
        <v>276</v>
      </c>
      <c r="E29" s="24">
        <v>9</v>
      </c>
      <c r="F29" s="25">
        <v>583</v>
      </c>
      <c r="G29" s="26">
        <v>9</v>
      </c>
      <c r="H29" s="27"/>
    </row>
    <row r="30" spans="1:15" s="21" customFormat="1" ht="37.5" customHeight="1" thickBot="1" x14ac:dyDescent="0.45">
      <c r="A30" s="21">
        <f t="shared" ref="A30" si="22">G30+0.2</f>
        <v>9.1999999999999993</v>
      </c>
      <c r="B30" s="28">
        <v>4122</v>
      </c>
      <c r="C30" s="29" t="s">
        <v>304</v>
      </c>
      <c r="D30" s="29" t="s">
        <v>274</v>
      </c>
      <c r="E30" s="30">
        <v>30</v>
      </c>
      <c r="F30" s="31">
        <v>503</v>
      </c>
      <c r="G30" s="26">
        <v>9</v>
      </c>
      <c r="H30" s="27"/>
    </row>
    <row r="31" spans="1:15" s="21" customFormat="1" ht="37.5" customHeight="1" thickBot="1" x14ac:dyDescent="0.45">
      <c r="A31" s="21">
        <f t="shared" ref="A31" si="23">G31+0.3</f>
        <v>9.3000000000000007</v>
      </c>
      <c r="B31" s="32">
        <v>4857</v>
      </c>
      <c r="C31" s="33" t="s">
        <v>305</v>
      </c>
      <c r="D31" s="33" t="s">
        <v>270</v>
      </c>
      <c r="E31" s="34">
        <v>51</v>
      </c>
      <c r="F31" s="35">
        <v>462</v>
      </c>
      <c r="G31" s="26">
        <v>9</v>
      </c>
      <c r="H31" s="27"/>
    </row>
    <row r="32" spans="1:15" s="21" customFormat="1" ht="37.5" customHeight="1" thickBot="1" x14ac:dyDescent="0.45">
      <c r="A32" s="21">
        <f t="shared" ref="A32" si="24">G32+0.1</f>
        <v>10.1</v>
      </c>
      <c r="B32" s="36">
        <v>5005</v>
      </c>
      <c r="C32" s="37" t="s">
        <v>306</v>
      </c>
      <c r="D32" s="37" t="s">
        <v>307</v>
      </c>
      <c r="E32" s="38">
        <v>10</v>
      </c>
      <c r="F32" s="39">
        <v>578</v>
      </c>
      <c r="G32" s="40">
        <v>10</v>
      </c>
      <c r="H32" s="27"/>
      <c r="J32" s="41"/>
      <c r="K32" s="29"/>
      <c r="L32" s="29"/>
      <c r="M32" s="42"/>
      <c r="N32" s="68"/>
    </row>
    <row r="33" spans="1:12" s="21" customFormat="1" ht="37.5" customHeight="1" thickBot="1" x14ac:dyDescent="0.45">
      <c r="A33" s="21">
        <f t="shared" ref="A33" si="25">G33+0.2</f>
        <v>10.199999999999999</v>
      </c>
      <c r="B33" s="44">
        <v>4381</v>
      </c>
      <c r="C33" s="45" t="s">
        <v>308</v>
      </c>
      <c r="D33" s="45" t="s">
        <v>274</v>
      </c>
      <c r="E33" s="46">
        <v>26</v>
      </c>
      <c r="F33" s="47">
        <v>515</v>
      </c>
      <c r="G33" s="40">
        <v>10</v>
      </c>
      <c r="H33" s="27"/>
    </row>
    <row r="34" spans="1:12" s="21" customFormat="1" ht="37.5" customHeight="1" thickBot="1" x14ac:dyDescent="0.45">
      <c r="A34" s="21">
        <f t="shared" ref="A34" si="26">G34+0.3</f>
        <v>10.3</v>
      </c>
      <c r="B34" s="49">
        <v>4859</v>
      </c>
      <c r="C34" s="50" t="s">
        <v>309</v>
      </c>
      <c r="D34" s="50" t="s">
        <v>310</v>
      </c>
      <c r="E34" s="51">
        <v>52</v>
      </c>
      <c r="F34" s="52">
        <v>462</v>
      </c>
      <c r="G34" s="40">
        <v>10</v>
      </c>
      <c r="H34" s="27"/>
    </row>
    <row r="35" spans="1:12" s="21" customFormat="1" ht="37.5" customHeight="1" thickBot="1" x14ac:dyDescent="0.45">
      <c r="A35" s="21">
        <f t="shared" ref="A35" si="27">G35+0.1</f>
        <v>11.1</v>
      </c>
      <c r="B35" s="22">
        <v>4679</v>
      </c>
      <c r="C35" s="23" t="s">
        <v>311</v>
      </c>
      <c r="D35" s="23" t="s">
        <v>287</v>
      </c>
      <c r="E35" s="24">
        <v>11</v>
      </c>
      <c r="F35" s="25">
        <v>574</v>
      </c>
      <c r="G35" s="26">
        <v>11</v>
      </c>
      <c r="H35" s="27"/>
    </row>
    <row r="36" spans="1:12" s="21" customFormat="1" ht="37.5" customHeight="1" thickBot="1" x14ac:dyDescent="0.45">
      <c r="A36" s="21">
        <f t="shared" ref="A36" si="28">G36+0.2</f>
        <v>11.2</v>
      </c>
      <c r="B36" s="28">
        <v>4293</v>
      </c>
      <c r="C36" s="29" t="s">
        <v>312</v>
      </c>
      <c r="D36" s="29" t="s">
        <v>276</v>
      </c>
      <c r="E36" s="30">
        <v>25</v>
      </c>
      <c r="F36" s="31">
        <v>516</v>
      </c>
      <c r="G36" s="26">
        <v>11</v>
      </c>
      <c r="H36" s="27"/>
    </row>
    <row r="37" spans="1:12" s="21" customFormat="1" ht="37.5" customHeight="1" thickBot="1" x14ac:dyDescent="0.45">
      <c r="A37" s="21">
        <f t="shared" ref="A37" si="29">G37+0.3</f>
        <v>11.3</v>
      </c>
      <c r="B37" s="32">
        <v>4312</v>
      </c>
      <c r="C37" s="33" t="s">
        <v>313</v>
      </c>
      <c r="D37" s="33" t="s">
        <v>274</v>
      </c>
      <c r="E37" s="34">
        <v>53</v>
      </c>
      <c r="F37" s="35">
        <v>462</v>
      </c>
      <c r="G37" s="26">
        <v>11</v>
      </c>
      <c r="H37" s="27"/>
    </row>
    <row r="38" spans="1:12" s="21" customFormat="1" ht="37.5" customHeight="1" thickBot="1" x14ac:dyDescent="0.45">
      <c r="A38" s="21">
        <f t="shared" ref="A38" si="30">G38+0.1</f>
        <v>12.1</v>
      </c>
      <c r="B38" s="36">
        <v>4325</v>
      </c>
      <c r="C38" s="37" t="s">
        <v>314</v>
      </c>
      <c r="D38" s="37" t="s">
        <v>281</v>
      </c>
      <c r="E38" s="38">
        <v>12</v>
      </c>
      <c r="F38" s="39">
        <v>565</v>
      </c>
      <c r="G38" s="40">
        <v>12</v>
      </c>
      <c r="H38" s="27"/>
    </row>
    <row r="39" spans="1:12" s="21" customFormat="1" ht="37.5" customHeight="1" thickBot="1" x14ac:dyDescent="0.45">
      <c r="A39" s="21">
        <f t="shared" ref="A39" si="31">G39+0.2</f>
        <v>12.2</v>
      </c>
      <c r="B39" s="44">
        <v>4351</v>
      </c>
      <c r="C39" s="45" t="s">
        <v>315</v>
      </c>
      <c r="D39" s="45" t="s">
        <v>284</v>
      </c>
      <c r="E39" s="46">
        <v>21</v>
      </c>
      <c r="F39" s="47">
        <v>535</v>
      </c>
      <c r="G39" s="40">
        <v>12</v>
      </c>
      <c r="H39" s="27"/>
    </row>
    <row r="40" spans="1:12" s="21" customFormat="1" ht="37.5" customHeight="1" thickBot="1" x14ac:dyDescent="0.45">
      <c r="A40" s="21">
        <f t="shared" ref="A40" si="32">G40+0.3</f>
        <v>12.3</v>
      </c>
      <c r="B40" s="49">
        <v>4702</v>
      </c>
      <c r="C40" s="50" t="s">
        <v>316</v>
      </c>
      <c r="D40" s="50" t="s">
        <v>276</v>
      </c>
      <c r="E40" s="51">
        <v>54</v>
      </c>
      <c r="F40" s="52">
        <v>462</v>
      </c>
      <c r="G40" s="40">
        <v>12</v>
      </c>
      <c r="H40" s="27"/>
    </row>
    <row r="41" spans="1:12" s="21" customFormat="1" ht="37.5" customHeight="1" thickBot="1" x14ac:dyDescent="0.45">
      <c r="A41" s="21">
        <f t="shared" ref="A41" si="33">G41+0.1</f>
        <v>13.1</v>
      </c>
      <c r="B41" s="22">
        <v>4458</v>
      </c>
      <c r="C41" s="23" t="s">
        <v>317</v>
      </c>
      <c r="D41" s="23" t="s">
        <v>276</v>
      </c>
      <c r="E41" s="24">
        <v>13</v>
      </c>
      <c r="F41" s="25">
        <v>563</v>
      </c>
      <c r="G41" s="26">
        <v>13</v>
      </c>
      <c r="H41" s="27"/>
    </row>
    <row r="42" spans="1:12" s="21" customFormat="1" ht="37.5" customHeight="1" thickBot="1" x14ac:dyDescent="0.45">
      <c r="A42" s="21">
        <f t="shared" ref="A42" si="34">G42+0.2</f>
        <v>13.2</v>
      </c>
      <c r="B42" s="28">
        <v>4227</v>
      </c>
      <c r="C42" s="29" t="s">
        <v>318</v>
      </c>
      <c r="D42" s="29" t="s">
        <v>319</v>
      </c>
      <c r="E42" s="30">
        <v>19</v>
      </c>
      <c r="F42" s="31">
        <v>539</v>
      </c>
      <c r="G42" s="26">
        <v>13</v>
      </c>
      <c r="H42" s="27"/>
    </row>
    <row r="43" spans="1:12" s="21" customFormat="1" ht="37.5" customHeight="1" thickBot="1" x14ac:dyDescent="0.45">
      <c r="A43" s="21">
        <f t="shared" ref="A43" si="35">G43+0.3</f>
        <v>13.3</v>
      </c>
      <c r="B43" s="32">
        <v>4829</v>
      </c>
      <c r="C43" s="33" t="s">
        <v>320</v>
      </c>
      <c r="D43" s="33" t="s">
        <v>287</v>
      </c>
      <c r="E43" s="34">
        <v>55</v>
      </c>
      <c r="F43" s="35">
        <v>461</v>
      </c>
      <c r="G43" s="26">
        <v>13</v>
      </c>
      <c r="H43" s="27"/>
      <c r="K43" s="54"/>
      <c r="L43" s="54"/>
    </row>
    <row r="44" spans="1:12" s="21" customFormat="1" ht="37.5" customHeight="1" thickBot="1" x14ac:dyDescent="0.45">
      <c r="A44" s="21">
        <f t="shared" ref="A44" si="36">G44+0.1</f>
        <v>14.1</v>
      </c>
      <c r="B44" s="36">
        <v>4151</v>
      </c>
      <c r="C44" s="37" t="s">
        <v>321</v>
      </c>
      <c r="D44" s="37" t="s">
        <v>270</v>
      </c>
      <c r="E44" s="38">
        <v>14</v>
      </c>
      <c r="F44" s="39">
        <v>558</v>
      </c>
      <c r="G44" s="40">
        <v>14</v>
      </c>
      <c r="H44" s="27"/>
      <c r="K44" s="58"/>
      <c r="L44" s="58"/>
    </row>
    <row r="45" spans="1:12" ht="37.5" customHeight="1" thickBot="1" x14ac:dyDescent="0.45">
      <c r="A45" s="21">
        <f t="shared" ref="A45" si="37">G45+0.2</f>
        <v>14.2</v>
      </c>
      <c r="B45" s="44">
        <v>4459</v>
      </c>
      <c r="C45" s="45" t="s">
        <v>322</v>
      </c>
      <c r="D45" s="45" t="s">
        <v>276</v>
      </c>
      <c r="E45" s="46">
        <v>24</v>
      </c>
      <c r="F45" s="47">
        <v>516</v>
      </c>
      <c r="G45" s="40">
        <v>14</v>
      </c>
      <c r="H45" s="27"/>
      <c r="K45" s="69"/>
      <c r="L45" s="69"/>
    </row>
    <row r="46" spans="1:12" ht="37.5" customHeight="1" thickBot="1" x14ac:dyDescent="0.45">
      <c r="A46" s="21">
        <f t="shared" ref="A46" si="38">G46+0.3</f>
        <v>14.3</v>
      </c>
      <c r="B46" s="49">
        <v>4027</v>
      </c>
      <c r="C46" s="50" t="s">
        <v>323</v>
      </c>
      <c r="D46" s="50" t="s">
        <v>324</v>
      </c>
      <c r="E46" s="51">
        <v>56</v>
      </c>
      <c r="F46" s="52">
        <v>461</v>
      </c>
      <c r="G46" s="40">
        <v>14</v>
      </c>
      <c r="H46" s="27"/>
      <c r="K46" s="70"/>
      <c r="L46" s="70"/>
    </row>
    <row r="47" spans="1:12" ht="37.5" customHeight="1" thickBot="1" x14ac:dyDescent="0.45">
      <c r="A47" s="21">
        <f t="shared" ref="A47" si="39">G47+0.1</f>
        <v>15.1</v>
      </c>
      <c r="B47" s="22">
        <v>4283</v>
      </c>
      <c r="C47" s="23" t="s">
        <v>325</v>
      </c>
      <c r="D47" s="23" t="s">
        <v>270</v>
      </c>
      <c r="E47" s="24">
        <v>15</v>
      </c>
      <c r="F47" s="25">
        <v>557</v>
      </c>
      <c r="G47" s="26">
        <v>15</v>
      </c>
      <c r="H47" s="27"/>
      <c r="K47" s="71"/>
      <c r="L47" s="71"/>
    </row>
    <row r="48" spans="1:12" ht="37.5" customHeight="1" thickBot="1" x14ac:dyDescent="0.45">
      <c r="A48" s="21">
        <f t="shared" ref="A48" si="40">G48+0.2</f>
        <v>15.2</v>
      </c>
      <c r="B48" s="41">
        <v>4175</v>
      </c>
      <c r="C48" s="29" t="s">
        <v>326</v>
      </c>
      <c r="D48" s="29" t="s">
        <v>276</v>
      </c>
      <c r="E48" s="42">
        <v>22</v>
      </c>
      <c r="F48" s="68">
        <v>531</v>
      </c>
      <c r="G48" s="26">
        <v>15</v>
      </c>
      <c r="H48" s="27"/>
      <c r="K48" s="71"/>
      <c r="L48" s="71"/>
    </row>
    <row r="49" spans="1:12" ht="37.5" customHeight="1" thickBot="1" x14ac:dyDescent="0.45">
      <c r="A49" s="21">
        <f t="shared" ref="A49" si="41">G49+0.3</f>
        <v>15.3</v>
      </c>
      <c r="B49" s="53">
        <v>4768</v>
      </c>
      <c r="C49" s="33" t="s">
        <v>327</v>
      </c>
      <c r="D49" s="33" t="s">
        <v>292</v>
      </c>
      <c r="E49" s="54">
        <v>61</v>
      </c>
      <c r="F49" s="72">
        <v>452</v>
      </c>
      <c r="G49" s="26">
        <v>15</v>
      </c>
      <c r="H49" s="27"/>
      <c r="K49" s="73"/>
      <c r="L49" s="73"/>
    </row>
    <row r="50" spans="1:12" ht="37.5" customHeight="1" thickBot="1" x14ac:dyDescent="0.45">
      <c r="A50" s="21">
        <f t="shared" ref="A50" si="42">G50+0.1</f>
        <v>16.100000000000001</v>
      </c>
      <c r="B50" s="74">
        <v>4377</v>
      </c>
      <c r="C50" s="37" t="s">
        <v>328</v>
      </c>
      <c r="D50" s="37" t="s">
        <v>274</v>
      </c>
      <c r="E50" s="75">
        <v>16</v>
      </c>
      <c r="F50" s="76">
        <v>552</v>
      </c>
      <c r="G50" s="40">
        <v>16</v>
      </c>
      <c r="H50" s="27"/>
      <c r="K50" s="77"/>
    </row>
    <row r="51" spans="1:12" ht="37.5" customHeight="1" thickBot="1" x14ac:dyDescent="0.45">
      <c r="A51" s="21">
        <f t="shared" ref="A51" si="43">G51+0.2</f>
        <v>16.2</v>
      </c>
      <c r="B51" s="78">
        <v>4296</v>
      </c>
      <c r="C51" s="45" t="s">
        <v>329</v>
      </c>
      <c r="D51" s="45" t="s">
        <v>276</v>
      </c>
      <c r="E51" s="79">
        <v>18</v>
      </c>
      <c r="F51" s="80">
        <v>544</v>
      </c>
      <c r="G51" s="40">
        <v>16</v>
      </c>
      <c r="H51" s="27"/>
      <c r="K51" s="69"/>
      <c r="L51" s="69"/>
    </row>
    <row r="52" spans="1:12" ht="37.5" customHeight="1" thickBot="1" x14ac:dyDescent="0.45">
      <c r="A52" s="21">
        <f t="shared" ref="A52" si="44">G52+0.3</f>
        <v>16.3</v>
      </c>
      <c r="B52" s="81">
        <v>4723</v>
      </c>
      <c r="C52" s="50" t="s">
        <v>330</v>
      </c>
      <c r="D52" s="50" t="s">
        <v>272</v>
      </c>
      <c r="E52" s="82">
        <v>64</v>
      </c>
      <c r="F52" s="83">
        <v>447</v>
      </c>
      <c r="G52" s="40">
        <v>16</v>
      </c>
      <c r="H52" s="27"/>
      <c r="K52" s="70"/>
      <c r="L52" s="70"/>
    </row>
    <row r="53" spans="1:12" ht="37.5" customHeight="1" thickBot="1" x14ac:dyDescent="0.45">
      <c r="A53" s="21">
        <f t="shared" ref="A53" si="45">G53+0.1</f>
        <v>17.100000000000001</v>
      </c>
      <c r="B53" s="84">
        <v>4218</v>
      </c>
      <c r="C53" s="23" t="s">
        <v>331</v>
      </c>
      <c r="D53" s="23" t="s">
        <v>276</v>
      </c>
      <c r="E53" s="85">
        <v>17</v>
      </c>
      <c r="F53" s="86">
        <v>552</v>
      </c>
      <c r="G53" s="26">
        <v>17</v>
      </c>
      <c r="H53" s="27"/>
      <c r="K53" s="71"/>
      <c r="L53" s="71"/>
    </row>
    <row r="54" spans="1:12" ht="37.5" customHeight="1" thickBot="1" x14ac:dyDescent="0.45">
      <c r="A54" s="21">
        <f t="shared" ref="A54" si="46">G54+0.2</f>
        <v>17.2</v>
      </c>
      <c r="B54" s="41">
        <v>4215</v>
      </c>
      <c r="C54" s="29" t="s">
        <v>332</v>
      </c>
      <c r="D54" s="29" t="s">
        <v>281</v>
      </c>
      <c r="E54" s="42">
        <v>19</v>
      </c>
      <c r="F54" s="68">
        <v>539</v>
      </c>
      <c r="G54" s="26">
        <v>17</v>
      </c>
      <c r="H54" s="27"/>
      <c r="K54" s="71"/>
      <c r="L54" s="71"/>
    </row>
    <row r="55" spans="1:12" ht="37.5" customHeight="1" thickBot="1" x14ac:dyDescent="0.45">
      <c r="A55" s="21">
        <f t="shared" ref="A55" si="47">G55+0.3</f>
        <v>17.3</v>
      </c>
      <c r="B55" s="41">
        <v>4676</v>
      </c>
      <c r="C55" s="29" t="s">
        <v>333</v>
      </c>
      <c r="D55" s="29" t="s">
        <v>270</v>
      </c>
      <c r="E55" s="42">
        <v>66</v>
      </c>
      <c r="F55" s="68">
        <v>440</v>
      </c>
      <c r="G55" s="26">
        <v>17</v>
      </c>
      <c r="H55" s="27"/>
      <c r="K55" s="73"/>
      <c r="L55" s="73"/>
    </row>
    <row r="56" spans="1:12" ht="37.5" customHeight="1" thickBot="1" x14ac:dyDescent="0.45">
      <c r="A56" s="21">
        <f>G56+0.4</f>
        <v>17.399999999999999</v>
      </c>
      <c r="B56" s="53">
        <v>4878</v>
      </c>
      <c r="C56" s="33" t="s">
        <v>334</v>
      </c>
      <c r="D56" s="33" t="s">
        <v>310</v>
      </c>
      <c r="E56" s="54">
        <v>67</v>
      </c>
      <c r="F56" s="72">
        <v>435</v>
      </c>
      <c r="G56" s="26">
        <v>17</v>
      </c>
      <c r="H56" s="27"/>
      <c r="K56" s="77"/>
      <c r="L56" s="77"/>
    </row>
    <row r="57" spans="1:12" ht="37.5" customHeight="1" thickBot="1" x14ac:dyDescent="0.45">
      <c r="A57" s="21">
        <f t="shared" ref="A57:A87" si="48">G57+0.2</f>
        <v>0.2</v>
      </c>
      <c r="B57" s="78"/>
      <c r="C57" s="45"/>
      <c r="D57" s="45"/>
      <c r="E57" s="79"/>
      <c r="F57" s="80"/>
      <c r="G57" s="40"/>
      <c r="H57" s="27"/>
      <c r="K57" s="69"/>
      <c r="L57" s="69"/>
    </row>
    <row r="58" spans="1:12" ht="37.5" customHeight="1" thickBot="1" x14ac:dyDescent="0.45">
      <c r="A58" s="21">
        <f t="shared" ref="A58:A88" si="49">G58+0.3</f>
        <v>0.3</v>
      </c>
      <c r="B58" s="81"/>
      <c r="C58" s="50"/>
      <c r="D58" s="50"/>
      <c r="E58" s="82"/>
      <c r="F58" s="83"/>
      <c r="G58" s="40"/>
      <c r="H58" s="27"/>
      <c r="K58" s="70"/>
      <c r="L58" s="70"/>
    </row>
    <row r="59" spans="1:12" ht="37.5" customHeight="1" thickBot="1" x14ac:dyDescent="0.45">
      <c r="A59" s="21">
        <f t="shared" ref="A59:A89" si="50">G59+0.1</f>
        <v>0.1</v>
      </c>
      <c r="B59" s="84"/>
      <c r="C59" s="23"/>
      <c r="D59" s="23"/>
      <c r="E59" s="85"/>
      <c r="F59" s="86"/>
      <c r="G59" s="26"/>
      <c r="H59" s="27"/>
      <c r="K59" s="71"/>
      <c r="L59" s="71"/>
    </row>
    <row r="60" spans="1:12" ht="37.5" customHeight="1" thickBot="1" x14ac:dyDescent="0.45">
      <c r="A60" s="21">
        <f t="shared" si="48"/>
        <v>0.2</v>
      </c>
      <c r="B60" s="41"/>
      <c r="C60" s="29"/>
      <c r="D60" s="29"/>
      <c r="E60" s="42"/>
      <c r="F60" s="68"/>
      <c r="G60" s="26"/>
      <c r="H60" s="27"/>
      <c r="K60" s="71"/>
      <c r="L60" s="71"/>
    </row>
    <row r="61" spans="1:12" ht="37.5" customHeight="1" thickBot="1" x14ac:dyDescent="0.45">
      <c r="A61" s="21">
        <f t="shared" si="49"/>
        <v>0.3</v>
      </c>
      <c r="B61" s="53"/>
      <c r="C61" s="33"/>
      <c r="D61" s="33"/>
      <c r="E61" s="54"/>
      <c r="F61" s="72"/>
      <c r="G61" s="26"/>
      <c r="H61" s="27"/>
      <c r="K61" s="73"/>
      <c r="L61" s="73"/>
    </row>
    <row r="62" spans="1:12" ht="37.5" customHeight="1" thickBot="1" x14ac:dyDescent="0.45">
      <c r="A62" s="21">
        <f t="shared" si="50"/>
        <v>0.1</v>
      </c>
      <c r="B62" s="74"/>
      <c r="C62" s="37"/>
      <c r="D62" s="37"/>
      <c r="E62" s="75"/>
      <c r="F62" s="76"/>
      <c r="G62" s="40"/>
      <c r="H62" s="27"/>
      <c r="K62" s="77"/>
      <c r="L62" s="77"/>
    </row>
    <row r="63" spans="1:12" ht="37.5" customHeight="1" thickBot="1" x14ac:dyDescent="0.45">
      <c r="A63" s="21">
        <f t="shared" si="48"/>
        <v>0.2</v>
      </c>
      <c r="B63" s="78"/>
      <c r="C63" s="45"/>
      <c r="D63" s="45"/>
      <c r="E63" s="79"/>
      <c r="F63" s="80"/>
      <c r="G63" s="40"/>
      <c r="H63" s="27"/>
      <c r="K63" s="69"/>
      <c r="L63" s="69"/>
    </row>
    <row r="64" spans="1:12" ht="37.5" customHeight="1" thickBot="1" x14ac:dyDescent="0.45">
      <c r="A64" s="21">
        <f t="shared" si="49"/>
        <v>0.3</v>
      </c>
      <c r="B64" s="81"/>
      <c r="C64" s="50"/>
      <c r="D64" s="50"/>
      <c r="E64" s="82"/>
      <c r="F64" s="83"/>
      <c r="G64" s="40"/>
      <c r="H64" s="27"/>
      <c r="K64" s="70"/>
      <c r="L64" s="70"/>
    </row>
    <row r="65" spans="1:12" ht="37.5" customHeight="1" thickBot="1" x14ac:dyDescent="0.45">
      <c r="A65" s="21">
        <f t="shared" si="50"/>
        <v>0.1</v>
      </c>
      <c r="B65" s="84"/>
      <c r="C65" s="23"/>
      <c r="D65" s="23"/>
      <c r="E65" s="85"/>
      <c r="F65" s="86"/>
      <c r="G65" s="26"/>
      <c r="H65" s="27"/>
      <c r="K65" s="71"/>
      <c r="L65" s="71"/>
    </row>
    <row r="66" spans="1:12" ht="37.5" customHeight="1" thickBot="1" x14ac:dyDescent="0.45">
      <c r="A66" s="21">
        <f t="shared" si="48"/>
        <v>0.2</v>
      </c>
      <c r="B66" s="41"/>
      <c r="C66" s="29"/>
      <c r="D66" s="29"/>
      <c r="E66" s="42"/>
      <c r="F66" s="68"/>
      <c r="G66" s="26"/>
      <c r="H66" s="27"/>
      <c r="K66" s="71"/>
      <c r="L66" s="71"/>
    </row>
    <row r="67" spans="1:12" ht="37.5" customHeight="1" thickBot="1" x14ac:dyDescent="0.45">
      <c r="A67" s="21">
        <f t="shared" si="49"/>
        <v>0.3</v>
      </c>
      <c r="B67" s="53"/>
      <c r="C67" s="33"/>
      <c r="D67" s="33"/>
      <c r="E67" s="54"/>
      <c r="F67" s="72"/>
      <c r="G67" s="26"/>
      <c r="H67" s="27"/>
      <c r="K67" s="73"/>
      <c r="L67" s="73"/>
    </row>
    <row r="68" spans="1:12" ht="37.5" customHeight="1" thickBot="1" x14ac:dyDescent="0.45">
      <c r="A68" s="21">
        <f t="shared" si="50"/>
        <v>0.1</v>
      </c>
      <c r="B68" s="74"/>
      <c r="C68" s="37"/>
      <c r="D68" s="37"/>
      <c r="E68" s="75"/>
      <c r="F68" s="76"/>
      <c r="G68" s="40"/>
      <c r="H68" s="27"/>
      <c r="K68" s="77"/>
      <c r="L68" s="77"/>
    </row>
    <row r="69" spans="1:12" ht="37.5" customHeight="1" thickBot="1" x14ac:dyDescent="0.45">
      <c r="A69" s="21">
        <f t="shared" si="48"/>
        <v>0.2</v>
      </c>
      <c r="B69" s="78"/>
      <c r="C69" s="45"/>
      <c r="D69" s="45"/>
      <c r="E69" s="79"/>
      <c r="F69" s="80"/>
      <c r="G69" s="40"/>
      <c r="H69" s="27"/>
      <c r="K69" s="69"/>
      <c r="L69" s="69"/>
    </row>
    <row r="70" spans="1:12" ht="37.5" customHeight="1" thickBot="1" x14ac:dyDescent="0.45">
      <c r="A70" s="21">
        <f t="shared" si="49"/>
        <v>0.3</v>
      </c>
      <c r="B70" s="81"/>
      <c r="C70" s="50"/>
      <c r="D70" s="50"/>
      <c r="E70" s="82"/>
      <c r="F70" s="83"/>
      <c r="G70" s="40"/>
      <c r="H70" s="27"/>
      <c r="K70" s="70"/>
      <c r="L70" s="70"/>
    </row>
    <row r="71" spans="1:12" ht="37.5" customHeight="1" thickBot="1" x14ac:dyDescent="0.45">
      <c r="A71" s="21">
        <f t="shared" si="50"/>
        <v>0.1</v>
      </c>
      <c r="B71" s="84"/>
      <c r="C71" s="23"/>
      <c r="D71" s="23"/>
      <c r="E71" s="85"/>
      <c r="F71" s="86"/>
      <c r="G71" s="26"/>
      <c r="H71" s="27"/>
      <c r="K71" s="71"/>
      <c r="L71" s="71"/>
    </row>
    <row r="72" spans="1:12" ht="37.5" customHeight="1" thickBot="1" x14ac:dyDescent="0.45">
      <c r="A72" s="21">
        <f t="shared" si="48"/>
        <v>0.2</v>
      </c>
      <c r="B72" s="41"/>
      <c r="C72" s="29"/>
      <c r="D72" s="29"/>
      <c r="E72" s="42"/>
      <c r="F72" s="68"/>
      <c r="G72" s="26"/>
      <c r="H72" s="27"/>
      <c r="K72" s="71"/>
      <c r="L72" s="71"/>
    </row>
    <row r="73" spans="1:12" ht="37.5" customHeight="1" thickBot="1" x14ac:dyDescent="0.45">
      <c r="A73" s="21">
        <f t="shared" si="49"/>
        <v>0.3</v>
      </c>
      <c r="B73" s="53"/>
      <c r="C73" s="33"/>
      <c r="D73" s="33"/>
      <c r="E73" s="54"/>
      <c r="F73" s="72"/>
      <c r="G73" s="26"/>
      <c r="H73" s="27"/>
      <c r="K73" s="73"/>
      <c r="L73" s="73"/>
    </row>
    <row r="74" spans="1:12" ht="37.5" customHeight="1" thickBot="1" x14ac:dyDescent="0.45">
      <c r="A74" s="21">
        <f t="shared" si="50"/>
        <v>0.1</v>
      </c>
      <c r="B74" s="74"/>
      <c r="C74" s="37"/>
      <c r="D74" s="37"/>
      <c r="E74" s="75"/>
      <c r="F74" s="76"/>
      <c r="G74" s="40"/>
      <c r="H74" s="27"/>
      <c r="K74" s="77"/>
      <c r="L74" s="77"/>
    </row>
    <row r="75" spans="1:12" ht="37.5" customHeight="1" thickBot="1" x14ac:dyDescent="0.45">
      <c r="A75" s="21">
        <f t="shared" si="48"/>
        <v>0.2</v>
      </c>
      <c r="B75" s="78"/>
      <c r="C75" s="45"/>
      <c r="D75" s="45"/>
      <c r="E75" s="79"/>
      <c r="F75" s="80"/>
      <c r="G75" s="40"/>
      <c r="H75" s="27"/>
      <c r="K75" s="69"/>
    </row>
    <row r="76" spans="1:12" ht="37.5" customHeight="1" thickBot="1" x14ac:dyDescent="0.45">
      <c r="A76" s="21">
        <f t="shared" si="49"/>
        <v>0.3</v>
      </c>
      <c r="B76" s="81"/>
      <c r="C76" s="50"/>
      <c r="D76" s="50"/>
      <c r="E76" s="82"/>
      <c r="F76" s="83"/>
      <c r="G76" s="40"/>
      <c r="H76" s="27"/>
      <c r="K76" s="70"/>
      <c r="L76" s="70"/>
    </row>
    <row r="77" spans="1:12" ht="37.5" customHeight="1" thickBot="1" x14ac:dyDescent="0.45">
      <c r="A77" s="21">
        <f t="shared" si="50"/>
        <v>0.1</v>
      </c>
      <c r="B77" s="84"/>
      <c r="C77" s="23"/>
      <c r="D77" s="23"/>
      <c r="E77" s="85"/>
      <c r="F77" s="86"/>
      <c r="G77" s="26"/>
      <c r="H77" s="27"/>
      <c r="K77" s="71"/>
      <c r="L77" s="71"/>
    </row>
    <row r="78" spans="1:12" ht="37.5" customHeight="1" thickBot="1" x14ac:dyDescent="0.45">
      <c r="A78" s="21">
        <f t="shared" si="48"/>
        <v>0.2</v>
      </c>
      <c r="B78" s="41"/>
      <c r="C78" s="29"/>
      <c r="D78" s="29"/>
      <c r="E78" s="42"/>
      <c r="F78" s="68"/>
      <c r="G78" s="26"/>
      <c r="H78" s="27"/>
      <c r="K78" s="71"/>
      <c r="L78" s="71"/>
    </row>
    <row r="79" spans="1:12" ht="37.5" customHeight="1" thickBot="1" x14ac:dyDescent="0.45">
      <c r="A79" s="21">
        <f t="shared" si="49"/>
        <v>0.3</v>
      </c>
      <c r="B79" s="53"/>
      <c r="C79" s="33"/>
      <c r="D79" s="33"/>
      <c r="E79" s="54"/>
      <c r="F79" s="72"/>
      <c r="G79" s="26"/>
      <c r="H79" s="27"/>
      <c r="K79" s="73"/>
      <c r="L79" s="73"/>
    </row>
    <row r="80" spans="1:12" ht="37.5" customHeight="1" thickBot="1" x14ac:dyDescent="0.45">
      <c r="A80" s="21">
        <f t="shared" si="50"/>
        <v>0.1</v>
      </c>
      <c r="B80" s="74"/>
      <c r="C80" s="37"/>
      <c r="D80" s="37"/>
      <c r="E80" s="75"/>
      <c r="F80" s="76"/>
      <c r="G80" s="40"/>
      <c r="H80" s="27"/>
      <c r="K80" s="77"/>
      <c r="L80" s="77"/>
    </row>
    <row r="81" spans="1:12" ht="37.5" customHeight="1" thickBot="1" x14ac:dyDescent="0.45">
      <c r="A81" s="21">
        <f t="shared" si="48"/>
        <v>0.2</v>
      </c>
      <c r="B81" s="78"/>
      <c r="C81" s="45"/>
      <c r="D81" s="45"/>
      <c r="E81" s="79"/>
      <c r="F81" s="80"/>
      <c r="G81" s="40"/>
      <c r="H81" s="27"/>
      <c r="K81" s="69"/>
      <c r="L81" s="69"/>
    </row>
    <row r="82" spans="1:12" ht="37.5" customHeight="1" thickBot="1" x14ac:dyDescent="0.45">
      <c r="A82" s="21">
        <f t="shared" si="49"/>
        <v>0.3</v>
      </c>
      <c r="B82" s="81"/>
      <c r="C82" s="50"/>
      <c r="D82" s="50"/>
      <c r="E82" s="82"/>
      <c r="F82" s="83"/>
      <c r="G82" s="40"/>
      <c r="H82" s="27"/>
      <c r="K82" s="70"/>
      <c r="L82" s="70"/>
    </row>
    <row r="83" spans="1:12" ht="37.5" customHeight="1" thickBot="1" x14ac:dyDescent="0.45">
      <c r="A83" s="21">
        <f t="shared" si="50"/>
        <v>0.1</v>
      </c>
      <c r="B83" s="84"/>
      <c r="C83" s="23"/>
      <c r="D83" s="23"/>
      <c r="E83" s="85"/>
      <c r="F83" s="86"/>
      <c r="G83" s="26"/>
      <c r="H83" s="27"/>
      <c r="K83" s="71"/>
      <c r="L83" s="71"/>
    </row>
    <row r="84" spans="1:12" ht="37.5" customHeight="1" thickBot="1" x14ac:dyDescent="0.45">
      <c r="A84" s="21">
        <f t="shared" si="48"/>
        <v>0.2</v>
      </c>
      <c r="B84" s="41"/>
      <c r="C84" s="29"/>
      <c r="D84" s="29"/>
      <c r="E84" s="42"/>
      <c r="F84" s="68"/>
      <c r="G84" s="26"/>
      <c r="H84" s="27"/>
      <c r="K84" s="71"/>
      <c r="L84" s="71"/>
    </row>
    <row r="85" spans="1:12" ht="37.5" customHeight="1" thickBot="1" x14ac:dyDescent="0.45">
      <c r="A85" s="21">
        <f t="shared" si="49"/>
        <v>0.3</v>
      </c>
      <c r="B85" s="53"/>
      <c r="C85" s="33"/>
      <c r="D85" s="33"/>
      <c r="E85" s="54"/>
      <c r="F85" s="72"/>
      <c r="G85" s="26"/>
      <c r="H85" s="27"/>
      <c r="K85" s="73"/>
      <c r="L85" s="73"/>
    </row>
    <row r="86" spans="1:12" ht="37.5" customHeight="1" thickBot="1" x14ac:dyDescent="0.45">
      <c r="A86" s="21">
        <f t="shared" si="50"/>
        <v>0.1</v>
      </c>
      <c r="B86" s="74"/>
      <c r="C86" s="37"/>
      <c r="D86" s="37"/>
      <c r="E86" s="75"/>
      <c r="F86" s="76"/>
      <c r="G86" s="40"/>
      <c r="H86" s="27"/>
      <c r="K86" s="77"/>
      <c r="L86" s="77"/>
    </row>
    <row r="87" spans="1:12" ht="37.5" customHeight="1" thickBot="1" x14ac:dyDescent="0.45">
      <c r="A87" s="21">
        <f t="shared" si="48"/>
        <v>0.2</v>
      </c>
      <c r="B87" s="78"/>
      <c r="C87" s="45"/>
      <c r="D87" s="45"/>
      <c r="E87" s="79"/>
      <c r="F87" s="80"/>
      <c r="G87" s="40"/>
      <c r="K87" s="69"/>
      <c r="L87" s="69"/>
    </row>
    <row r="88" spans="1:12" ht="37.5" customHeight="1" thickBot="1" x14ac:dyDescent="0.45">
      <c r="A88" s="21">
        <f t="shared" si="49"/>
        <v>0.3</v>
      </c>
      <c r="B88" s="81"/>
      <c r="C88" s="50"/>
      <c r="D88" s="50"/>
      <c r="E88" s="82"/>
      <c r="F88" s="83"/>
      <c r="G88" s="40"/>
      <c r="K88" s="70"/>
      <c r="L88" s="70"/>
    </row>
    <row r="89" spans="1:12" ht="37.5" customHeight="1" thickBot="1" x14ac:dyDescent="0.45">
      <c r="A89" s="21">
        <f t="shared" si="50"/>
        <v>0.1</v>
      </c>
      <c r="B89" s="84"/>
      <c r="C89" s="23"/>
      <c r="D89" s="23"/>
      <c r="E89" s="85"/>
      <c r="F89" s="85"/>
      <c r="G89" s="87"/>
      <c r="K89" s="71"/>
      <c r="L89" s="71"/>
    </row>
    <row r="90" spans="1:12" ht="37.5" customHeight="1" thickBot="1" x14ac:dyDescent="0.45">
      <c r="A90" s="21">
        <f t="shared" ref="A90" si="51">G90+0.2</f>
        <v>0.2</v>
      </c>
      <c r="B90" s="41"/>
      <c r="C90" s="29"/>
      <c r="D90" s="29"/>
      <c r="E90" s="42"/>
      <c r="F90" s="42"/>
      <c r="G90" s="87"/>
      <c r="K90" s="71"/>
      <c r="L90" s="71"/>
    </row>
    <row r="91" spans="1:12" ht="37.5" customHeight="1" thickBot="1" x14ac:dyDescent="0.45">
      <c r="A91" s="21">
        <f t="shared" ref="A91" si="52">G91+0.3</f>
        <v>0.3</v>
      </c>
      <c r="B91" s="41"/>
      <c r="C91" s="29"/>
      <c r="D91" s="29"/>
      <c r="E91" s="42"/>
      <c r="F91" s="42"/>
      <c r="G91" s="87"/>
      <c r="K91" s="73"/>
      <c r="L91" s="73"/>
    </row>
    <row r="92" spans="1:12" ht="37.5" customHeight="1" thickBot="1" x14ac:dyDescent="0.45">
      <c r="A92" s="21">
        <f>G92+0.4</f>
        <v>0.4</v>
      </c>
      <c r="B92" s="53"/>
      <c r="C92" s="33"/>
      <c r="D92" s="33"/>
      <c r="E92" s="54"/>
      <c r="F92" s="54"/>
      <c r="G92" s="87"/>
      <c r="K92" s="77"/>
      <c r="L92" s="77"/>
    </row>
    <row r="93" spans="1:12" ht="37.5" customHeight="1" thickBot="1" x14ac:dyDescent="0.45">
      <c r="A93" s="21">
        <f t="shared" ref="A93" si="53">G93+0.1</f>
        <v>0.1</v>
      </c>
      <c r="B93" s="74"/>
      <c r="C93" s="37"/>
      <c r="D93" s="37"/>
      <c r="E93" s="75"/>
      <c r="F93" s="75"/>
      <c r="G93" s="88"/>
      <c r="K93" s="69"/>
      <c r="L93" s="69"/>
    </row>
    <row r="94" spans="1:12" ht="37.5" customHeight="1" thickBot="1" x14ac:dyDescent="0.45">
      <c r="A94" s="21">
        <f t="shared" ref="A94" si="54">G94+0.2</f>
        <v>0.2</v>
      </c>
      <c r="B94" s="78"/>
      <c r="C94" s="45"/>
      <c r="D94" s="45"/>
      <c r="E94" s="79"/>
      <c r="F94" s="79"/>
      <c r="G94" s="88"/>
      <c r="K94" s="70"/>
      <c r="L94" s="70"/>
    </row>
    <row r="95" spans="1:12" ht="37.5" customHeight="1" thickBot="1" x14ac:dyDescent="0.45">
      <c r="A95" s="21">
        <f t="shared" ref="A95" si="55">G95+0.3</f>
        <v>0.3</v>
      </c>
      <c r="B95" s="78"/>
      <c r="C95" s="45"/>
      <c r="D95" s="45"/>
      <c r="E95" s="79"/>
      <c r="F95" s="79"/>
      <c r="G95" s="88"/>
      <c r="K95" s="71"/>
      <c r="L95" s="71"/>
    </row>
    <row r="96" spans="1:12" ht="37.5" customHeight="1" thickBot="1" x14ac:dyDescent="0.45">
      <c r="A96" s="21">
        <f>G96+0.4</f>
        <v>0.4</v>
      </c>
      <c r="B96" s="81"/>
      <c r="C96" s="50"/>
      <c r="D96" s="50"/>
      <c r="E96" s="82"/>
      <c r="F96" s="82"/>
      <c r="G96" s="88"/>
      <c r="K96" s="71"/>
      <c r="L96" s="71"/>
    </row>
    <row r="97" spans="1:12" ht="24" thickBot="1" x14ac:dyDescent="0.3">
      <c r="A97" s="17">
        <f t="shared" ref="A97" si="56">G97+0.3</f>
        <v>0.3</v>
      </c>
      <c r="B97" s="53" t="s">
        <v>9</v>
      </c>
      <c r="C97" s="33" t="s">
        <v>10</v>
      </c>
      <c r="D97" s="33" t="s">
        <v>10</v>
      </c>
      <c r="E97" s="54"/>
      <c r="F97" s="72"/>
      <c r="G97" s="89"/>
      <c r="K97" s="73"/>
      <c r="L97" s="73"/>
    </row>
    <row r="98" spans="1:12" ht="24" thickBot="1" x14ac:dyDescent="0.3">
      <c r="A98" s="17">
        <f t="shared" ref="A98" si="57">G98+0.1</f>
        <v>0.1</v>
      </c>
      <c r="B98" s="90"/>
      <c r="C98" s="91"/>
      <c r="D98" s="91"/>
      <c r="E98" s="77"/>
      <c r="F98" s="77"/>
      <c r="G98" s="26"/>
      <c r="K98" s="77"/>
      <c r="L98" s="77"/>
    </row>
    <row r="99" spans="1:12" ht="24" thickBot="1" x14ac:dyDescent="0.3">
      <c r="A99" s="17">
        <f t="shared" ref="A99" si="58">G99+0.2</f>
        <v>0.2</v>
      </c>
      <c r="B99" s="92"/>
      <c r="C99" s="93"/>
      <c r="D99" s="93"/>
      <c r="E99" s="69"/>
      <c r="F99" s="69"/>
      <c r="G99" s="26"/>
      <c r="K99" s="69"/>
      <c r="L99" s="69"/>
    </row>
    <row r="100" spans="1:12" ht="24" thickBot="1" x14ac:dyDescent="0.3">
      <c r="A100" s="17">
        <f t="shared" ref="A100" si="59">G100+0.3</f>
        <v>0.3</v>
      </c>
      <c r="B100" s="94"/>
      <c r="C100" s="95"/>
      <c r="D100" s="95"/>
      <c r="E100" s="70"/>
      <c r="F100" s="70"/>
      <c r="G100" s="26"/>
      <c r="K100" s="70"/>
      <c r="L100" s="70"/>
    </row>
    <row r="101" spans="1:12" ht="24" thickBot="1" x14ac:dyDescent="0.3">
      <c r="A101" s="17">
        <f t="shared" ref="A101" si="60">G101+0.1</f>
        <v>0.1</v>
      </c>
      <c r="B101" s="96"/>
      <c r="C101" s="97"/>
      <c r="D101" s="97"/>
      <c r="E101" s="71"/>
      <c r="F101" s="71"/>
      <c r="G101" s="26"/>
      <c r="K101" s="71"/>
      <c r="L101" s="71"/>
    </row>
    <row r="102" spans="1:12" ht="24" thickBot="1" x14ac:dyDescent="0.3">
      <c r="A102" s="17">
        <f t="shared" ref="A102" si="61">G102+0.2</f>
        <v>0.2</v>
      </c>
      <c r="B102" s="96"/>
      <c r="C102" s="97"/>
      <c r="D102" s="97"/>
      <c r="E102" s="71"/>
      <c r="F102" s="71"/>
      <c r="G102" s="26"/>
      <c r="K102" s="71"/>
      <c r="L102" s="71"/>
    </row>
    <row r="103" spans="1:12" ht="24" thickBot="1" x14ac:dyDescent="0.3">
      <c r="A103" s="17">
        <f t="shared" ref="A103" si="62">G103+0.3</f>
        <v>0.3</v>
      </c>
      <c r="B103" s="98"/>
      <c r="C103" s="99"/>
      <c r="D103" s="99"/>
      <c r="E103" s="73"/>
      <c r="F103" s="73"/>
      <c r="G103" s="26"/>
      <c r="K103" s="73"/>
      <c r="L103" s="73"/>
    </row>
    <row r="104" spans="1:12" ht="24" thickBot="1" x14ac:dyDescent="0.3">
      <c r="A104" s="17">
        <f t="shared" ref="A104" si="63">G104+0.1</f>
        <v>0.1</v>
      </c>
      <c r="B104" s="90"/>
      <c r="C104" s="91"/>
      <c r="D104" s="91"/>
      <c r="E104" s="77"/>
      <c r="F104" s="77"/>
      <c r="G104" s="26"/>
      <c r="K104" s="77"/>
      <c r="L104" s="77"/>
    </row>
    <row r="105" spans="1:12" ht="24" thickBot="1" x14ac:dyDescent="0.3">
      <c r="A105" s="17">
        <f t="shared" ref="A105" si="64">G105+0.2</f>
        <v>0.2</v>
      </c>
      <c r="B105" s="92"/>
      <c r="C105" s="93"/>
      <c r="D105" s="93"/>
      <c r="E105" s="69"/>
      <c r="F105" s="69"/>
      <c r="G105" s="26"/>
      <c r="K105" s="69"/>
      <c r="L105" s="69"/>
    </row>
    <row r="106" spans="1:12" ht="24" thickBot="1" x14ac:dyDescent="0.3">
      <c r="A106" s="17">
        <f t="shared" ref="A106" si="65">G106+0.3</f>
        <v>0.3</v>
      </c>
      <c r="B106" s="94"/>
      <c r="C106" s="95"/>
      <c r="D106" s="95"/>
      <c r="E106" s="70"/>
      <c r="F106" s="70"/>
      <c r="G106" s="26"/>
      <c r="K106" s="70"/>
      <c r="L106" s="70"/>
    </row>
    <row r="107" spans="1:12" ht="24" thickBot="1" x14ac:dyDescent="0.3">
      <c r="A107" s="17">
        <f t="shared" ref="A107" si="66">G107+0.1</f>
        <v>0.1</v>
      </c>
      <c r="B107" s="96"/>
      <c r="C107" s="97"/>
      <c r="D107" s="97"/>
      <c r="E107" s="71"/>
      <c r="F107" s="71"/>
      <c r="G107" s="26"/>
      <c r="K107" s="71"/>
      <c r="L107" s="71"/>
    </row>
    <row r="108" spans="1:12" ht="24" thickBot="1" x14ac:dyDescent="0.3">
      <c r="A108" s="17">
        <f t="shared" ref="A108" si="67">G108+0.2</f>
        <v>0.2</v>
      </c>
      <c r="B108" s="96"/>
      <c r="C108" s="97"/>
      <c r="D108" s="97"/>
      <c r="E108" s="71"/>
      <c r="F108" s="71"/>
      <c r="G108" s="26"/>
      <c r="K108" s="71"/>
      <c r="L108" s="71"/>
    </row>
    <row r="109" spans="1:12" ht="24" thickBot="1" x14ac:dyDescent="0.3">
      <c r="A109" s="17">
        <f t="shared" ref="A109" si="68">G109+0.3</f>
        <v>0.3</v>
      </c>
      <c r="B109" s="98"/>
      <c r="C109" s="99"/>
      <c r="D109" s="99"/>
      <c r="E109" s="73"/>
      <c r="F109" s="73"/>
      <c r="G109" s="26"/>
      <c r="K109" s="73"/>
      <c r="L109" s="73"/>
    </row>
    <row r="110" spans="1:12" ht="24" thickBot="1" x14ac:dyDescent="0.3">
      <c r="A110" s="17">
        <f t="shared" ref="A110" si="69">G110+0.1</f>
        <v>0.1</v>
      </c>
      <c r="B110" s="90"/>
      <c r="C110" s="91"/>
      <c r="D110" s="91"/>
      <c r="E110" s="77"/>
      <c r="F110" s="77"/>
      <c r="G110" s="26"/>
      <c r="K110" s="77"/>
      <c r="L110" s="77"/>
    </row>
    <row r="111" spans="1:12" ht="24" thickBot="1" x14ac:dyDescent="0.3">
      <c r="A111" s="17">
        <f t="shared" ref="A111" si="70">G111+0.2</f>
        <v>0.2</v>
      </c>
      <c r="B111" s="92"/>
      <c r="C111" s="93"/>
      <c r="D111" s="93"/>
      <c r="E111" s="69"/>
      <c r="F111" s="69"/>
      <c r="G111" s="26"/>
      <c r="K111" s="69"/>
      <c r="L111" s="69"/>
    </row>
    <row r="112" spans="1:12" ht="24" thickBot="1" x14ac:dyDescent="0.3">
      <c r="A112" s="17">
        <f t="shared" ref="A112" si="71">G112+0.3</f>
        <v>0.3</v>
      </c>
      <c r="B112" s="94"/>
      <c r="C112" s="95"/>
      <c r="D112" s="95"/>
      <c r="E112" s="70"/>
      <c r="F112" s="70"/>
      <c r="G112" s="26"/>
      <c r="K112" s="70"/>
      <c r="L112" s="70"/>
    </row>
    <row r="113" spans="1:12" ht="24" thickBot="1" x14ac:dyDescent="0.3">
      <c r="A113" s="17">
        <f t="shared" ref="A113" si="72">G113+0.1</f>
        <v>0.1</v>
      </c>
      <c r="B113" s="96"/>
      <c r="C113" s="97"/>
      <c r="D113" s="97"/>
      <c r="E113" s="71"/>
      <c r="F113" s="71"/>
      <c r="G113" s="26"/>
      <c r="K113" s="71"/>
      <c r="L113" s="71"/>
    </row>
    <row r="114" spans="1:12" ht="24" thickBot="1" x14ac:dyDescent="0.3">
      <c r="A114" s="17">
        <f t="shared" ref="A114" si="73">G114+0.2</f>
        <v>0.2</v>
      </c>
      <c r="B114" s="96"/>
      <c r="C114" s="97"/>
      <c r="D114" s="97"/>
      <c r="E114" s="71"/>
      <c r="F114" s="71"/>
      <c r="G114" s="26"/>
      <c r="K114" s="71"/>
      <c r="L114" s="71"/>
    </row>
    <row r="115" spans="1:12" ht="24" thickBot="1" x14ac:dyDescent="0.3">
      <c r="A115" s="17">
        <f t="shared" ref="A115" si="74">G115+0.3</f>
        <v>0.3</v>
      </c>
      <c r="B115" s="98"/>
      <c r="C115" s="99"/>
      <c r="D115" s="99"/>
      <c r="E115" s="73"/>
      <c r="F115" s="73"/>
      <c r="G115" s="26"/>
      <c r="K115" s="73"/>
      <c r="L115" s="73"/>
    </row>
    <row r="116" spans="1:12" ht="24" thickBot="1" x14ac:dyDescent="0.3">
      <c r="A116" s="17">
        <f>G116+0.1</f>
        <v>0.1</v>
      </c>
      <c r="B116" s="90"/>
      <c r="C116" s="91"/>
      <c r="D116" s="91"/>
      <c r="E116" s="77"/>
      <c r="F116" s="77"/>
      <c r="G116" s="26"/>
      <c r="K116" s="77"/>
      <c r="L116" s="77"/>
    </row>
    <row r="117" spans="1:12" ht="24" thickBot="1" x14ac:dyDescent="0.3">
      <c r="A117" s="17">
        <f>G117+0.2</f>
        <v>0.2</v>
      </c>
      <c r="B117" s="92"/>
      <c r="C117" s="93"/>
      <c r="D117" s="93"/>
      <c r="E117" s="69"/>
      <c r="F117" s="69"/>
      <c r="G117" s="26"/>
      <c r="K117" s="69"/>
      <c r="L117" s="69"/>
    </row>
    <row r="118" spans="1:12" ht="24" thickBot="1" x14ac:dyDescent="0.3">
      <c r="A118" s="17">
        <f>G118+0.3</f>
        <v>0.3</v>
      </c>
      <c r="B118" s="92"/>
      <c r="C118" s="93"/>
      <c r="D118" s="93"/>
      <c r="E118" s="69"/>
      <c r="F118" s="69"/>
      <c r="G118" s="26"/>
      <c r="K118" s="69"/>
      <c r="L118" s="69"/>
    </row>
    <row r="119" spans="1:12" ht="24" thickBot="1" x14ac:dyDescent="0.3">
      <c r="A119" s="17">
        <f>G119+0.4</f>
        <v>0.4</v>
      </c>
      <c r="B119" s="94"/>
      <c r="C119" s="95"/>
      <c r="D119" s="95"/>
      <c r="E119" s="70"/>
      <c r="F119" s="70"/>
      <c r="G119" s="26"/>
      <c r="K119" s="70"/>
      <c r="L119" s="70"/>
    </row>
  </sheetData>
  <mergeCells count="2">
    <mergeCell ref="B1:G1"/>
    <mergeCell ref="B2:G3"/>
  </mergeCells>
  <pageMargins left="0.7" right="0.7" top="0.75" bottom="0.75" header="0.3" footer="0.3"/>
  <pageSetup scale="19" orientation="portrait" r:id="rId1"/>
  <rowBreaks count="1" manualBreakCount="1">
    <brk id="48" max="16383" man="1"/>
  </rowBreaks>
  <colBreaks count="1" manualBreakCount="1">
    <brk id="2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41AA-68FD-4F54-AADD-F0A1196ABF82}">
  <sheetPr codeName="Sheet4">
    <pageSetUpPr fitToPage="1"/>
  </sheetPr>
  <dimension ref="A2:M35"/>
  <sheetViews>
    <sheetView topLeftCell="A23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1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1.1000000000000001</v>
      </c>
      <c r="B12" s="109">
        <v>1</v>
      </c>
      <c r="C12" s="110">
        <f>VLOOKUP(A12,Inscripciones!A5:G167,2,FALSE)</f>
        <v>3790</v>
      </c>
      <c r="D12" s="111" t="str">
        <f>IF(ISBLANK(C12),"",VLOOKUP(C12,Inscripciones!$B$5:$F$200,2,FALSE))</f>
        <v>FABIAN ROJAS VARELA</v>
      </c>
      <c r="E12" s="112" t="str">
        <f>IF(ISBLANK(C12),"",VLOOKUP(C12,Inscripciones!$B$5:$F$200,3,FALSE))</f>
        <v>SAN CARLOS</v>
      </c>
      <c r="F12" s="112">
        <f>IF(ISBLANK(C12),"",VLOOKUP(C12,Inscripciones!$B$5:$F$200,4,FALSE))</f>
        <v>1</v>
      </c>
      <c r="G12" s="112">
        <f>IF(ISBLANK(C12),"",VLOOKUP(C12,Inscripciones!$B$5:$F$200,5,FALSE))</f>
        <v>712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1.2</v>
      </c>
      <c r="B13" s="109">
        <v>2</v>
      </c>
      <c r="C13" s="110">
        <f>VLOOKUP(A13,Inscripciones!A5:G168,2,FALSE)</f>
        <v>4050</v>
      </c>
      <c r="D13" s="111" t="str">
        <f>IF(ISBLANK(C13),"",VLOOKUP(C13,Inscripciones!$B$5:$F$200,2,FALSE))</f>
        <v>FABIÁN OBANDO VARGAS</v>
      </c>
      <c r="E13" s="112" t="str">
        <f>IF(ISBLANK(C13),"",VLOOKUP(C13,Inscripciones!$B$5:$F$200,3,FALSE))</f>
        <v>ALAJUELA</v>
      </c>
      <c r="F13" s="112">
        <f>IF(ISBLANK(C13),"",VLOOKUP(C13,Inscripciones!$B$5:$F$200,4,FALSE))</f>
        <v>38</v>
      </c>
      <c r="G13" s="112">
        <f>IF(ISBLANK(C13),"",VLOOKUP(C13,Inscripciones!$B$5:$F$200,5,FALSE))</f>
        <v>489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1.3</v>
      </c>
      <c r="B14" s="109">
        <v>3</v>
      </c>
      <c r="C14" s="110">
        <f>VLOOKUP(A14,Inscripciones!A6:G169,2,FALSE)</f>
        <v>4606</v>
      </c>
      <c r="D14" s="111" t="str">
        <f>IF(ISBLANK(C14),"",VLOOKUP(C14,Inscripciones!$B$7:$F$200,2,FALSE))</f>
        <v>LUCA JIMÉNEZ CHAVES</v>
      </c>
      <c r="E14" s="112" t="str">
        <f>IF(ISBLANK(C14),"",VLOOKUP(C14,Inscripciones!$B$7:$F$200,3,FALSE))</f>
        <v>ESCAZÚ</v>
      </c>
      <c r="F14" s="112">
        <f>IF(ISBLANK(C14),"",VLOOKUP(C14,Inscripciones!$B$7:$F$200,4,FALSE))</f>
        <v>41</v>
      </c>
      <c r="G14" s="112">
        <f>IF(ISBLANK(C14),"",VLOOKUP(C14,Inscripciones!$B$7:$F$200,5,FALSE))</f>
        <v>483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FABIAN ROJAS VARELA</v>
      </c>
      <c r="E18" s="119">
        <v>11</v>
      </c>
      <c r="F18" s="119">
        <v>11</v>
      </c>
      <c r="G18" s="119"/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LUCA JIMÉNEZ CHAVES</v>
      </c>
      <c r="E19" s="119">
        <v>2</v>
      </c>
      <c r="F19" s="119">
        <v>2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FABIAN ROJAS VARELA</v>
      </c>
      <c r="E20" s="119">
        <v>11</v>
      </c>
      <c r="F20" s="119">
        <v>11</v>
      </c>
      <c r="G20" s="119"/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FABIÁN OBANDO VARGAS</v>
      </c>
      <c r="E21" s="119">
        <v>6</v>
      </c>
      <c r="F21" s="119">
        <v>6</v>
      </c>
      <c r="G21" s="119"/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FABIÁN OBANDO VARGAS</v>
      </c>
      <c r="E22" s="119">
        <v>11</v>
      </c>
      <c r="F22" s="119">
        <v>11</v>
      </c>
      <c r="G22" s="119">
        <v>10</v>
      </c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3</v>
      </c>
    </row>
    <row r="23" spans="2:10" ht="21" customHeight="1" x14ac:dyDescent="0.25">
      <c r="B23" s="120"/>
      <c r="C23" s="119">
        <v>3</v>
      </c>
      <c r="D23" s="118" t="str">
        <f>D14</f>
        <v>LUCA JIMÉNEZ CHAVES</v>
      </c>
      <c r="E23" s="119">
        <v>2</v>
      </c>
      <c r="F23" s="119">
        <v>13</v>
      </c>
      <c r="G23" s="119">
        <v>12</v>
      </c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3790</v>
      </c>
      <c r="D34" s="125" t="str">
        <f>IF(ISBLANK(C34),"",VLOOKUP(C34,Inscripciones!$B$5:$F$200,2,FALSE))</f>
        <v>FABIAN ROJAS VARELA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4606</v>
      </c>
      <c r="D35" s="125" t="str">
        <f>IF(ISBLANK(C35),"",VLOOKUP(C35,Inscripciones!$B$5:$F$200,2,FALSE))</f>
        <v>LUCA JIMÉNEZ CHAVES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3CF0-534F-443B-93CE-07F69FEC8942}">
  <sheetPr codeName="Sheet5">
    <pageSetUpPr fitToPage="1"/>
  </sheetPr>
  <dimension ref="A2:M35"/>
  <sheetViews>
    <sheetView topLeftCell="A19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2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2.1</v>
      </c>
      <c r="B12" s="109">
        <v>1</v>
      </c>
      <c r="C12" s="110">
        <f>VLOOKUP(A12,Inscripciones!A5:G167,2,FALSE)</f>
        <v>4025</v>
      </c>
      <c r="D12" s="111" t="str">
        <f>IF(ISBLANK(C12),"",VLOOKUP(C12,Inscripciones!$B$5:$F$200,2,FALSE))</f>
        <v>GABRIEL CORRALES BARRANTES</v>
      </c>
      <c r="E12" s="112" t="str">
        <f>IF(ISBLANK(C12),"",VLOOKUP(C12,Inscripciones!$B$5:$F$200,3,FALSE))</f>
        <v>ESPARZA</v>
      </c>
      <c r="F12" s="112">
        <f>IF(ISBLANK(C12),"",VLOOKUP(C12,Inscripciones!$B$5:$F$200,4,FALSE))</f>
        <v>2</v>
      </c>
      <c r="G12" s="112">
        <f>IF(ISBLANK(C12),"",VLOOKUP(C12,Inscripciones!$B$5:$F$200,5,FALSE))</f>
        <v>698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2.2000000000000002</v>
      </c>
      <c r="B13" s="109">
        <v>2</v>
      </c>
      <c r="C13" s="110">
        <f>VLOOKUP(A13,Inscripciones!A5:G168,2,FALSE)</f>
        <v>4778</v>
      </c>
      <c r="D13" s="111" t="str">
        <f>IF(ISBLANK(C13),"",VLOOKUP(C13,Inscripciones!$B$5:$F$200,2,FALSE))</f>
        <v>JOSE PABLO DELGADO FERNANDEZ</v>
      </c>
      <c r="E13" s="112" t="str">
        <f>IF(ISBLANK(C13),"",VLOOKUP(C13,Inscripciones!$B$5:$F$200,3,FALSE))</f>
        <v>SAN CARLOS</v>
      </c>
      <c r="F13" s="112">
        <f>IF(ISBLANK(C13),"",VLOOKUP(C13,Inscripciones!$B$5:$F$200,4,FALSE))</f>
        <v>39</v>
      </c>
      <c r="G13" s="112">
        <f>IF(ISBLANK(C13),"",VLOOKUP(C13,Inscripciones!$B$5:$F$200,5,FALSE))</f>
        <v>488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2.2999999999999998</v>
      </c>
      <c r="B14" s="109">
        <v>3</v>
      </c>
      <c r="C14" s="110">
        <f>VLOOKUP(A14,Inscripciones!A6:G169,2,FALSE)</f>
        <v>4825</v>
      </c>
      <c r="D14" s="111" t="str">
        <f>IF(ISBLANK(C14),"",VLOOKUP(C14,Inscripciones!$B$7:$F$200,2,FALSE))</f>
        <v>SANTIAGO MELENDEZ MONTERO</v>
      </c>
      <c r="E14" s="112" t="str">
        <f>IF(ISBLANK(C14),"",VLOOKUP(C14,Inscripciones!$B$7:$F$200,3,FALSE))</f>
        <v>PÉREZ ZELEDÓN</v>
      </c>
      <c r="F14" s="112">
        <f>IF(ISBLANK(C14),"",VLOOKUP(C14,Inscripciones!$B$7:$F$200,4,FALSE))</f>
        <v>42</v>
      </c>
      <c r="G14" s="112">
        <f>IF(ISBLANK(C14),"",VLOOKUP(C14,Inscripciones!$B$7:$F$200,5,FALSE))</f>
        <v>483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GABRIEL CORRALES BARRANTES</v>
      </c>
      <c r="E18" s="119">
        <v>11</v>
      </c>
      <c r="F18" s="119">
        <v>11</v>
      </c>
      <c r="G18" s="119"/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SANTIAGO MELENDEZ MONTERO</v>
      </c>
      <c r="E19" s="119">
        <v>5</v>
      </c>
      <c r="F19" s="119">
        <v>2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GABRIEL CORRALES BARRANTES</v>
      </c>
      <c r="E20" s="119">
        <v>11</v>
      </c>
      <c r="F20" s="119">
        <v>11</v>
      </c>
      <c r="G20" s="119"/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JOSE PABLO DELGADO FERNANDEZ</v>
      </c>
      <c r="E21" s="119">
        <v>1</v>
      </c>
      <c r="F21" s="119">
        <v>5</v>
      </c>
      <c r="G21" s="119"/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JOSE PABLO DELGADO FERNANDEZ</v>
      </c>
      <c r="E22" s="119">
        <v>1</v>
      </c>
      <c r="F22" s="119">
        <v>11</v>
      </c>
      <c r="G22" s="119">
        <v>6</v>
      </c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3</v>
      </c>
    </row>
    <row r="23" spans="2:10" ht="21" customHeight="1" x14ac:dyDescent="0.25">
      <c r="B23" s="120"/>
      <c r="C23" s="119">
        <v>3</v>
      </c>
      <c r="D23" s="118" t="str">
        <f>D14</f>
        <v>SANTIAGO MELENDEZ MONTERO</v>
      </c>
      <c r="E23" s="119">
        <v>11</v>
      </c>
      <c r="F23" s="119">
        <v>3</v>
      </c>
      <c r="G23" s="119">
        <v>11</v>
      </c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4025</v>
      </c>
      <c r="D34" s="125" t="str">
        <f>IF(ISBLANK(C34),"",VLOOKUP(C34,Inscripciones!$B$5:$F$200,2,FALSE))</f>
        <v>GABRIEL CORRALES BARRANTES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4825</v>
      </c>
      <c r="D35" s="125" t="str">
        <f>IF(ISBLANK(C35),"",VLOOKUP(C35,Inscripciones!$B$5:$F$200,2,FALSE))</f>
        <v>SANTIAGO MELENDEZ MONTERO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83E9-66A8-4CE5-B909-A06CA6F26624}">
  <sheetPr codeName="Sheet6">
    <pageSetUpPr fitToPage="1"/>
  </sheetPr>
  <dimension ref="A2:M35"/>
  <sheetViews>
    <sheetView topLeftCell="A19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3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3.1</v>
      </c>
      <c r="B12" s="109">
        <v>1</v>
      </c>
      <c r="C12" s="110">
        <f>VLOOKUP(A12,Inscripciones!A5:G167,2,FALSE)</f>
        <v>3787</v>
      </c>
      <c r="D12" s="111" t="str">
        <f>IF(ISBLANK(C12),"",VLOOKUP(C12,Inscripciones!$B$5:$F$200,2,FALSE))</f>
        <v>ISAAC RIVERA TORRES</v>
      </c>
      <c r="E12" s="112" t="str">
        <f>IF(ISBLANK(C12),"",VLOOKUP(C12,Inscripciones!$B$5:$F$200,3,FALSE))</f>
        <v>CURRIDABAT</v>
      </c>
      <c r="F12" s="112">
        <f>IF(ISBLANK(C12),"",VLOOKUP(C12,Inscripciones!$B$5:$F$200,4,FALSE))</f>
        <v>3</v>
      </c>
      <c r="G12" s="112">
        <f>IF(ISBLANK(C12),"",VLOOKUP(C12,Inscripciones!$B$5:$F$200,5,FALSE))</f>
        <v>624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3.2</v>
      </c>
      <c r="B13" s="109">
        <v>2</v>
      </c>
      <c r="C13" s="110">
        <f>VLOOKUP(A13,Inscripciones!A5:G168,2,FALSE)</f>
        <v>4465</v>
      </c>
      <c r="D13" s="111" t="str">
        <f>IF(ISBLANK(C13),"",VLOOKUP(C13,Inscripciones!$B$5:$F$200,2,FALSE))</f>
        <v>JULIÁN ZUÑIGA AGÜERO</v>
      </c>
      <c r="E13" s="112" t="str">
        <f>IF(ISBLANK(C13),"",VLOOKUP(C13,Inscripciones!$B$5:$F$200,3,FALSE))</f>
        <v>ESPARZA</v>
      </c>
      <c r="F13" s="112">
        <f>IF(ISBLANK(C13),"",VLOOKUP(C13,Inscripciones!$B$5:$F$200,4,FALSE))</f>
        <v>36</v>
      </c>
      <c r="G13" s="112">
        <f>IF(ISBLANK(C13),"",VLOOKUP(C13,Inscripciones!$B$5:$F$200,5,FALSE))</f>
        <v>492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3.3</v>
      </c>
      <c r="B14" s="109">
        <v>3</v>
      </c>
      <c r="C14" s="110">
        <f>VLOOKUP(A14,Inscripciones!A6:G169,2,FALSE)</f>
        <v>4740</v>
      </c>
      <c r="D14" s="111" t="str">
        <f>IF(ISBLANK(C14),"",VLOOKUP(C14,Inscripciones!$B$7:$F$200,2,FALSE))</f>
        <v>TOMÁS AGUILAR JIMÉNEZ</v>
      </c>
      <c r="E14" s="112" t="str">
        <f>IF(ISBLANK(C14),"",VLOOKUP(C14,Inscripciones!$B$7:$F$200,3,FALSE))</f>
        <v>SANTA ANA</v>
      </c>
      <c r="F14" s="112">
        <f>IF(ISBLANK(C14),"",VLOOKUP(C14,Inscripciones!$B$7:$F$200,4,FALSE))</f>
        <v>43</v>
      </c>
      <c r="G14" s="112">
        <f>IF(ISBLANK(C14),"",VLOOKUP(C14,Inscripciones!$B$7:$F$200,5,FALSE))</f>
        <v>474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ISAAC RIVERA TORRES</v>
      </c>
      <c r="E18" s="119">
        <v>11</v>
      </c>
      <c r="F18" s="119">
        <v>11</v>
      </c>
      <c r="G18" s="119"/>
      <c r="H18" s="119"/>
      <c r="I18" s="119"/>
      <c r="J18" s="409">
        <v>1</v>
      </c>
    </row>
    <row r="19" spans="2:10" ht="21" customHeight="1" x14ac:dyDescent="0.25">
      <c r="B19" s="120"/>
      <c r="C19" s="117">
        <v>3</v>
      </c>
      <c r="D19" s="118" t="str">
        <f>D14</f>
        <v>TOMÁS AGUILAR JIMÉNEZ</v>
      </c>
      <c r="E19" s="119">
        <v>2</v>
      </c>
      <c r="F19" s="119">
        <v>2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ISAAC RIVERA TORRES</v>
      </c>
      <c r="E20" s="119">
        <v>11</v>
      </c>
      <c r="F20" s="119">
        <v>11</v>
      </c>
      <c r="G20" s="119"/>
      <c r="H20" s="119"/>
      <c r="I20" s="119"/>
      <c r="J20" s="409">
        <v>1</v>
      </c>
    </row>
    <row r="21" spans="2:10" ht="21" customHeight="1" x14ac:dyDescent="0.25">
      <c r="B21" s="120"/>
      <c r="C21" s="119">
        <v>2</v>
      </c>
      <c r="D21" s="118" t="str">
        <f>D13</f>
        <v>JULIÁN ZUÑIGA AGÜERO</v>
      </c>
      <c r="E21" s="119">
        <v>7</v>
      </c>
      <c r="F21" s="119">
        <v>7</v>
      </c>
      <c r="G21" s="119"/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JULIÁN ZUÑIGA AGÜERO</v>
      </c>
      <c r="E22" s="119">
        <v>11</v>
      </c>
      <c r="F22" s="119">
        <v>11</v>
      </c>
      <c r="G22" s="119"/>
      <c r="H22" s="119"/>
      <c r="I22" s="119"/>
      <c r="J22" s="409">
        <v>2</v>
      </c>
    </row>
    <row r="23" spans="2:10" ht="21" customHeight="1" x14ac:dyDescent="0.25">
      <c r="B23" s="120"/>
      <c r="C23" s="119">
        <v>3</v>
      </c>
      <c r="D23" s="118" t="str">
        <f>D14</f>
        <v>TOMÁS AGUILAR JIMÉNEZ</v>
      </c>
      <c r="E23" s="119">
        <v>4</v>
      </c>
      <c r="F23" s="119">
        <v>7</v>
      </c>
      <c r="G23" s="119"/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3787</v>
      </c>
      <c r="D34" s="125" t="str">
        <f>IF(ISBLANK(C34),"",VLOOKUP(C34,Inscripciones!$B$5:$F$200,2,FALSE))</f>
        <v>ISAAC RIVERA TORRES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4465</v>
      </c>
      <c r="D35" s="125" t="str">
        <f>IF(ISBLANK(C35),"",VLOOKUP(C35,Inscripciones!$B$5:$F$200,2,FALSE))</f>
        <v>JULIÁN ZUÑIGA AGÜERO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9EA8-9DD7-4102-A496-27D53F76A541}">
  <sheetPr codeName="Sheet7">
    <pageSetUpPr fitToPage="1"/>
  </sheetPr>
  <dimension ref="A2:M35"/>
  <sheetViews>
    <sheetView topLeftCell="A19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4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4.0999999999999996</v>
      </c>
      <c r="B12" s="109">
        <v>1</v>
      </c>
      <c r="C12" s="110">
        <f>VLOOKUP(A12,Inscripciones!A5:G167,2,FALSE)</f>
        <v>4297</v>
      </c>
      <c r="D12" s="111" t="str">
        <f>IF(ISBLANK(C12),"",VLOOKUP(C12,Inscripciones!$B$5:$F$200,2,FALSE))</f>
        <v>JESÉ DAVID CHAVES MUÑOZ</v>
      </c>
      <c r="E12" s="112" t="str">
        <f>IF(ISBLANK(C12),"",VLOOKUP(C12,Inscripciones!$B$5:$F$200,3,FALSE))</f>
        <v>ESPARZA</v>
      </c>
      <c r="F12" s="112">
        <f>IF(ISBLANK(C12),"",VLOOKUP(C12,Inscripciones!$B$5:$F$200,4,FALSE))</f>
        <v>4</v>
      </c>
      <c r="G12" s="112">
        <f>IF(ISBLANK(C12),"",VLOOKUP(C12,Inscripciones!$B$5:$F$200,5,FALSE))</f>
        <v>619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4.2</v>
      </c>
      <c r="B13" s="109">
        <v>2</v>
      </c>
      <c r="C13" s="110">
        <f>VLOOKUP(A13,Inscripciones!A5:G168,2,FALSE)</f>
        <v>4706</v>
      </c>
      <c r="D13" s="111" t="str">
        <f>IF(ISBLANK(C13),"",VLOOKUP(C13,Inscripciones!$B$5:$F$200,2,FALSE))</f>
        <v>ISAAC RÍOS FERNÁNDEZ</v>
      </c>
      <c r="E13" s="112" t="str">
        <f>IF(ISBLANK(C13),"",VLOOKUP(C13,Inscripciones!$B$5:$F$200,3,FALSE))</f>
        <v>CCDR SAN JOSÉ</v>
      </c>
      <c r="F13" s="112">
        <f>IF(ISBLANK(C13),"",VLOOKUP(C13,Inscripciones!$B$5:$F$200,4,FALSE))</f>
        <v>35</v>
      </c>
      <c r="G13" s="112">
        <f>IF(ISBLANK(C13),"",VLOOKUP(C13,Inscripciones!$B$5:$F$200,5,FALSE))</f>
        <v>492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4.3</v>
      </c>
      <c r="B14" s="109">
        <v>3</v>
      </c>
      <c r="C14" s="110">
        <f>VLOOKUP(A14,Inscripciones!A6:G169,2,FALSE)</f>
        <v>4726</v>
      </c>
      <c r="D14" s="111" t="str">
        <f>IF(ISBLANK(C14),"",VLOOKUP(C14,Inscripciones!$B$7:$F$200,2,FALSE))</f>
        <v>DIEGO WU WU</v>
      </c>
      <c r="E14" s="112" t="str">
        <f>IF(ISBLANK(C14),"",VLOOKUP(C14,Inscripciones!$B$7:$F$200,3,FALSE))</f>
        <v>ESCAZÚ</v>
      </c>
      <c r="F14" s="112">
        <f>IF(ISBLANK(C14),"",VLOOKUP(C14,Inscripciones!$B$7:$F$200,4,FALSE))</f>
        <v>44</v>
      </c>
      <c r="G14" s="112">
        <f>IF(ISBLANK(C14),"",VLOOKUP(C14,Inscripciones!$B$7:$F$200,5,FALSE))</f>
        <v>473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JESÉ DAVID CHAVES MUÑOZ</v>
      </c>
      <c r="E18" s="119">
        <v>11</v>
      </c>
      <c r="F18" s="119">
        <v>11</v>
      </c>
      <c r="G18" s="119"/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DIEGO WU WU</v>
      </c>
      <c r="E19" s="119">
        <v>5</v>
      </c>
      <c r="F19" s="119">
        <v>5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JESÉ DAVID CHAVES MUÑOZ</v>
      </c>
      <c r="E20" s="119">
        <v>11</v>
      </c>
      <c r="F20" s="119">
        <v>11</v>
      </c>
      <c r="G20" s="119"/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ISAAC RÍOS FERNÁNDEZ</v>
      </c>
      <c r="E21" s="119">
        <v>7</v>
      </c>
      <c r="F21" s="119">
        <v>2</v>
      </c>
      <c r="G21" s="119"/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ISAAC RÍOS FERNÁNDEZ</v>
      </c>
      <c r="E22" s="119">
        <v>11</v>
      </c>
      <c r="F22" s="119">
        <v>11</v>
      </c>
      <c r="G22" s="119"/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DIEGO WU WU</v>
      </c>
      <c r="E23" s="119">
        <v>6</v>
      </c>
      <c r="F23" s="119">
        <v>4</v>
      </c>
      <c r="G23" s="119"/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4297</v>
      </c>
      <c r="D34" s="125" t="str">
        <f>IF(ISBLANK(C34),"",VLOOKUP(C34,Inscripciones!$B$5:$F$200,2,FALSE))</f>
        <v>JESÉ DAVID CHAVES MUÑOZ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4706</v>
      </c>
      <c r="D35" s="125" t="str">
        <f>IF(ISBLANK(C35),"",VLOOKUP(C35,Inscripciones!$B$5:$F$200,2,FALSE))</f>
        <v>ISAAC RÍOS FERNÁNDEZ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3007-58D3-4E0C-95BB-DA0B0D62708A}">
  <sheetPr codeName="Sheet8">
    <pageSetUpPr fitToPage="1"/>
  </sheetPr>
  <dimension ref="A2:M35"/>
  <sheetViews>
    <sheetView topLeftCell="A13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5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5.0999999999999996</v>
      </c>
      <c r="B12" s="109">
        <v>1</v>
      </c>
      <c r="C12" s="110">
        <f>VLOOKUP(A12,Inscripciones!A5:G167,2,FALSE)</f>
        <v>4026</v>
      </c>
      <c r="D12" s="111" t="str">
        <f>IF(ISBLANK(C12),"",VLOOKUP(C12,Inscripciones!$B$5:$F$200,2,FALSE))</f>
        <v>IAN GABRIEL VILLEGAS SALAS</v>
      </c>
      <c r="E12" s="112" t="str">
        <f>IF(ISBLANK(C12),"",VLOOKUP(C12,Inscripciones!$B$5:$F$200,3,FALSE))</f>
        <v>SAN CARLOS</v>
      </c>
      <c r="F12" s="112">
        <f>IF(ISBLANK(C12),"",VLOOKUP(C12,Inscripciones!$B$5:$F$200,4,FALSE))</f>
        <v>5</v>
      </c>
      <c r="G12" s="112">
        <f>IF(ISBLANK(C12),"",VLOOKUP(C12,Inscripciones!$B$5:$F$200,5,FALSE))</f>
        <v>617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5.2</v>
      </c>
      <c r="B13" s="109">
        <v>2</v>
      </c>
      <c r="C13" s="110">
        <f>VLOOKUP(A13,Inscripciones!A5:G168,2,FALSE)</f>
        <v>3987</v>
      </c>
      <c r="D13" s="111" t="str">
        <f>IF(ISBLANK(C13),"",VLOOKUP(C13,Inscripciones!$B$5:$F$200,2,FALSE))</f>
        <v>JOSÉ DANIEL FERNÁNDEZ HERRERA</v>
      </c>
      <c r="E13" s="112" t="str">
        <f>IF(ISBLANK(C13),"",VLOOKUP(C13,Inscripciones!$B$5:$F$200,3,FALSE))</f>
        <v>ESCAZÚ</v>
      </c>
      <c r="F13" s="112">
        <f>IF(ISBLANK(C13),"",VLOOKUP(C13,Inscripciones!$B$5:$F$200,4,FALSE))</f>
        <v>34</v>
      </c>
      <c r="G13" s="112">
        <f>IF(ISBLANK(C13),"",VLOOKUP(C13,Inscripciones!$B$5:$F$200,5,FALSE))</f>
        <v>494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5.3</v>
      </c>
      <c r="B14" s="109">
        <v>3</v>
      </c>
      <c r="C14" s="110">
        <f>VLOOKUP(A14,Inscripciones!A6:G169,2,FALSE)</f>
        <v>4547</v>
      </c>
      <c r="D14" s="111" t="str">
        <f>IF(ISBLANK(C14),"",VLOOKUP(C14,Inscripciones!$B$7:$F$200,2,FALSE))</f>
        <v>LEONARDO COTO RAMIREZ</v>
      </c>
      <c r="E14" s="112" t="str">
        <f>IF(ISBLANK(C14),"",VLOOKUP(C14,Inscripciones!$B$7:$F$200,3,FALSE))</f>
        <v>GUARCO</v>
      </c>
      <c r="F14" s="112">
        <f>IF(ISBLANK(C14),"",VLOOKUP(C14,Inscripciones!$B$7:$F$200,4,FALSE))</f>
        <v>45</v>
      </c>
      <c r="G14" s="112">
        <f>IF(ISBLANK(C14),"",VLOOKUP(C14,Inscripciones!$B$7:$F$200,5,FALSE))</f>
        <v>473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IAN GABRIEL VILLEGAS SALAS</v>
      </c>
      <c r="E18" s="119">
        <v>11</v>
      </c>
      <c r="F18" s="119">
        <v>11</v>
      </c>
      <c r="G18" s="119"/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LEONARDO COTO RAMIREZ</v>
      </c>
      <c r="E19" s="119">
        <v>2</v>
      </c>
      <c r="F19" s="119">
        <v>2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IAN GABRIEL VILLEGAS SALAS</v>
      </c>
      <c r="E20" s="119">
        <v>11</v>
      </c>
      <c r="F20" s="119">
        <v>11</v>
      </c>
      <c r="G20" s="119"/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JOSÉ DANIEL FERNÁNDEZ HERRERA</v>
      </c>
      <c r="E21" s="119">
        <v>4</v>
      </c>
      <c r="F21" s="119">
        <v>4</v>
      </c>
      <c r="G21" s="119"/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JOSÉ DANIEL FERNÁNDEZ HERRERA</v>
      </c>
      <c r="E22" s="119">
        <v>11</v>
      </c>
      <c r="F22" s="119">
        <v>11</v>
      </c>
      <c r="G22" s="119"/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LEONARDO COTO RAMIREZ</v>
      </c>
      <c r="E23" s="119">
        <v>4</v>
      </c>
      <c r="F23" s="119">
        <v>4</v>
      </c>
      <c r="G23" s="119"/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4026</v>
      </c>
      <c r="D34" s="125" t="str">
        <f>IF(ISBLANK(C34),"",VLOOKUP(C34,Inscripciones!$B$5:$F$200,2,FALSE))</f>
        <v>IAN GABRIEL VILLEGAS SALAS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3987</v>
      </c>
      <c r="D35" s="125" t="str">
        <f>IF(ISBLANK(C35),"",VLOOKUP(C35,Inscripciones!$B$5:$F$200,2,FALSE))</f>
        <v>JOSÉ DANIEL FERNÁNDEZ HERRERA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816A-0EE9-4226-8D84-0DF1B2591A9F}">
  <sheetPr codeName="Sheet9">
    <pageSetUpPr fitToPage="1"/>
  </sheetPr>
  <dimension ref="A2:M35"/>
  <sheetViews>
    <sheetView topLeftCell="A21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6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6.1</v>
      </c>
      <c r="B12" s="109">
        <v>1</v>
      </c>
      <c r="C12" s="110">
        <f>VLOOKUP(A12,Inscripciones!A5:G167,2,FALSE)</f>
        <v>4181</v>
      </c>
      <c r="D12" s="111" t="str">
        <f>IF(ISBLANK(C12),"",VLOOKUP(C12,Inscripciones!$B$5:$F$200,2,FALSE))</f>
        <v>JUAN MARTÍN ARCE VÁSQUEZ</v>
      </c>
      <c r="E12" s="112" t="str">
        <f>IF(ISBLANK(C12),"",VLOOKUP(C12,Inscripciones!$B$5:$F$200,3,FALSE))</f>
        <v>SAN CARLOS</v>
      </c>
      <c r="F12" s="112">
        <f>IF(ISBLANK(C12),"",VLOOKUP(C12,Inscripciones!$B$5:$F$200,4,FALSE))</f>
        <v>6</v>
      </c>
      <c r="G12" s="112">
        <f>IF(ISBLANK(C12),"",VLOOKUP(C12,Inscripciones!$B$5:$F$200,5,FALSE))</f>
        <v>612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6.2</v>
      </c>
      <c r="B13" s="109">
        <v>2</v>
      </c>
      <c r="C13" s="110">
        <f>VLOOKUP(A13,Inscripciones!A5:G168,2,FALSE)</f>
        <v>4121</v>
      </c>
      <c r="D13" s="111" t="str">
        <f>IF(ISBLANK(C13),"",VLOOKUP(C13,Inscripciones!$B$5:$F$200,2,FALSE))</f>
        <v>ANDRÉS CHACÓN ALTAMIRANO</v>
      </c>
      <c r="E13" s="112" t="str">
        <f>IF(ISBLANK(C13),"",VLOOKUP(C13,Inscripciones!$B$5:$F$200,3,FALSE))</f>
        <v>CURRIDABAT</v>
      </c>
      <c r="F13" s="112">
        <f>IF(ISBLANK(C13),"",VLOOKUP(C13,Inscripciones!$B$5:$F$200,4,FALSE))</f>
        <v>32</v>
      </c>
      <c r="G13" s="112">
        <f>IF(ISBLANK(C13),"",VLOOKUP(C13,Inscripciones!$B$5:$F$200,5,FALSE))</f>
        <v>498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6.3</v>
      </c>
      <c r="B14" s="109">
        <v>3</v>
      </c>
      <c r="C14" s="110">
        <f>VLOOKUP(A14,Inscripciones!A6:G169,2,FALSE)</f>
        <v>4686</v>
      </c>
      <c r="D14" s="111" t="str">
        <f>IF(ISBLANK(C14),"",VLOOKUP(C14,Inscripciones!$B$7:$F$200,2,FALSE))</f>
        <v>SANTHIAGO SOTO BNADO</v>
      </c>
      <c r="E14" s="112" t="str">
        <f>IF(ISBLANK(C14),"",VLOOKUP(C14,Inscripciones!$B$7:$F$200,3,FALSE))</f>
        <v>ESCAZÚ</v>
      </c>
      <c r="F14" s="112">
        <f>IF(ISBLANK(C14),"",VLOOKUP(C14,Inscripciones!$B$7:$F$200,4,FALSE))</f>
        <v>49</v>
      </c>
      <c r="G14" s="112">
        <f>IF(ISBLANK(C14),"",VLOOKUP(C14,Inscripciones!$B$7:$F$200,5,FALSE))</f>
        <v>463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JUAN MARTÍN ARCE VÁSQUEZ</v>
      </c>
      <c r="E18" s="119">
        <v>11</v>
      </c>
      <c r="F18" s="119">
        <v>11</v>
      </c>
      <c r="G18" s="119"/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SANTHIAGO SOTO BNADO</v>
      </c>
      <c r="E19" s="119">
        <v>2</v>
      </c>
      <c r="F19" s="119">
        <v>4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JUAN MARTÍN ARCE VÁSQUEZ</v>
      </c>
      <c r="E20" s="119">
        <v>22</v>
      </c>
      <c r="F20" s="119">
        <v>11</v>
      </c>
      <c r="G20" s="119"/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ANDRÉS CHACÓN ALTAMIRANO</v>
      </c>
      <c r="E21" s="119">
        <v>7</v>
      </c>
      <c r="F21" s="119">
        <v>4</v>
      </c>
      <c r="G21" s="119"/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ANDRÉS CHACÓN ALTAMIRANO</v>
      </c>
      <c r="E22" s="119">
        <v>11</v>
      </c>
      <c r="F22" s="119">
        <v>11</v>
      </c>
      <c r="G22" s="119"/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SANTHIAGO SOTO BNADO</v>
      </c>
      <c r="E23" s="119">
        <v>1</v>
      </c>
      <c r="F23" s="119">
        <v>3</v>
      </c>
      <c r="G23" s="119"/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4181</v>
      </c>
      <c r="D34" s="125" t="str">
        <f>IF(ISBLANK(C34),"",VLOOKUP(C34,Inscripciones!$B$5:$F$200,2,FALSE))</f>
        <v>JUAN MARTÍN ARCE VÁSQUEZ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4121</v>
      </c>
      <c r="D35" s="125" t="str">
        <f>IF(ISBLANK(C35),"",VLOOKUP(C35,Inscripciones!$B$5:$F$200,2,FALSE))</f>
        <v>ANDRÉS CHACÓN ALTAMIRANO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F6A7-D6B0-42A7-A0C8-1C4AC12AF855}">
  <sheetPr codeName="Sheet10">
    <pageSetUpPr fitToPage="1"/>
  </sheetPr>
  <dimension ref="A2:M35"/>
  <sheetViews>
    <sheetView topLeftCell="A19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7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7.1</v>
      </c>
      <c r="B12" s="109">
        <v>1</v>
      </c>
      <c r="C12" s="110">
        <f>VLOOKUP(A12,Inscripciones!A5:G167,2,FALSE)</f>
        <v>3988</v>
      </c>
      <c r="D12" s="111" t="str">
        <f>IF(ISBLANK(C12),"",VLOOKUP(C12,Inscripciones!$B$5:$F$200,2,FALSE))</f>
        <v>JACKY CHENG FENG</v>
      </c>
      <c r="E12" s="112" t="str">
        <f>IF(ISBLANK(C12),"",VLOOKUP(C12,Inscripciones!$B$5:$F$200,3,FALSE))</f>
        <v>ESCAZÚ</v>
      </c>
      <c r="F12" s="112">
        <f>IF(ISBLANK(C12),"",VLOOKUP(C12,Inscripciones!$B$5:$F$200,4,FALSE))</f>
        <v>7</v>
      </c>
      <c r="G12" s="112">
        <f>IF(ISBLANK(C12),"",VLOOKUP(C12,Inscripciones!$B$5:$F$200,5,FALSE))</f>
        <v>606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7.2</v>
      </c>
      <c r="B13" s="109">
        <v>2</v>
      </c>
      <c r="C13" s="110">
        <f>VLOOKUP(A13,Inscripciones!A5:G168,2,FALSE)</f>
        <v>4437</v>
      </c>
      <c r="D13" s="111" t="str">
        <f>IF(ISBLANK(C13),"",VLOOKUP(C13,Inscripciones!$B$5:$F$200,2,FALSE))</f>
        <v>MATHIAS HAY GRANADOS</v>
      </c>
      <c r="E13" s="112" t="str">
        <f>IF(ISBLANK(C13),"",VLOOKUP(C13,Inscripciones!$B$5:$F$200,3,FALSE))</f>
        <v>CORREDORES</v>
      </c>
      <c r="F13" s="112">
        <f>IF(ISBLANK(C13),"",VLOOKUP(C13,Inscripciones!$B$5:$F$200,4,FALSE))</f>
        <v>31</v>
      </c>
      <c r="G13" s="112">
        <f>IF(ISBLANK(C13),"",VLOOKUP(C13,Inscripciones!$B$5:$F$200,5,FALSE))</f>
        <v>502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7.3</v>
      </c>
      <c r="B14" s="109">
        <v>3</v>
      </c>
      <c r="C14" s="110">
        <f>VLOOKUP(A14,Inscripciones!A6:G169,2,FALSE)</f>
        <v>4607</v>
      </c>
      <c r="D14" s="111" t="str">
        <f>IF(ISBLANK(C14),"",VLOOKUP(C14,Inscripciones!$B$7:$F$200,2,FALSE))</f>
        <v>IGNACIO CABEZAS ROJAS</v>
      </c>
      <c r="E14" s="112" t="str">
        <f>IF(ISBLANK(C14),"",VLOOKUP(C14,Inscripciones!$B$7:$F$200,3,FALSE))</f>
        <v>ALAJUELA</v>
      </c>
      <c r="F14" s="112">
        <f>IF(ISBLANK(C14),"",VLOOKUP(C14,Inscripciones!$B$7:$F$200,4,FALSE))</f>
        <v>46</v>
      </c>
      <c r="G14" s="112">
        <f>IF(ISBLANK(C14),"",VLOOKUP(C14,Inscripciones!$B$7:$F$200,5,FALSE))</f>
        <v>471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JACKY CHENG FENG</v>
      </c>
      <c r="E18" s="119">
        <v>11</v>
      </c>
      <c r="F18" s="119">
        <v>11</v>
      </c>
      <c r="G18" s="119"/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IGNACIO CABEZAS ROJAS</v>
      </c>
      <c r="E19" s="119">
        <v>4</v>
      </c>
      <c r="F19" s="119">
        <v>2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JACKY CHENG FENG</v>
      </c>
      <c r="E20" s="119">
        <v>11</v>
      </c>
      <c r="F20" s="119">
        <v>11</v>
      </c>
      <c r="G20" s="119"/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MATHIAS HAY GRANADOS</v>
      </c>
      <c r="E21" s="119">
        <v>5</v>
      </c>
      <c r="F21" s="119">
        <v>2</v>
      </c>
      <c r="G21" s="119"/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MATHIAS HAY GRANADOS</v>
      </c>
      <c r="E22" s="119">
        <v>11</v>
      </c>
      <c r="F22" s="119">
        <v>11</v>
      </c>
      <c r="G22" s="119"/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IGNACIO CABEZAS ROJAS</v>
      </c>
      <c r="E23" s="119">
        <v>6</v>
      </c>
      <c r="F23" s="119">
        <v>2</v>
      </c>
      <c r="G23" s="119"/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3988</v>
      </c>
      <c r="D34" s="125" t="str">
        <f>IF(ISBLANK(C34),"",VLOOKUP(C34,Inscripciones!$B$5:$F$200,2,FALSE))</f>
        <v>JACKY CHENG FENG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4437</v>
      </c>
      <c r="D35" s="125" t="str">
        <f>IF(ISBLANK(C35),"",VLOOKUP(C35,Inscripciones!$B$5:$F$200,2,FALSE))</f>
        <v>MATHIAS HAY GRANADOS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1F24-FEF5-4040-95A7-B16DD561B522}">
  <sheetPr codeName="Sheet11">
    <pageSetUpPr fitToPage="1"/>
  </sheetPr>
  <dimension ref="A2:M35"/>
  <sheetViews>
    <sheetView topLeftCell="A18" zoomScale="115" zoomScaleNormal="115" workbookViewId="0">
      <selection activeCell="E34" sqref="E34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8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8.1</v>
      </c>
      <c r="B12" s="109">
        <v>1</v>
      </c>
      <c r="C12" s="110">
        <f>VLOOKUP(A12,Inscripciones!A5:G167,2,FALSE)</f>
        <v>3875</v>
      </c>
      <c r="D12" s="111" t="str">
        <f>IF(ISBLANK(C12),"",VLOOKUP(C12,Inscripciones!$B$5:$F$200,2,FALSE))</f>
        <v>CALEB CASCANTE MARIN</v>
      </c>
      <c r="E12" s="112" t="str">
        <f>IF(ISBLANK(C12),"",VLOOKUP(C12,Inscripciones!$B$5:$F$200,3,FALSE))</f>
        <v>ESCAZÚ</v>
      </c>
      <c r="F12" s="112">
        <f>IF(ISBLANK(C12),"",VLOOKUP(C12,Inscripciones!$B$5:$F$200,4,FALSE))</f>
        <v>8</v>
      </c>
      <c r="G12" s="112">
        <f>IF(ISBLANK(C12),"",VLOOKUP(C12,Inscripciones!$B$5:$F$200,5,FALSE))</f>
        <v>585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8.1999999999999993</v>
      </c>
      <c r="B13" s="109">
        <v>2</v>
      </c>
      <c r="C13" s="110">
        <f>VLOOKUP(A13,Inscripciones!A5:G168,2,FALSE)</f>
        <v>4353</v>
      </c>
      <c r="D13" s="111" t="str">
        <f>IF(ISBLANK(C13),"",VLOOKUP(C13,Inscripciones!$B$5:$F$200,2,FALSE))</f>
        <v>IVAN ANDRÉS RODRÍGUEZ DURÁN</v>
      </c>
      <c r="E13" s="112" t="str">
        <f>IF(ISBLANK(C13),"",VLOOKUP(C13,Inscripciones!$B$5:$F$200,3,FALSE))</f>
        <v>SAN CARLOS</v>
      </c>
      <c r="F13" s="112">
        <f>IF(ISBLANK(C13),"",VLOOKUP(C13,Inscripciones!$B$5:$F$200,4,FALSE))</f>
        <v>27</v>
      </c>
      <c r="G13" s="112">
        <f>IF(ISBLANK(C13),"",VLOOKUP(C13,Inscripciones!$B$5:$F$200,5,FALSE))</f>
        <v>514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8.3000000000000007</v>
      </c>
      <c r="B14" s="109">
        <v>3</v>
      </c>
      <c r="C14" s="110">
        <f>VLOOKUP(A14,Inscripciones!A6:G169,2,FALSE)</f>
        <v>4180</v>
      </c>
      <c r="D14" s="111" t="str">
        <f>IF(ISBLANK(C14),"",VLOOKUP(C14,Inscripciones!$B$7:$F$200,2,FALSE))</f>
        <v>ESTEBAN CHAVES GALLO</v>
      </c>
      <c r="E14" s="112" t="str">
        <f>IF(ISBLANK(C14),"",VLOOKUP(C14,Inscripciones!$B$7:$F$200,3,FALSE))</f>
        <v>CORREDORES</v>
      </c>
      <c r="F14" s="112">
        <f>IF(ISBLANK(C14),"",VLOOKUP(C14,Inscripciones!$B$7:$F$200,4,FALSE))</f>
        <v>50</v>
      </c>
      <c r="G14" s="112">
        <f>IF(ISBLANK(C14),"",VLOOKUP(C14,Inscripciones!$B$7:$F$200,5,FALSE))</f>
        <v>463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CALEB CASCANTE MARIN</v>
      </c>
      <c r="E18" s="119">
        <v>9</v>
      </c>
      <c r="F18" s="119">
        <v>11</v>
      </c>
      <c r="G18" s="119">
        <v>11</v>
      </c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ESTEBAN CHAVES GALLO</v>
      </c>
      <c r="E19" s="119">
        <v>11</v>
      </c>
      <c r="F19" s="119">
        <v>6</v>
      </c>
      <c r="G19" s="119">
        <v>7</v>
      </c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CALEB CASCANTE MARIN</v>
      </c>
      <c r="E20" s="119">
        <v>11</v>
      </c>
      <c r="F20" s="119">
        <v>11</v>
      </c>
      <c r="G20" s="119"/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IVAN ANDRÉS RODRÍGUEZ DURÁN</v>
      </c>
      <c r="E21" s="119">
        <v>8</v>
      </c>
      <c r="F21" s="119">
        <v>6</v>
      </c>
      <c r="G21" s="119"/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IVAN ANDRÉS RODRÍGUEZ DURÁN</v>
      </c>
      <c r="E22" s="119">
        <v>11</v>
      </c>
      <c r="F22" s="119">
        <v>11</v>
      </c>
      <c r="G22" s="119"/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ESTEBAN CHAVES GALLO</v>
      </c>
      <c r="E23" s="119">
        <v>6</v>
      </c>
      <c r="F23" s="119">
        <v>7</v>
      </c>
      <c r="G23" s="119"/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3875</v>
      </c>
      <c r="D34" s="125" t="str">
        <f>IF(ISBLANK(C34),"",VLOOKUP(C34,Inscripciones!$B$5:$F$200,2,FALSE))</f>
        <v>CALEB CASCANTE MARIN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4353</v>
      </c>
      <c r="D35" s="125" t="str">
        <f>IF(ISBLANK(C35),"",VLOOKUP(C35,Inscripciones!$B$5:$F$200,2,FALSE))</f>
        <v>IVAN ANDRÉS RODRÍGUEZ DURÁN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B07B-CBCE-47A7-B2F9-A7CDADA8B230}">
  <sheetPr codeName="Sheet12">
    <pageSetUpPr fitToPage="1"/>
  </sheetPr>
  <dimension ref="A2:M35"/>
  <sheetViews>
    <sheetView topLeftCell="A21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9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9.1</v>
      </c>
      <c r="B12" s="109">
        <v>1</v>
      </c>
      <c r="C12" s="110">
        <f>VLOOKUP(A12,Inscripciones!A5:G167,2,FALSE)</f>
        <v>4177</v>
      </c>
      <c r="D12" s="111" t="str">
        <f>IF(ISBLANK(C12),"",VLOOKUP(C12,Inscripciones!$B$5:$F$200,2,FALSE))</f>
        <v>RODOLFO ALBERTO CHAVES LEON</v>
      </c>
      <c r="E12" s="112" t="str">
        <f>IF(ISBLANK(C12),"",VLOOKUP(C12,Inscripciones!$B$5:$F$200,3,FALSE))</f>
        <v>ESPARZA</v>
      </c>
      <c r="F12" s="112">
        <f>IF(ISBLANK(C12),"",VLOOKUP(C12,Inscripciones!$B$5:$F$200,4,FALSE))</f>
        <v>9</v>
      </c>
      <c r="G12" s="112">
        <f>IF(ISBLANK(C12),"",VLOOKUP(C12,Inscripciones!$B$5:$F$200,5,FALSE))</f>
        <v>583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9.1999999999999993</v>
      </c>
      <c r="B13" s="109">
        <v>2</v>
      </c>
      <c r="C13" s="110">
        <f>VLOOKUP(A13,Inscripciones!A5:G168,2,FALSE)</f>
        <v>4122</v>
      </c>
      <c r="D13" s="111" t="str">
        <f>IF(ISBLANK(C13),"",VLOOKUP(C13,Inscripciones!$B$5:$F$200,2,FALSE))</f>
        <v>BRYAN ALVAREZ SOLIS</v>
      </c>
      <c r="E13" s="112" t="str">
        <f>IF(ISBLANK(C13),"",VLOOKUP(C13,Inscripciones!$B$5:$F$200,3,FALSE))</f>
        <v>ESCAZÚ</v>
      </c>
      <c r="F13" s="112">
        <f>IF(ISBLANK(C13),"",VLOOKUP(C13,Inscripciones!$B$5:$F$200,4,FALSE))</f>
        <v>30</v>
      </c>
      <c r="G13" s="112">
        <f>IF(ISBLANK(C13),"",VLOOKUP(C13,Inscripciones!$B$5:$F$200,5,FALSE))</f>
        <v>503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9.3000000000000007</v>
      </c>
      <c r="B14" s="109">
        <v>3</v>
      </c>
      <c r="C14" s="110">
        <f>VLOOKUP(A14,Inscripciones!A6:G169,2,FALSE)</f>
        <v>4857</v>
      </c>
      <c r="D14" s="111" t="str">
        <f>IF(ISBLANK(C14),"",VLOOKUP(C14,Inscripciones!$B$7:$F$200,2,FALSE))</f>
        <v>SEBASTIAN VARGAS ZAMORA</v>
      </c>
      <c r="E14" s="112" t="str">
        <f>IF(ISBLANK(C14),"",VLOOKUP(C14,Inscripciones!$B$7:$F$200,3,FALSE))</f>
        <v>SAN CARLOS</v>
      </c>
      <c r="F14" s="112">
        <f>IF(ISBLANK(C14),"",VLOOKUP(C14,Inscripciones!$B$7:$F$200,4,FALSE))</f>
        <v>51</v>
      </c>
      <c r="G14" s="112">
        <f>IF(ISBLANK(C14),"",VLOOKUP(C14,Inscripciones!$B$7:$F$200,5,FALSE))</f>
        <v>462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RODOLFO ALBERTO CHAVES LEON</v>
      </c>
      <c r="E18" s="119">
        <v>11</v>
      </c>
      <c r="F18" s="119">
        <v>11</v>
      </c>
      <c r="G18" s="119"/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SEBASTIAN VARGAS ZAMORA</v>
      </c>
      <c r="E19" s="119">
        <v>5</v>
      </c>
      <c r="F19" s="119">
        <v>4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RODOLFO ALBERTO CHAVES LEON</v>
      </c>
      <c r="E20" s="119">
        <v>11</v>
      </c>
      <c r="F20" s="119">
        <v>11</v>
      </c>
      <c r="G20" s="119"/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BRYAN ALVAREZ SOLIS</v>
      </c>
      <c r="E21" s="119">
        <v>1</v>
      </c>
      <c r="F21" s="119">
        <v>0</v>
      </c>
      <c r="G21" s="119"/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BRYAN ALVAREZ SOLIS</v>
      </c>
      <c r="E22" s="119">
        <v>11</v>
      </c>
      <c r="F22" s="119">
        <v>11</v>
      </c>
      <c r="G22" s="119"/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SEBASTIAN VARGAS ZAMORA</v>
      </c>
      <c r="E23" s="119">
        <v>6</v>
      </c>
      <c r="F23" s="119">
        <v>5</v>
      </c>
      <c r="G23" s="119"/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4177</v>
      </c>
      <c r="D34" s="125" t="str">
        <f>IF(ISBLANK(C34),"",VLOOKUP(C34,Inscripciones!$B$5:$F$200,2,FALSE))</f>
        <v>RODOLFO ALBERTO CHAVES LEON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4122</v>
      </c>
      <c r="D35" s="125" t="str">
        <f>IF(ISBLANK(C35),"",VLOOKUP(C35,Inscripciones!$B$5:$F$200,2,FALSE))</f>
        <v>BRYAN ALVAREZ SOLIS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3D9E-144C-4EB2-8A24-FCB791C24B10}">
  <sheetPr codeName="Sheet13">
    <pageSetUpPr fitToPage="1"/>
  </sheetPr>
  <dimension ref="A2:M35"/>
  <sheetViews>
    <sheetView topLeftCell="A19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10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10.1</v>
      </c>
      <c r="B12" s="109">
        <v>1</v>
      </c>
      <c r="C12" s="110">
        <f>VLOOKUP(A12,Inscripciones!A5:G167,2,FALSE)</f>
        <v>5005</v>
      </c>
      <c r="D12" s="111" t="str">
        <f>IF(ISBLANK(C12),"",VLOOKUP(C12,Inscripciones!$B$5:$F$200,2,FALSE))</f>
        <v>ADRIAN ARTAVIA MORALES</v>
      </c>
      <c r="E12" s="112" t="str">
        <f>IF(ISBLANK(C12),"",VLOOKUP(C12,Inscripciones!$B$5:$F$200,3,FALSE))</f>
        <v>MONTES DE OCA</v>
      </c>
      <c r="F12" s="112">
        <f>IF(ISBLANK(C12),"",VLOOKUP(C12,Inscripciones!$B$5:$F$200,4,FALSE))</f>
        <v>10</v>
      </c>
      <c r="G12" s="112">
        <f>IF(ISBLANK(C12),"",VLOOKUP(C12,Inscripciones!$B$5:$F$200,5,FALSE))</f>
        <v>578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10.199999999999999</v>
      </c>
      <c r="B13" s="109">
        <v>2</v>
      </c>
      <c r="C13" s="110">
        <f>VLOOKUP(A13,Inscripciones!A5:G168,2,FALSE)</f>
        <v>4381</v>
      </c>
      <c r="D13" s="111" t="str">
        <f>IF(ISBLANK(C13),"",VLOOKUP(C13,Inscripciones!$B$5:$F$200,2,FALSE))</f>
        <v>ALEJANDRO PADILLA SOLERA</v>
      </c>
      <c r="E13" s="112" t="str">
        <f>IF(ISBLANK(C13),"",VLOOKUP(C13,Inscripciones!$B$5:$F$200,3,FALSE))</f>
        <v>ESCAZÚ</v>
      </c>
      <c r="F13" s="112">
        <f>IF(ISBLANK(C13),"",VLOOKUP(C13,Inscripciones!$B$5:$F$200,4,FALSE))</f>
        <v>26</v>
      </c>
      <c r="G13" s="112">
        <f>IF(ISBLANK(C13),"",VLOOKUP(C13,Inscripciones!$B$5:$F$200,5,FALSE))</f>
        <v>515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10.3</v>
      </c>
      <c r="B14" s="109">
        <v>3</v>
      </c>
      <c r="C14" s="110">
        <f>VLOOKUP(A14,Inscripciones!A6:G169,2,FALSE)</f>
        <v>4859</v>
      </c>
      <c r="D14" s="111" t="str">
        <f>IF(ISBLANK(C14),"",VLOOKUP(C14,Inscripciones!$B$7:$F$200,2,FALSE))</f>
        <v>ISAAC MATHÍAS ROJAS SOLANO</v>
      </c>
      <c r="E14" s="112" t="str">
        <f>IF(ISBLANK(C14),"",VLOOKUP(C14,Inscripciones!$B$7:$F$200,3,FALSE))</f>
        <v>ASERRÍ</v>
      </c>
      <c r="F14" s="112">
        <f>IF(ISBLANK(C14),"",VLOOKUP(C14,Inscripciones!$B$7:$F$200,4,FALSE))</f>
        <v>52</v>
      </c>
      <c r="G14" s="112">
        <f>IF(ISBLANK(C14),"",VLOOKUP(C14,Inscripciones!$B$7:$F$200,5,FALSE))</f>
        <v>462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ADRIAN ARTAVIA MORALES</v>
      </c>
      <c r="E18" s="119">
        <v>11</v>
      </c>
      <c r="F18" s="119">
        <v>11</v>
      </c>
      <c r="G18" s="119"/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ISAAC MATHÍAS ROJAS SOLANO</v>
      </c>
      <c r="E19" s="119">
        <v>1</v>
      </c>
      <c r="F19" s="119">
        <v>2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ADRIAN ARTAVIA MORALES</v>
      </c>
      <c r="E20" s="119">
        <v>11</v>
      </c>
      <c r="F20" s="119">
        <v>11</v>
      </c>
      <c r="G20" s="119"/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ALEJANDRO PADILLA SOLERA</v>
      </c>
      <c r="E21" s="119">
        <v>6</v>
      </c>
      <c r="F21" s="119">
        <v>4</v>
      </c>
      <c r="G21" s="119"/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ALEJANDRO PADILLA SOLERA</v>
      </c>
      <c r="E22" s="119">
        <v>9</v>
      </c>
      <c r="F22" s="119">
        <v>14</v>
      </c>
      <c r="G22" s="119">
        <v>11</v>
      </c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ISAAC MATHÍAS ROJAS SOLANO</v>
      </c>
      <c r="E23" s="119">
        <v>11</v>
      </c>
      <c r="F23" s="119">
        <v>12</v>
      </c>
      <c r="G23" s="119">
        <v>7</v>
      </c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5005</v>
      </c>
      <c r="D34" s="125" t="str">
        <f>IF(ISBLANK(C34),"",VLOOKUP(C34,Inscripciones!$B$5:$F$200,2,FALSE))</f>
        <v>ADRIAN ARTAVIA MORALES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4381</v>
      </c>
      <c r="D35" s="125" t="str">
        <f>IF(ISBLANK(C35),"",VLOOKUP(C35,Inscripciones!$B$5:$F$200,2,FALSE))</f>
        <v>ALEJANDRO PADILLA SOLERA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6EC2-E73F-4D35-9B1A-813D33025A3E}">
  <sheetPr codeName="Sheet14">
    <pageSetUpPr fitToPage="1"/>
  </sheetPr>
  <dimension ref="A2:M35"/>
  <sheetViews>
    <sheetView topLeftCell="A15" zoomScale="115" zoomScaleNormal="115" workbookViewId="0">
      <selection activeCell="E34" sqref="E34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11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11.1</v>
      </c>
      <c r="B12" s="109">
        <v>1</v>
      </c>
      <c r="C12" s="110">
        <f>VLOOKUP(A12,Inscripciones!A5:G167,2,FALSE)</f>
        <v>4679</v>
      </c>
      <c r="D12" s="111" t="str">
        <f>IF(ISBLANK(C12),"",VLOOKUP(C12,Inscripciones!$B$5:$F$200,2,FALSE))</f>
        <v>TOMAS IGNACIO UGALDE HERNANDEZ</v>
      </c>
      <c r="E12" s="112" t="str">
        <f>IF(ISBLANK(C12),"",VLOOKUP(C12,Inscripciones!$B$5:$F$200,3,FALSE))</f>
        <v>CCDR SAN JOSÉ</v>
      </c>
      <c r="F12" s="112">
        <f>IF(ISBLANK(C12),"",VLOOKUP(C12,Inscripciones!$B$5:$F$200,4,FALSE))</f>
        <v>11</v>
      </c>
      <c r="G12" s="112">
        <f>IF(ISBLANK(C12),"",VLOOKUP(C12,Inscripciones!$B$5:$F$200,5,FALSE))</f>
        <v>574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11.2</v>
      </c>
      <c r="B13" s="109">
        <v>2</v>
      </c>
      <c r="C13" s="110">
        <f>VLOOKUP(A13,Inscripciones!A5:G168,2,FALSE)</f>
        <v>4293</v>
      </c>
      <c r="D13" s="111" t="str">
        <f>IF(ISBLANK(C13),"",VLOOKUP(C13,Inscripciones!$B$5:$F$200,2,FALSE))</f>
        <v>MIKEL MORA JIMÉNEZ</v>
      </c>
      <c r="E13" s="112" t="str">
        <f>IF(ISBLANK(C13),"",VLOOKUP(C13,Inscripciones!$B$5:$F$200,3,FALSE))</f>
        <v>ESPARZA</v>
      </c>
      <c r="F13" s="112">
        <f>IF(ISBLANK(C13),"",VLOOKUP(C13,Inscripciones!$B$5:$F$200,4,FALSE))</f>
        <v>25</v>
      </c>
      <c r="G13" s="112">
        <f>IF(ISBLANK(C13),"",VLOOKUP(C13,Inscripciones!$B$5:$F$200,5,FALSE))</f>
        <v>516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11.3</v>
      </c>
      <c r="B14" s="109">
        <v>3</v>
      </c>
      <c r="C14" s="110">
        <f>VLOOKUP(A14,Inscripciones!A6:G169,2,FALSE)</f>
        <v>4312</v>
      </c>
      <c r="D14" s="111" t="str">
        <f>IF(ISBLANK(C14),"",VLOOKUP(C14,Inscripciones!$B$7:$F$200,2,FALSE))</f>
        <v>BRANDON VENEGAS MURILLO</v>
      </c>
      <c r="E14" s="112" t="str">
        <f>IF(ISBLANK(C14),"",VLOOKUP(C14,Inscripciones!$B$7:$F$200,3,FALSE))</f>
        <v>ESCAZÚ</v>
      </c>
      <c r="F14" s="112">
        <f>IF(ISBLANK(C14),"",VLOOKUP(C14,Inscripciones!$B$7:$F$200,4,FALSE))</f>
        <v>53</v>
      </c>
      <c r="G14" s="112">
        <f>IF(ISBLANK(C14),"",VLOOKUP(C14,Inscripciones!$B$7:$F$200,5,FALSE))</f>
        <v>462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TOMAS IGNACIO UGALDE HERNANDEZ</v>
      </c>
      <c r="E18" s="119">
        <v>11</v>
      </c>
      <c r="F18" s="119">
        <v>11</v>
      </c>
      <c r="G18" s="119"/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BRANDON VENEGAS MURILLO</v>
      </c>
      <c r="E19" s="119">
        <v>6</v>
      </c>
      <c r="F19" s="119">
        <v>5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TOMAS IGNACIO UGALDE HERNANDEZ</v>
      </c>
      <c r="E20" s="119">
        <v>11</v>
      </c>
      <c r="F20" s="119">
        <v>11</v>
      </c>
      <c r="G20" s="119"/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MIKEL MORA JIMÉNEZ</v>
      </c>
      <c r="E21" s="119">
        <v>8</v>
      </c>
      <c r="F21" s="119">
        <v>9</v>
      </c>
      <c r="G21" s="119"/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MIKEL MORA JIMÉNEZ</v>
      </c>
      <c r="E22" s="119">
        <v>11</v>
      </c>
      <c r="F22" s="119">
        <v>11</v>
      </c>
      <c r="G22" s="119"/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BRANDON VENEGAS MURILLO</v>
      </c>
      <c r="E23" s="119">
        <v>8</v>
      </c>
      <c r="F23" s="119">
        <v>4</v>
      </c>
      <c r="G23" s="119"/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4679</v>
      </c>
      <c r="D34" s="125" t="str">
        <f>IF(ISBLANK(C34),"",VLOOKUP(C34,Inscripciones!$B$5:$F$200,2,FALSE))</f>
        <v>TOMAS IGNACIO UGALDE HERNANDEZ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4293</v>
      </c>
      <c r="D35" s="125" t="str">
        <f>IF(ISBLANK(C35),"",VLOOKUP(C35,Inscripciones!$B$5:$F$200,2,FALSE))</f>
        <v>MIKEL MORA JIMÉNEZ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7F41-B323-4A0D-9A6E-2EC415659CB8}">
  <sheetPr codeName="Sheet15">
    <pageSetUpPr fitToPage="1"/>
  </sheetPr>
  <dimension ref="A2:M35"/>
  <sheetViews>
    <sheetView topLeftCell="A21" zoomScale="115" zoomScaleNormal="115" workbookViewId="0">
      <selection activeCell="E40" sqref="E40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12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12.1</v>
      </c>
      <c r="B12" s="109">
        <v>1</v>
      </c>
      <c r="C12" s="110">
        <f>VLOOKUP(A12,Inscripciones!A5:G167,2,FALSE)</f>
        <v>4325</v>
      </c>
      <c r="D12" s="111" t="str">
        <f>IF(ISBLANK(C12),"",VLOOKUP(C12,Inscripciones!$B$5:$F$200,2,FALSE))</f>
        <v>BENJAMIN CALDERON CECILIANO</v>
      </c>
      <c r="E12" s="112" t="str">
        <f>IF(ISBLANK(C12),"",VLOOKUP(C12,Inscripciones!$B$5:$F$200,3,FALSE))</f>
        <v>CURRIDABAT</v>
      </c>
      <c r="F12" s="112">
        <f>IF(ISBLANK(C12),"",VLOOKUP(C12,Inscripciones!$B$5:$F$200,4,FALSE))</f>
        <v>12</v>
      </c>
      <c r="G12" s="112">
        <f>IF(ISBLANK(C12),"",VLOOKUP(C12,Inscripciones!$B$5:$F$200,5,FALSE))</f>
        <v>565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12.2</v>
      </c>
      <c r="B13" s="109">
        <v>2</v>
      </c>
      <c r="C13" s="110">
        <f>VLOOKUP(A13,Inscripciones!A5:G168,2,FALSE)</f>
        <v>4351</v>
      </c>
      <c r="D13" s="111" t="str">
        <f>IF(ISBLANK(C13),"",VLOOKUP(C13,Inscripciones!$B$5:$F$200,2,FALSE))</f>
        <v>DANIEL GARRO OBALDÍA</v>
      </c>
      <c r="E13" s="112" t="str">
        <f>IF(ISBLANK(C13),"",VLOOKUP(C13,Inscripciones!$B$5:$F$200,3,FALSE))</f>
        <v>SANTA ANA</v>
      </c>
      <c r="F13" s="112">
        <f>IF(ISBLANK(C13),"",VLOOKUP(C13,Inscripciones!$B$5:$F$200,4,FALSE))</f>
        <v>21</v>
      </c>
      <c r="G13" s="112">
        <f>IF(ISBLANK(C13),"",VLOOKUP(C13,Inscripciones!$B$5:$F$200,5,FALSE))</f>
        <v>535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12.3</v>
      </c>
      <c r="B14" s="109">
        <v>3</v>
      </c>
      <c r="C14" s="110">
        <f>VLOOKUP(A14,Inscripciones!A6:G169,2,FALSE)</f>
        <v>4702</v>
      </c>
      <c r="D14" s="111" t="str">
        <f>IF(ISBLANK(C14),"",VLOOKUP(C14,Inscripciones!$B$7:$F$200,2,FALSE))</f>
        <v>FABIAN JOSUÉ CISNEROS VARGAS</v>
      </c>
      <c r="E14" s="112" t="str">
        <f>IF(ISBLANK(C14),"",VLOOKUP(C14,Inscripciones!$B$7:$F$200,3,FALSE))</f>
        <v>ESPARZA</v>
      </c>
      <c r="F14" s="112">
        <f>IF(ISBLANK(C14),"",VLOOKUP(C14,Inscripciones!$B$7:$F$200,4,FALSE))</f>
        <v>54</v>
      </c>
      <c r="G14" s="112">
        <f>IF(ISBLANK(C14),"",VLOOKUP(C14,Inscripciones!$B$7:$F$200,5,FALSE))</f>
        <v>462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BENJAMIN CALDERON CECILIANO</v>
      </c>
      <c r="E18" s="119">
        <v>11</v>
      </c>
      <c r="F18" s="119">
        <v>11</v>
      </c>
      <c r="G18" s="119"/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FABIAN JOSUÉ CISNEROS VARGAS</v>
      </c>
      <c r="E19" s="119">
        <v>3</v>
      </c>
      <c r="F19" s="119">
        <v>6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BENJAMIN CALDERON CECILIANO</v>
      </c>
      <c r="E20" s="119">
        <v>4</v>
      </c>
      <c r="F20" s="119">
        <v>8</v>
      </c>
      <c r="G20" s="119"/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20"/>
      <c r="C21" s="119">
        <v>2</v>
      </c>
      <c r="D21" s="118" t="str">
        <f>D13</f>
        <v>DANIEL GARRO OBALDÍA</v>
      </c>
      <c r="E21" s="119">
        <v>11</v>
      </c>
      <c r="F21" s="119">
        <v>11</v>
      </c>
      <c r="G21" s="119"/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DANIEL GARRO OBALDÍA</v>
      </c>
      <c r="E22" s="119">
        <v>11</v>
      </c>
      <c r="F22" s="119">
        <v>11</v>
      </c>
      <c r="G22" s="119"/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FABIAN JOSUÉ CISNEROS VARGAS</v>
      </c>
      <c r="E23" s="119">
        <v>9</v>
      </c>
      <c r="F23" s="119">
        <v>2</v>
      </c>
      <c r="G23" s="119"/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4351</v>
      </c>
      <c r="D34" s="125" t="str">
        <f>IF(ISBLANK(C34),"",VLOOKUP(C34,Inscripciones!$B$5:$F$200,2,FALSE))</f>
        <v>DANIEL GARRO OBALDÍA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4325</v>
      </c>
      <c r="D35" s="125" t="str">
        <f>IF(ISBLANK(C35),"",VLOOKUP(C35,Inscripciones!$B$5:$F$200,2,FALSE))</f>
        <v>BENJAMIN CALDERON CECILIANO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6CC2-476E-49A6-A7B2-66FE52DA502E}">
  <sheetPr codeName="Sheet16">
    <pageSetUpPr fitToPage="1"/>
  </sheetPr>
  <dimension ref="A2:M35"/>
  <sheetViews>
    <sheetView topLeftCell="A25" zoomScale="115" zoomScaleNormal="115" workbookViewId="0">
      <selection activeCell="D40" sqref="D40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13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13.1</v>
      </c>
      <c r="B12" s="109">
        <v>1</v>
      </c>
      <c r="C12" s="110">
        <f>VLOOKUP(A12,Inscripciones!A5:G167,2,FALSE)</f>
        <v>4458</v>
      </c>
      <c r="D12" s="111" t="str">
        <f>IF(ISBLANK(C12),"",VLOOKUP(C12,Inscripciones!$B$5:$F$200,2,FALSE))</f>
        <v>MATHIAS QUESADA CASTILLO</v>
      </c>
      <c r="E12" s="112" t="str">
        <f>IF(ISBLANK(C12),"",VLOOKUP(C12,Inscripciones!$B$5:$F$200,3,FALSE))</f>
        <v>ESPARZA</v>
      </c>
      <c r="F12" s="112">
        <f>IF(ISBLANK(C12),"",VLOOKUP(C12,Inscripciones!$B$5:$F$200,4,FALSE))</f>
        <v>13</v>
      </c>
      <c r="G12" s="112">
        <f>IF(ISBLANK(C12),"",VLOOKUP(C12,Inscripciones!$B$5:$F$200,5,FALSE))</f>
        <v>563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13.2</v>
      </c>
      <c r="B13" s="109">
        <v>2</v>
      </c>
      <c r="C13" s="110">
        <f>VLOOKUP(A13,Inscripciones!A5:G168,2,FALSE)</f>
        <v>4227</v>
      </c>
      <c r="D13" s="111" t="str">
        <f>IF(ISBLANK(C13),"",VLOOKUP(C13,Inscripciones!$B$5:$F$200,2,FALSE))</f>
        <v>ISAAC GUTIERREZ CHACON</v>
      </c>
      <c r="E13" s="112" t="str">
        <f>IF(ISBLANK(C13),"",VLOOKUP(C13,Inscripciones!$B$5:$F$200,3,FALSE))</f>
        <v>CCDR SANTA CRUZ</v>
      </c>
      <c r="F13" s="112">
        <f>IF(ISBLANK(C13),"",VLOOKUP(C13,Inscripciones!$B$5:$F$200,4,FALSE))</f>
        <v>19</v>
      </c>
      <c r="G13" s="112">
        <f>IF(ISBLANK(C13),"",VLOOKUP(C13,Inscripciones!$B$5:$F$200,5,FALSE))</f>
        <v>539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13.3</v>
      </c>
      <c r="B14" s="109">
        <v>3</v>
      </c>
      <c r="C14" s="110">
        <f>VLOOKUP(A14,Inscripciones!A6:G169,2,FALSE)</f>
        <v>4829</v>
      </c>
      <c r="D14" s="111" t="str">
        <f>IF(ISBLANK(C14),"",VLOOKUP(C14,Inscripciones!$B$7:$F$200,2,FALSE))</f>
        <v>EMILIANO SOLIS FUMERO</v>
      </c>
      <c r="E14" s="112" t="str">
        <f>IF(ISBLANK(C14),"",VLOOKUP(C14,Inscripciones!$B$7:$F$200,3,FALSE))</f>
        <v>CCDR SAN JOSÉ</v>
      </c>
      <c r="F14" s="112">
        <f>IF(ISBLANK(C14),"",VLOOKUP(C14,Inscripciones!$B$7:$F$200,4,FALSE))</f>
        <v>55</v>
      </c>
      <c r="G14" s="112">
        <f>IF(ISBLANK(C14),"",VLOOKUP(C14,Inscripciones!$B$7:$F$200,5,FALSE))</f>
        <v>461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MATHIAS QUESADA CASTILLO</v>
      </c>
      <c r="E18" s="119">
        <v>11</v>
      </c>
      <c r="F18" s="119">
        <v>11</v>
      </c>
      <c r="G18" s="119"/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EMILIANO SOLIS FUMERO</v>
      </c>
      <c r="E19" s="119" t="s">
        <v>337</v>
      </c>
      <c r="F19" s="119" t="s">
        <v>337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MATHIAS QUESADA CASTILLO</v>
      </c>
      <c r="E20" s="119">
        <v>11</v>
      </c>
      <c r="F20" s="119">
        <v>11</v>
      </c>
      <c r="G20" s="119"/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ISAAC GUTIERREZ CHACON</v>
      </c>
      <c r="E21" s="119">
        <v>4</v>
      </c>
      <c r="F21" s="119">
        <v>8</v>
      </c>
      <c r="G21" s="119"/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ISAAC GUTIERREZ CHACON</v>
      </c>
      <c r="E22" s="119">
        <v>11</v>
      </c>
      <c r="F22" s="119">
        <v>11</v>
      </c>
      <c r="G22" s="119"/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EMILIANO SOLIS FUMERO</v>
      </c>
      <c r="E23" s="119" t="s">
        <v>337</v>
      </c>
      <c r="F23" s="119" t="s">
        <v>337</v>
      </c>
      <c r="G23" s="119"/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4458</v>
      </c>
      <c r="D34" s="125" t="str">
        <f>IF(ISBLANK(C34),"",VLOOKUP(C34,Inscripciones!$B$5:$F$200,2,FALSE))</f>
        <v>MATHIAS QUESADA CASTILLO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4227</v>
      </c>
      <c r="D35" s="125" t="str">
        <f>IF(ISBLANK(C35),"",VLOOKUP(C35,Inscripciones!$B$5:$F$200,2,FALSE))</f>
        <v>ISAAC GUTIERREZ CHACON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1473-B7C6-405A-BA75-B73AED27DB5F}">
  <sheetPr codeName="Sheet17">
    <pageSetUpPr fitToPage="1"/>
  </sheetPr>
  <dimension ref="A2:M35"/>
  <sheetViews>
    <sheetView topLeftCell="A19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14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14.1</v>
      </c>
      <c r="B12" s="109">
        <v>1</v>
      </c>
      <c r="C12" s="110">
        <f>VLOOKUP(A12,Inscripciones!A5:G167,2,FALSE)</f>
        <v>4151</v>
      </c>
      <c r="D12" s="111" t="str">
        <f>IF(ISBLANK(C12),"",VLOOKUP(C12,Inscripciones!$B$5:$F$200,2,FALSE))</f>
        <v>ISAAC DAVID CASTRO DÍAZ</v>
      </c>
      <c r="E12" s="112" t="str">
        <f>IF(ISBLANK(C12),"",VLOOKUP(C12,Inscripciones!$B$5:$F$200,3,FALSE))</f>
        <v>SAN CARLOS</v>
      </c>
      <c r="F12" s="112">
        <f>IF(ISBLANK(C12),"",VLOOKUP(C12,Inscripciones!$B$5:$F$200,4,FALSE))</f>
        <v>14</v>
      </c>
      <c r="G12" s="112">
        <f>IF(ISBLANK(C12),"",VLOOKUP(C12,Inscripciones!$B$5:$F$200,5,FALSE))</f>
        <v>558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14.2</v>
      </c>
      <c r="B13" s="109">
        <v>2</v>
      </c>
      <c r="C13" s="110">
        <f>VLOOKUP(A13,Inscripciones!A5:G168,2,FALSE)</f>
        <v>4459</v>
      </c>
      <c r="D13" s="111" t="str">
        <f>IF(ISBLANK(C13),"",VLOOKUP(C13,Inscripciones!$B$5:$F$200,2,FALSE))</f>
        <v>SAÚL JESÉ OROZCO REYES</v>
      </c>
      <c r="E13" s="112" t="str">
        <f>IF(ISBLANK(C13),"",VLOOKUP(C13,Inscripciones!$B$5:$F$200,3,FALSE))</f>
        <v>ESPARZA</v>
      </c>
      <c r="F13" s="112">
        <f>IF(ISBLANK(C13),"",VLOOKUP(C13,Inscripciones!$B$5:$F$200,4,FALSE))</f>
        <v>24</v>
      </c>
      <c r="G13" s="112">
        <f>IF(ISBLANK(C13),"",VLOOKUP(C13,Inscripciones!$B$5:$F$200,5,FALSE))</f>
        <v>516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14.3</v>
      </c>
      <c r="B14" s="109">
        <v>3</v>
      </c>
      <c r="C14" s="110">
        <f>VLOOKUP(A14,Inscripciones!A6:G169,2,FALSE)</f>
        <v>4027</v>
      </c>
      <c r="D14" s="111" t="str">
        <f>IF(ISBLANK(C14),"",VLOOKUP(C14,Inscripciones!$B$7:$F$200,2,FALSE))</f>
        <v>MATIAS VALVERDE CHINCHILLA</v>
      </c>
      <c r="E14" s="112" t="str">
        <f>IF(ISBLANK(C14),"",VLOOKUP(C14,Inscripciones!$B$7:$F$200,3,FALSE))</f>
        <v>SANTO DOMINGO</v>
      </c>
      <c r="F14" s="112">
        <f>IF(ISBLANK(C14),"",VLOOKUP(C14,Inscripciones!$B$7:$F$200,4,FALSE))</f>
        <v>56</v>
      </c>
      <c r="G14" s="112">
        <f>IF(ISBLANK(C14),"",VLOOKUP(C14,Inscripciones!$B$7:$F$200,5,FALSE))</f>
        <v>461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ISAAC DAVID CASTRO DÍAZ</v>
      </c>
      <c r="E18" s="119">
        <v>11</v>
      </c>
      <c r="F18" s="119">
        <v>11</v>
      </c>
      <c r="G18" s="119"/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MATIAS VALVERDE CHINCHILLA</v>
      </c>
      <c r="E19" s="119">
        <v>9</v>
      </c>
      <c r="F19" s="119">
        <v>2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ISAAC DAVID CASTRO DÍAZ</v>
      </c>
      <c r="E20" s="119">
        <v>11</v>
      </c>
      <c r="F20" s="119">
        <v>9</v>
      </c>
      <c r="G20" s="119">
        <v>11</v>
      </c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SAÚL JESÉ OROZCO REYES</v>
      </c>
      <c r="E21" s="119">
        <v>5</v>
      </c>
      <c r="F21" s="119">
        <v>11</v>
      </c>
      <c r="G21" s="119">
        <v>6</v>
      </c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SAÚL JESÉ OROZCO REYES</v>
      </c>
      <c r="E22" s="119">
        <v>14</v>
      </c>
      <c r="F22" s="119">
        <v>11</v>
      </c>
      <c r="G22" s="119"/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MATIAS VALVERDE CHINCHILLA</v>
      </c>
      <c r="E23" s="119">
        <v>12</v>
      </c>
      <c r="F23" s="119">
        <v>4</v>
      </c>
      <c r="G23" s="119"/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4151</v>
      </c>
      <c r="D34" s="125" t="str">
        <f>IF(ISBLANK(C34),"",VLOOKUP(C34,Inscripciones!$B$5:$F$200,2,FALSE))</f>
        <v>ISAAC DAVID CASTRO DÍAZ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4459</v>
      </c>
      <c r="D35" s="125" t="str">
        <f>IF(ISBLANK(C35),"",VLOOKUP(C35,Inscripciones!$B$5:$F$200,2,FALSE))</f>
        <v>SAÚL JESÉ OROZCO REYES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BA36-321F-493E-9C92-BF70FD9EB983}">
  <sheetPr codeName="Sheet18">
    <pageSetUpPr fitToPage="1"/>
  </sheetPr>
  <dimension ref="A2:M35"/>
  <sheetViews>
    <sheetView topLeftCell="A22" zoomScale="115" zoomScaleNormal="115" workbookViewId="0">
      <selection activeCell="D38" sqref="D38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15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15.1</v>
      </c>
      <c r="B12" s="109">
        <v>1</v>
      </c>
      <c r="C12" s="110">
        <f>VLOOKUP(A12,Inscripciones!A5:G167,2,FALSE)</f>
        <v>4283</v>
      </c>
      <c r="D12" s="111" t="str">
        <f>IF(ISBLANK(C12),"",VLOOKUP(C12,Inscripciones!$B$5:$F$200,2,FALSE))</f>
        <v>ISAAC CHACÓN RETANA</v>
      </c>
      <c r="E12" s="112" t="str">
        <f>IF(ISBLANK(C12),"",VLOOKUP(C12,Inscripciones!$B$5:$F$200,3,FALSE))</f>
        <v>SAN CARLOS</v>
      </c>
      <c r="F12" s="112">
        <f>IF(ISBLANK(C12),"",VLOOKUP(C12,Inscripciones!$B$5:$F$200,4,FALSE))</f>
        <v>15</v>
      </c>
      <c r="G12" s="112">
        <f>IF(ISBLANK(C12),"",VLOOKUP(C12,Inscripciones!$B$5:$F$200,5,FALSE))</f>
        <v>557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15.2</v>
      </c>
      <c r="B13" s="109">
        <v>2</v>
      </c>
      <c r="C13" s="110">
        <f>VLOOKUP(A13,Inscripciones!A5:G168,2,FALSE)</f>
        <v>4175</v>
      </c>
      <c r="D13" s="111" t="str">
        <f>IF(ISBLANK(C13),"",VLOOKUP(C13,Inscripciones!$B$5:$F$200,2,FALSE))</f>
        <v>BENJAMÍN QUIRÓS BALTODANO</v>
      </c>
      <c r="E13" s="112" t="str">
        <f>IF(ISBLANK(C13),"",VLOOKUP(C13,Inscripciones!$B$5:$F$200,3,FALSE))</f>
        <v>ESPARZA</v>
      </c>
      <c r="F13" s="112">
        <f>IF(ISBLANK(C13),"",VLOOKUP(C13,Inscripciones!$B$5:$F$200,4,FALSE))</f>
        <v>22</v>
      </c>
      <c r="G13" s="112">
        <f>IF(ISBLANK(C13),"",VLOOKUP(C13,Inscripciones!$B$5:$F$200,5,FALSE))</f>
        <v>531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15.3</v>
      </c>
      <c r="B14" s="109">
        <v>3</v>
      </c>
      <c r="C14" s="110">
        <f>VLOOKUP(A14,Inscripciones!A6:G169,2,FALSE)</f>
        <v>4768</v>
      </c>
      <c r="D14" s="111" t="str">
        <f>IF(ISBLANK(C14),"",VLOOKUP(C14,Inscripciones!$B$7:$F$200,2,FALSE))</f>
        <v>SANTIAGO LOPEZ</v>
      </c>
      <c r="E14" s="112" t="str">
        <f>IF(ISBLANK(C14),"",VLOOKUP(C14,Inscripciones!$B$7:$F$200,3,FALSE))</f>
        <v>GUARCO</v>
      </c>
      <c r="F14" s="112">
        <f>IF(ISBLANK(C14),"",VLOOKUP(C14,Inscripciones!$B$7:$F$200,4,FALSE))</f>
        <v>61</v>
      </c>
      <c r="G14" s="112">
        <f>IF(ISBLANK(C14),"",VLOOKUP(C14,Inscripciones!$B$7:$F$200,5,FALSE))</f>
        <v>452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ISAAC CHACÓN RETANA</v>
      </c>
      <c r="E18" s="119">
        <v>11</v>
      </c>
      <c r="F18" s="119">
        <v>11</v>
      </c>
      <c r="G18" s="119"/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SANTIAGO LOPEZ</v>
      </c>
      <c r="E19" s="119">
        <v>3</v>
      </c>
      <c r="F19" s="119">
        <v>5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ISAAC CHACÓN RETANA</v>
      </c>
      <c r="E20" s="119">
        <v>11</v>
      </c>
      <c r="F20" s="119">
        <v>8</v>
      </c>
      <c r="G20" s="119">
        <v>7</v>
      </c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20"/>
      <c r="C21" s="119">
        <v>2</v>
      </c>
      <c r="D21" s="118" t="str">
        <f>D13</f>
        <v>BENJAMÍN QUIRÓS BALTODANO</v>
      </c>
      <c r="E21" s="119">
        <v>8</v>
      </c>
      <c r="F21" s="119">
        <v>11</v>
      </c>
      <c r="G21" s="119">
        <v>11</v>
      </c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BENJAMÍN QUIRÓS BALTODANO</v>
      </c>
      <c r="E22" s="119">
        <v>11</v>
      </c>
      <c r="F22" s="119">
        <v>11</v>
      </c>
      <c r="G22" s="119"/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SANTIAGO LOPEZ</v>
      </c>
      <c r="E23" s="119">
        <v>3</v>
      </c>
      <c r="F23" s="119">
        <v>9</v>
      </c>
      <c r="G23" s="119"/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4175</v>
      </c>
      <c r="D34" s="125" t="str">
        <f>IF(ISBLANK(C34),"",VLOOKUP(C34,Inscripciones!$B$5:$F$200,2,FALSE))</f>
        <v>BENJAMÍN QUIRÓS BALTODANO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4283</v>
      </c>
      <c r="D35" s="125" t="str">
        <f>IF(ISBLANK(C35),"",VLOOKUP(C35,Inscripciones!$B$5:$F$200,2,FALSE))</f>
        <v>ISAAC CHACÓN RETANA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8FE9-6A05-4135-B741-715FE22D1183}">
  <sheetPr codeName="Sheet19">
    <pageSetUpPr fitToPage="1"/>
  </sheetPr>
  <dimension ref="A2:M35"/>
  <sheetViews>
    <sheetView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3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3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3" ht="15.7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07" t="s">
        <v>11</v>
      </c>
      <c r="M5" s="407"/>
    </row>
    <row r="6" spans="1:13" ht="26.2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08"/>
      <c r="M6" s="408"/>
    </row>
    <row r="7" spans="1:13" ht="26.25" customHeight="1" x14ac:dyDescent="0.35">
      <c r="C7" s="101"/>
      <c r="D7" s="101"/>
      <c r="G7" s="101" t="s">
        <v>12</v>
      </c>
      <c r="H7" s="101"/>
      <c r="I7" s="101"/>
      <c r="J7" s="102">
        <f ca="1">TODAY()</f>
        <v>46288</v>
      </c>
      <c r="L7" s="408"/>
      <c r="M7" s="408"/>
    </row>
    <row r="8" spans="1:13" ht="26.25" customHeight="1" x14ac:dyDescent="0.35">
      <c r="C8" s="101"/>
      <c r="D8" s="101"/>
      <c r="L8" s="408"/>
      <c r="M8" s="408"/>
    </row>
    <row r="9" spans="1:13" ht="21" customHeight="1" x14ac:dyDescent="0.35">
      <c r="B9" s="103" t="s">
        <v>13</v>
      </c>
      <c r="C9" s="104"/>
      <c r="D9" s="105" t="str">
        <f>Inscripciones!B2</f>
        <v>U13 MASCULINO</v>
      </c>
      <c r="E9" s="103" t="s">
        <v>14</v>
      </c>
      <c r="F9" s="105">
        <v>16</v>
      </c>
      <c r="G9" s="103" t="s">
        <v>15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  <c r="J11" s="108"/>
    </row>
    <row r="12" spans="1:13" ht="21" customHeight="1" x14ac:dyDescent="0.35">
      <c r="A12" s="17">
        <f>F9+0.1</f>
        <v>16.100000000000001</v>
      </c>
      <c r="B12" s="109">
        <v>1</v>
      </c>
      <c r="C12" s="110">
        <f>VLOOKUP(A12,Inscripciones!A5:G167,2,FALSE)</f>
        <v>4377</v>
      </c>
      <c r="D12" s="111" t="str">
        <f>IF(ISBLANK(C12),"",VLOOKUP(C12,Inscripciones!$B$5:$F$200,2,FALSE))</f>
        <v>AARON RAMIREZ LEON</v>
      </c>
      <c r="E12" s="112" t="str">
        <f>IF(ISBLANK(C12),"",VLOOKUP(C12,Inscripciones!$B$5:$F$200,3,FALSE))</f>
        <v>ESCAZÚ</v>
      </c>
      <c r="F12" s="112">
        <f>IF(ISBLANK(C12),"",VLOOKUP(C12,Inscripciones!$B$5:$F$200,4,FALSE))</f>
        <v>16</v>
      </c>
      <c r="G12" s="112">
        <f>IF(ISBLANK(C12),"",VLOOKUP(C12,Inscripciones!$B$5:$F$200,5,FALSE))</f>
        <v>552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16.2</v>
      </c>
      <c r="B13" s="109">
        <v>2</v>
      </c>
      <c r="C13" s="110">
        <f>VLOOKUP(A13,Inscripciones!A5:G168,2,FALSE)</f>
        <v>4296</v>
      </c>
      <c r="D13" s="111" t="str">
        <f>IF(ISBLANK(C13),"",VLOOKUP(C13,Inscripciones!$B$5:$F$200,2,FALSE))</f>
        <v>SAÚL EMIR PÉREZ MEDINA</v>
      </c>
      <c r="E13" s="112" t="str">
        <f>IF(ISBLANK(C13),"",VLOOKUP(C13,Inscripciones!$B$5:$F$200,3,FALSE))</f>
        <v>ESPARZA</v>
      </c>
      <c r="F13" s="112">
        <f>IF(ISBLANK(C13),"",VLOOKUP(C13,Inscripciones!$B$5:$F$200,4,FALSE))</f>
        <v>18</v>
      </c>
      <c r="G13" s="112">
        <f>IF(ISBLANK(C13),"",VLOOKUP(C13,Inscripciones!$B$5:$F$200,5,FALSE))</f>
        <v>544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16.3</v>
      </c>
      <c r="B14" s="109">
        <v>3</v>
      </c>
      <c r="C14" s="110">
        <f>VLOOKUP(A14,Inscripciones!A6:G169,2,FALSE)</f>
        <v>4723</v>
      </c>
      <c r="D14" s="111" t="str">
        <f>IF(ISBLANK(C14),"",VLOOKUP(C14,Inscripciones!$B$7:$F$200,2,FALSE))</f>
        <v>FABIAN LOPEZ GIANOLI</v>
      </c>
      <c r="E14" s="112" t="str">
        <f>IF(ISBLANK(C14),"",VLOOKUP(C14,Inscripciones!$B$7:$F$200,3,FALSE))</f>
        <v>ALAJUELA</v>
      </c>
      <c r="F14" s="112">
        <f>IF(ISBLANK(C14),"",VLOOKUP(C14,Inscripciones!$B$7:$F$200,4,FALSE))</f>
        <v>64</v>
      </c>
      <c r="G14" s="112">
        <f>IF(ISBLANK(C14),"",VLOOKUP(C14,Inscripciones!$B$7:$F$200,5,FALSE))</f>
        <v>447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22</v>
      </c>
      <c r="C17" s="114"/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18" t="str">
        <f>D12</f>
        <v>AARON RAMIREZ LEON</v>
      </c>
      <c r="E18" s="119">
        <v>11</v>
      </c>
      <c r="F18" s="119">
        <v>11</v>
      </c>
      <c r="G18" s="119"/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FABIAN LOPEZ GIANOLI</v>
      </c>
      <c r="E19" s="119">
        <v>2</v>
      </c>
      <c r="F19" s="119">
        <v>4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1</v>
      </c>
      <c r="D20" s="118" t="str">
        <f>D12</f>
        <v>AARON RAMIREZ LEON</v>
      </c>
      <c r="E20" s="119">
        <v>11</v>
      </c>
      <c r="F20" s="119">
        <v>8</v>
      </c>
      <c r="G20" s="119"/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20"/>
      <c r="C21" s="119">
        <v>2</v>
      </c>
      <c r="D21" s="118" t="str">
        <f>D13</f>
        <v>SAÚL EMIR PÉREZ MEDINA</v>
      </c>
      <c r="E21" s="119">
        <v>13</v>
      </c>
      <c r="F21" s="119">
        <v>11</v>
      </c>
      <c r="G21" s="119"/>
      <c r="H21" s="119"/>
      <c r="I21" s="119"/>
      <c r="J21" s="410"/>
    </row>
    <row r="22" spans="2:10" ht="21" customHeight="1" x14ac:dyDescent="0.25">
      <c r="B22" s="116">
        <v>3</v>
      </c>
      <c r="C22" s="119">
        <v>2</v>
      </c>
      <c r="D22" s="118" t="str">
        <f>D13</f>
        <v>SAÚL EMIR PÉREZ MEDINA</v>
      </c>
      <c r="E22" s="119">
        <v>11</v>
      </c>
      <c r="F22" s="119">
        <v>11</v>
      </c>
      <c r="G22" s="119"/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FABIAN LOPEZ GIANOLI</v>
      </c>
      <c r="E23" s="119">
        <v>0</v>
      </c>
      <c r="F23" s="119">
        <v>2</v>
      </c>
      <c r="G23" s="119"/>
      <c r="H23" s="119"/>
      <c r="I23" s="119"/>
      <c r="J23" s="410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ht="18" customHeight="1" thickBot="1" x14ac:dyDescent="0.3">
      <c r="C33" s="123" t="s">
        <v>32</v>
      </c>
      <c r="D33" s="123" t="s">
        <v>33</v>
      </c>
      <c r="F33" s="398" t="s">
        <v>34</v>
      </c>
      <c r="G33" s="399"/>
      <c r="H33" s="399"/>
      <c r="I33" s="399"/>
      <c r="J33" s="399"/>
    </row>
    <row r="34" spans="3:10" ht="25.5" customHeight="1" thickBot="1" x14ac:dyDescent="0.3">
      <c r="C34" s="124">
        <v>4296</v>
      </c>
      <c r="D34" s="125" t="str">
        <f>IF(ISBLANK(C34),"",VLOOKUP(C34,Inscripciones!$B$5:$F$200,2,FALSE))</f>
        <v>SAÚL EMIR PÉREZ MEDINA</v>
      </c>
      <c r="F34" s="126" t="s">
        <v>35</v>
      </c>
      <c r="G34" s="400"/>
      <c r="H34" s="401"/>
      <c r="I34" s="401"/>
      <c r="J34" s="402"/>
    </row>
    <row r="35" spans="3:10" ht="25.5" customHeight="1" thickBot="1" x14ac:dyDescent="0.3">
      <c r="C35" s="124">
        <v>4377</v>
      </c>
      <c r="D35" s="125" t="str">
        <f>IF(ISBLANK(C35),"",VLOOKUP(C35,Inscripciones!$B$5:$F$200,2,FALSE))</f>
        <v>AARON RAMIREZ LEON</v>
      </c>
      <c r="F35" s="403" t="s">
        <v>36</v>
      </c>
      <c r="G35" s="404"/>
      <c r="H35" s="404"/>
      <c r="I35" s="405"/>
      <c r="J35" s="127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A923-E52E-44A5-B8E7-DD5FA2C2E98C}">
  <sheetPr codeName="Sheet20">
    <pageSetUpPr fitToPage="1"/>
  </sheetPr>
  <dimension ref="A2:P35"/>
  <sheetViews>
    <sheetView topLeftCell="A10" zoomScale="55" zoomScaleNormal="55" workbookViewId="0">
      <selection activeCell="K26" sqref="K26"/>
    </sheetView>
  </sheetViews>
  <sheetFormatPr defaultColWidth="9.140625" defaultRowHeight="15" x14ac:dyDescent="0.25"/>
  <cols>
    <col min="1" max="1" width="5" style="17" bestFit="1" customWidth="1"/>
    <col min="2" max="2" width="7.7109375" style="17" customWidth="1"/>
    <col min="3" max="3" width="7.28515625" style="17" customWidth="1"/>
    <col min="4" max="4" width="28.7109375" style="17" bestFit="1" customWidth="1"/>
    <col min="5" max="5" width="14.28515625" style="17" bestFit="1" customWidth="1"/>
    <col min="6" max="6" width="10.85546875" style="17" customWidth="1"/>
    <col min="7" max="7" width="11.5703125" style="17" customWidth="1"/>
    <col min="8" max="9" width="11.5703125" style="17" hidden="1" customWidth="1"/>
    <col min="10" max="10" width="14.5703125" style="17" customWidth="1"/>
    <col min="11" max="11" width="11.42578125" style="17" customWidth="1"/>
    <col min="12" max="14" width="9.140625" style="17"/>
    <col min="15" max="15" width="9.140625" style="17" hidden="1" customWidth="1"/>
    <col min="16" max="16384" width="9.140625" style="17"/>
  </cols>
  <sheetData>
    <row r="2" spans="1:16" x14ac:dyDescent="0.25">
      <c r="B2" s="406" t="e" vm="1">
        <v>#VALUE!</v>
      </c>
      <c r="C2" s="406"/>
      <c r="D2" s="406"/>
      <c r="E2" s="406"/>
      <c r="F2" s="406"/>
      <c r="G2" s="406"/>
      <c r="H2" s="406"/>
      <c r="I2" s="406"/>
      <c r="J2" s="406"/>
    </row>
    <row r="3" spans="1:16" x14ac:dyDescent="0.25">
      <c r="B3" s="406"/>
      <c r="C3" s="406"/>
      <c r="D3" s="406"/>
      <c r="E3" s="406"/>
      <c r="F3" s="406"/>
      <c r="G3" s="406"/>
      <c r="H3" s="406"/>
      <c r="I3" s="406"/>
      <c r="J3" s="406"/>
    </row>
    <row r="4" spans="1:16" ht="15" customHeight="1" thickBot="1" x14ac:dyDescent="0.3">
      <c r="B4" s="406"/>
      <c r="C4" s="406"/>
      <c r="D4" s="406"/>
      <c r="E4" s="406"/>
      <c r="F4" s="406"/>
      <c r="G4" s="406"/>
      <c r="H4" s="406"/>
      <c r="I4" s="406"/>
      <c r="J4" s="406"/>
    </row>
    <row r="5" spans="1:16" ht="25.5" customHeight="1" x14ac:dyDescent="0.25">
      <c r="B5" s="406"/>
      <c r="C5" s="406"/>
      <c r="D5" s="406"/>
      <c r="E5" s="406"/>
      <c r="F5" s="406"/>
      <c r="G5" s="406"/>
      <c r="H5" s="406"/>
      <c r="I5" s="406"/>
      <c r="J5" s="406"/>
      <c r="L5" s="414" t="s">
        <v>37</v>
      </c>
      <c r="M5" s="415"/>
      <c r="O5" s="128" t="s">
        <v>38</v>
      </c>
      <c r="P5" s="129" t="s">
        <v>39</v>
      </c>
    </row>
    <row r="6" spans="1:16" ht="25.5" customHeight="1" x14ac:dyDescent="0.25">
      <c r="B6" s="406"/>
      <c r="C6" s="406"/>
      <c r="D6" s="406"/>
      <c r="E6" s="406"/>
      <c r="F6" s="406"/>
      <c r="G6" s="406"/>
      <c r="H6" s="406"/>
      <c r="I6" s="406"/>
      <c r="J6" s="406"/>
      <c r="L6" s="416"/>
      <c r="M6" s="417"/>
      <c r="O6" s="128" t="s">
        <v>40</v>
      </c>
      <c r="P6" s="124" t="s">
        <v>38</v>
      </c>
    </row>
    <row r="7" spans="1:16" ht="29.25" customHeight="1" x14ac:dyDescent="0.35">
      <c r="C7" s="420"/>
      <c r="D7" s="420"/>
      <c r="E7" s="420"/>
      <c r="F7" s="420"/>
      <c r="G7" s="130" t="s">
        <v>41</v>
      </c>
      <c r="H7" s="130"/>
      <c r="I7" s="130"/>
      <c r="J7" s="131">
        <f ca="1">TODAY()</f>
        <v>46288</v>
      </c>
      <c r="L7" s="416"/>
      <c r="M7" s="417"/>
      <c r="O7" s="128" t="s">
        <v>42</v>
      </c>
    </row>
    <row r="8" spans="1:16" ht="20.25" customHeight="1" thickBot="1" x14ac:dyDescent="0.4">
      <c r="D8" s="101"/>
      <c r="G8" s="103"/>
      <c r="H8" s="103"/>
      <c r="I8" s="103"/>
      <c r="L8" s="418"/>
      <c r="M8" s="419"/>
      <c r="O8" s="128"/>
    </row>
    <row r="9" spans="1:16" ht="21" customHeight="1" x14ac:dyDescent="0.35">
      <c r="B9" s="103" t="s">
        <v>43</v>
      </c>
      <c r="C9" s="103"/>
      <c r="D9" s="105" t="str">
        <f>Inscripciones!B2</f>
        <v>U13 MASCULINO</v>
      </c>
      <c r="E9" s="103" t="s">
        <v>14</v>
      </c>
      <c r="F9" s="105">
        <v>17</v>
      </c>
      <c r="G9" s="103" t="s">
        <v>15</v>
      </c>
      <c r="H9" s="103"/>
      <c r="I9" s="103"/>
      <c r="J9" s="106"/>
    </row>
    <row r="10" spans="1:16" ht="30" customHeight="1" x14ac:dyDescent="0.25"/>
    <row r="11" spans="1:16" ht="21" customHeight="1" x14ac:dyDescent="0.25">
      <c r="B11" s="103" t="s">
        <v>16</v>
      </c>
      <c r="C11" s="107" t="s">
        <v>17</v>
      </c>
      <c r="D11" s="107" t="s">
        <v>18</v>
      </c>
      <c r="E11" s="107" t="s">
        <v>19</v>
      </c>
      <c r="F11" s="107" t="s">
        <v>20</v>
      </c>
      <c r="G11" s="107" t="s">
        <v>21</v>
      </c>
      <c r="H11" s="107"/>
      <c r="I11" s="107"/>
    </row>
    <row r="12" spans="1:16" ht="21" customHeight="1" x14ac:dyDescent="0.3">
      <c r="A12" s="17">
        <f>$F$9+0.1</f>
        <v>17.100000000000001</v>
      </c>
      <c r="B12" s="132">
        <v>1</v>
      </c>
      <c r="C12" s="110">
        <f>VLOOKUP(A12,Inscripciones!$A$5:$G$167,2,FALSE)</f>
        <v>4218</v>
      </c>
      <c r="D12" s="111" t="str">
        <f>IF(ISBLANK(C12),"",VLOOKUP(C12,Inscripciones!$B$7:$F$200,2,FALSE))</f>
        <v>JULIÁN ESPINOZA CHAVEZ</v>
      </c>
      <c r="E12" s="112" t="str">
        <f>IF(ISBLANK(C12),"",VLOOKUP(C12,Inscripciones!$B$7:$F$200,3,FALSE))</f>
        <v>ESPARZA</v>
      </c>
      <c r="F12" s="112">
        <f>IF(ISBLANK(C12),"",VLOOKUP(C12,Inscripciones!$B$7:$F$200,4,FALSE))</f>
        <v>17</v>
      </c>
      <c r="G12" s="112">
        <f>IF(ISBLANK(C12),"",VLOOKUP(C12,Inscripciones!$B$7:$F$200,5,FALSE))</f>
        <v>552</v>
      </c>
      <c r="H12" s="113"/>
      <c r="I12" s="113"/>
    </row>
    <row r="13" spans="1:16" ht="21" customHeight="1" x14ac:dyDescent="0.3">
      <c r="A13" s="17">
        <f>$F$9+0.2</f>
        <v>17.2</v>
      </c>
      <c r="B13" s="132">
        <v>2</v>
      </c>
      <c r="C13" s="110">
        <f>VLOOKUP(A13,Inscripciones!$A$5:$G$167,2,FALSE)</f>
        <v>4215</v>
      </c>
      <c r="D13" s="111" t="str">
        <f>IF(ISBLANK(C13),"",VLOOKUP(C13,Inscripciones!$B$7:$F$200,2,FALSE))</f>
        <v>TOBÍAS BOGARIN CUADRA</v>
      </c>
      <c r="E13" s="112" t="str">
        <f>IF(ISBLANK(C13),"",VLOOKUP(C13,Inscripciones!$B$7:$F$200,3,FALSE))</f>
        <v>CURRIDABAT</v>
      </c>
      <c r="F13" s="112">
        <f>IF(ISBLANK(C13),"",VLOOKUP(C13,Inscripciones!$B$7:$F$200,4,FALSE))</f>
        <v>19</v>
      </c>
      <c r="G13" s="112">
        <f>IF(ISBLANK(C13),"",VLOOKUP(C13,Inscripciones!$B$7:$F$200,5,FALSE))</f>
        <v>539</v>
      </c>
      <c r="H13" s="113"/>
      <c r="I13" s="113"/>
    </row>
    <row r="14" spans="1:16" ht="21" customHeight="1" x14ac:dyDescent="0.3">
      <c r="A14" s="17">
        <f>$F$9+0.3</f>
        <v>17.3</v>
      </c>
      <c r="B14" s="132">
        <v>3</v>
      </c>
      <c r="C14" s="110">
        <f>VLOOKUP(A14,Inscripciones!$A$5:$G$167,2,FALSE)</f>
        <v>4676</v>
      </c>
      <c r="D14" s="111" t="str">
        <f>IF(ISBLANK(C14),"",VLOOKUP(C14,Inscripciones!$B$7:$F$200,2,FALSE))</f>
        <v>SAMUEL GUARDADO ROJAS</v>
      </c>
      <c r="E14" s="112" t="str">
        <f>IF(ISBLANK(C14),"",VLOOKUP(C14,Inscripciones!$B$7:$F$200,3,FALSE))</f>
        <v>SAN CARLOS</v>
      </c>
      <c r="F14" s="112">
        <f>IF(ISBLANK(C14),"",VLOOKUP(C14,Inscripciones!$B$7:$F$200,4,FALSE))</f>
        <v>66</v>
      </c>
      <c r="G14" s="112">
        <f>IF(ISBLANK(C14),"",VLOOKUP(C14,Inscripciones!$B$7:$F$200,5,FALSE))</f>
        <v>440</v>
      </c>
      <c r="H14" s="113"/>
      <c r="I14" s="113"/>
    </row>
    <row r="15" spans="1:16" ht="21" customHeight="1" x14ac:dyDescent="0.3">
      <c r="A15" s="17">
        <f>$F$9+0.4</f>
        <v>17.399999999999999</v>
      </c>
      <c r="B15" s="132">
        <v>4</v>
      </c>
      <c r="C15" s="110">
        <f>VLOOKUP(A15,Inscripciones!$A$5:$G$167,2,FALSE)</f>
        <v>4878</v>
      </c>
      <c r="D15" s="111" t="str">
        <f>IF(ISBLANK(C15),"",VLOOKUP(C15,Inscripciones!$B$7:$F$200,2,FALSE))</f>
        <v>ALEJANDRO CASTRO MORA</v>
      </c>
      <c r="E15" s="112" t="str">
        <f>IF(ISBLANK(C15),"",VLOOKUP(C15,Inscripciones!$B$7:$F$200,3,FALSE))</f>
        <v>ASERRÍ</v>
      </c>
      <c r="F15" s="112">
        <f>IF(ISBLANK(C15),"",VLOOKUP(C15,Inscripciones!$B$7:$F$200,4,FALSE))</f>
        <v>67</v>
      </c>
      <c r="G15" s="112">
        <f>IF(ISBLANK(C15),"",VLOOKUP(C15,Inscripciones!$B$7:$F$200,5,FALSE))</f>
        <v>435</v>
      </c>
      <c r="H15" s="113"/>
      <c r="I15" s="113"/>
    </row>
    <row r="16" spans="1:16" ht="21" customHeight="1" x14ac:dyDescent="0.25"/>
    <row r="17" spans="2:10" ht="21" customHeight="1" x14ac:dyDescent="0.25">
      <c r="B17" s="114" t="s">
        <v>22</v>
      </c>
      <c r="C17" s="114" t="s">
        <v>44</v>
      </c>
      <c r="D17" s="114" t="s">
        <v>23</v>
      </c>
      <c r="E17" s="114" t="s">
        <v>24</v>
      </c>
      <c r="F17" s="114" t="s">
        <v>25</v>
      </c>
      <c r="G17" s="114" t="s">
        <v>26</v>
      </c>
      <c r="H17" s="114" t="s">
        <v>27</v>
      </c>
      <c r="I17" s="114" t="s">
        <v>28</v>
      </c>
      <c r="J17" s="115" t="s">
        <v>29</v>
      </c>
    </row>
    <row r="18" spans="2:10" ht="21" customHeight="1" x14ac:dyDescent="0.25">
      <c r="B18" s="116">
        <v>1</v>
      </c>
      <c r="C18" s="117">
        <v>1</v>
      </c>
      <c r="D18" s="133" t="str">
        <f>D12</f>
        <v>JULIÁN ESPINOZA CHAVEZ</v>
      </c>
      <c r="E18" s="119">
        <v>11</v>
      </c>
      <c r="F18" s="119">
        <v>11</v>
      </c>
      <c r="G18" s="119"/>
      <c r="H18" s="119"/>
      <c r="I18" s="119"/>
      <c r="J18" s="409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33" t="str">
        <f>D14</f>
        <v>SAMUEL GUARDADO ROJAS</v>
      </c>
      <c r="E19" s="119">
        <v>6</v>
      </c>
      <c r="F19" s="119">
        <v>9</v>
      </c>
      <c r="G19" s="119"/>
      <c r="H19" s="119"/>
      <c r="I19" s="119"/>
      <c r="J19" s="410"/>
    </row>
    <row r="20" spans="2:10" ht="21" customHeight="1" x14ac:dyDescent="0.25">
      <c r="B20" s="116">
        <v>2</v>
      </c>
      <c r="C20" s="119">
        <v>4</v>
      </c>
      <c r="D20" s="133" t="str">
        <f>D15</f>
        <v>ALEJANDRO CASTRO MORA</v>
      </c>
      <c r="E20" s="119">
        <v>8</v>
      </c>
      <c r="F20" s="119">
        <v>2</v>
      </c>
      <c r="G20" s="119"/>
      <c r="H20" s="119"/>
      <c r="I20" s="119"/>
      <c r="J20" s="409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20"/>
      <c r="C21" s="119">
        <v>2</v>
      </c>
      <c r="D21" s="133" t="str">
        <f>D13</f>
        <v>TOBÍAS BOGARIN CUADRA</v>
      </c>
      <c r="E21" s="119">
        <v>11</v>
      </c>
      <c r="F21" s="119">
        <v>11</v>
      </c>
      <c r="G21" s="119"/>
      <c r="H21" s="119"/>
      <c r="I21" s="119"/>
      <c r="J21" s="410"/>
    </row>
    <row r="22" spans="2:10" ht="21" customHeight="1" x14ac:dyDescent="0.25">
      <c r="B22" s="116">
        <v>3</v>
      </c>
      <c r="C22" s="117">
        <v>1</v>
      </c>
      <c r="D22" s="133" t="str">
        <f>D12</f>
        <v>JULIÁN ESPINOZA CHAVEZ</v>
      </c>
      <c r="E22" s="119">
        <v>11</v>
      </c>
      <c r="F22" s="119">
        <v>11</v>
      </c>
      <c r="G22" s="119"/>
      <c r="H22" s="119"/>
      <c r="I22" s="119"/>
      <c r="J22" s="409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1</v>
      </c>
    </row>
    <row r="23" spans="2:10" ht="21" customHeight="1" x14ac:dyDescent="0.25">
      <c r="B23" s="120"/>
      <c r="C23" s="117">
        <v>2</v>
      </c>
      <c r="D23" s="133" t="str">
        <f>D13</f>
        <v>TOBÍAS BOGARIN CUADRA</v>
      </c>
      <c r="E23" s="119">
        <v>4</v>
      </c>
      <c r="F23" s="119">
        <v>6</v>
      </c>
      <c r="G23" s="119"/>
      <c r="H23" s="119"/>
      <c r="I23" s="119"/>
      <c r="J23" s="410"/>
    </row>
    <row r="24" spans="2:10" ht="21" customHeight="1" x14ac:dyDescent="0.25">
      <c r="B24" s="116">
        <v>4</v>
      </c>
      <c r="C24" s="119">
        <v>3</v>
      </c>
      <c r="D24" s="133" t="str">
        <f>D19</f>
        <v>SAMUEL GUARDADO ROJAS</v>
      </c>
      <c r="E24" s="119">
        <v>11</v>
      </c>
      <c r="F24" s="119">
        <v>11</v>
      </c>
      <c r="G24" s="119"/>
      <c r="H24" s="119"/>
      <c r="I24" s="119"/>
      <c r="J24" s="409" cm="1">
        <f t="array" ref="J24">IF(AND(TRIM(E24)="WO",TRIM(E25)="WO"),"",IF(TRIM(E25)="WO",C24,IF(TRIM(E24)="WO",C25,IF(SUMPRODUCT(--(E24:I24&gt;E25:I25))&gt;SUMPRODUCT(--(E25:I25&gt;E24:I24)),C24,IF(SUMPRODUCT(--(E25:I25&gt;E24:I24))&gt;SUMPRODUCT(--(E24:I24&gt;E25:I25)),C25,"")))))</f>
        <v>3</v>
      </c>
    </row>
    <row r="25" spans="2:10" ht="21" customHeight="1" x14ac:dyDescent="0.25">
      <c r="B25" s="120"/>
      <c r="C25" s="119">
        <v>4</v>
      </c>
      <c r="D25" s="133" t="str">
        <f>D20</f>
        <v>ALEJANDRO CASTRO MORA</v>
      </c>
      <c r="E25" s="119">
        <v>2</v>
      </c>
      <c r="F25" s="119">
        <v>1</v>
      </c>
      <c r="G25" s="119"/>
      <c r="H25" s="119"/>
      <c r="I25" s="119"/>
      <c r="J25" s="410"/>
    </row>
    <row r="26" spans="2:10" ht="21" customHeight="1" x14ac:dyDescent="0.25">
      <c r="B26" s="116">
        <v>5</v>
      </c>
      <c r="C26" s="117">
        <v>1</v>
      </c>
      <c r="D26" s="133" t="str">
        <f>D12</f>
        <v>JULIÁN ESPINOZA CHAVEZ</v>
      </c>
      <c r="E26" s="119">
        <v>11</v>
      </c>
      <c r="F26" s="119">
        <v>11</v>
      </c>
      <c r="G26" s="119"/>
      <c r="H26" s="119"/>
      <c r="I26" s="119"/>
      <c r="J26" s="409" cm="1">
        <f t="array" ref="J26">IF(AND(TRIM(E26)="WO",TRIM(E27)="WO"),"",IF(TRIM(E27)="WO",C26,IF(TRIM(E26)="WO",C27,IF(SUMPRODUCT(--(E26:I26&gt;E27:I27))&gt;SUMPRODUCT(--(E27:I27&gt;E26:I26)),C26,IF(SUMPRODUCT(--(E27:I27&gt;E26:I26))&gt;SUMPRODUCT(--(E26:I26&gt;E27:I27)),C27,"")))))</f>
        <v>1</v>
      </c>
    </row>
    <row r="27" spans="2:10" ht="21" customHeight="1" x14ac:dyDescent="0.25">
      <c r="B27" s="120"/>
      <c r="C27" s="117">
        <v>4</v>
      </c>
      <c r="D27" s="133" t="str">
        <f>D15</f>
        <v>ALEJANDRO CASTRO MORA</v>
      </c>
      <c r="E27" s="119">
        <v>0</v>
      </c>
      <c r="F27" s="119">
        <v>2</v>
      </c>
      <c r="G27" s="119"/>
      <c r="H27" s="119"/>
      <c r="I27" s="119"/>
      <c r="J27" s="410"/>
    </row>
    <row r="28" spans="2:10" ht="21" customHeight="1" x14ac:dyDescent="0.25">
      <c r="B28" s="116">
        <v>6</v>
      </c>
      <c r="C28" s="119">
        <v>2</v>
      </c>
      <c r="D28" s="133" t="str">
        <f>D13</f>
        <v>TOBÍAS BOGARIN CUADRA</v>
      </c>
      <c r="E28" s="119">
        <v>9</v>
      </c>
      <c r="F28" s="119">
        <v>11</v>
      </c>
      <c r="G28" s="119">
        <v>4</v>
      </c>
      <c r="H28" s="119"/>
      <c r="I28" s="119"/>
      <c r="J28" s="409" cm="1">
        <f t="array" ref="J28">IF(AND(TRIM(E28)="WO",TRIM(E29)="WO"),"",IF(TRIM(E29)="WO",C28,IF(TRIM(E28)="WO",C29,IF(SUMPRODUCT(--(E28:I28&gt;E29:I29))&gt;SUMPRODUCT(--(E29:I29&gt;E28:I28)),C28,IF(SUMPRODUCT(--(E29:I29&gt;E28:I28))&gt;SUMPRODUCT(--(E28:I28&gt;E29:I29)),C29,"")))))</f>
        <v>3</v>
      </c>
    </row>
    <row r="29" spans="2:10" ht="21" customHeight="1" x14ac:dyDescent="0.25">
      <c r="B29" s="120"/>
      <c r="C29" s="119">
        <v>3</v>
      </c>
      <c r="D29" s="133" t="str">
        <f>D24</f>
        <v>SAMUEL GUARDADO ROJAS</v>
      </c>
      <c r="E29" s="119">
        <v>11</v>
      </c>
      <c r="F29" s="119">
        <v>8</v>
      </c>
      <c r="G29" s="119">
        <v>11</v>
      </c>
      <c r="H29" s="119"/>
      <c r="I29" s="119"/>
      <c r="J29" s="410"/>
    </row>
    <row r="32" spans="2:10" ht="22.5" customHeight="1" x14ac:dyDescent="0.25">
      <c r="C32" s="411" t="s">
        <v>30</v>
      </c>
      <c r="D32" s="411"/>
      <c r="F32" s="412" t="s">
        <v>31</v>
      </c>
      <c r="G32" s="413"/>
      <c r="H32" s="413"/>
      <c r="I32" s="413"/>
      <c r="J32" s="413"/>
    </row>
    <row r="33" spans="3:10" s="122" customFormat="1" ht="20.25" customHeight="1" thickBot="1" x14ac:dyDescent="0.3">
      <c r="C33" s="134" t="s">
        <v>32</v>
      </c>
      <c r="D33" s="134" t="s">
        <v>33</v>
      </c>
      <c r="F33" s="398" t="s">
        <v>34</v>
      </c>
      <c r="G33" s="399"/>
      <c r="H33" s="399"/>
      <c r="I33" s="399"/>
      <c r="J33" s="399"/>
    </row>
    <row r="34" spans="3:10" ht="20.25" customHeight="1" thickBot="1" x14ac:dyDescent="0.3">
      <c r="C34" s="124">
        <v>4218</v>
      </c>
      <c r="D34" s="125" t="str">
        <f>IF(ISBLANK(C34),"",VLOOKUP(C34,Inscripciones!$B$5:$F$200,2,FALSE))</f>
        <v>JULIÁN ESPINOZA CHAVEZ</v>
      </c>
      <c r="F34" s="126" t="s">
        <v>35</v>
      </c>
      <c r="G34" s="400"/>
      <c r="H34" s="401"/>
      <c r="I34" s="401"/>
      <c r="J34" s="402"/>
    </row>
    <row r="35" spans="3:10" ht="20.25" customHeight="1" thickBot="1" x14ac:dyDescent="0.3">
      <c r="C35" s="124">
        <v>4676</v>
      </c>
      <c r="D35" s="125" t="str">
        <f>IF(ISBLANK(C35),"",VLOOKUP(C35,Inscripciones!$B$5:$F$200,2,FALSE))</f>
        <v>SAMUEL GUARDADO ROJAS</v>
      </c>
      <c r="F35" s="403" t="s">
        <v>36</v>
      </c>
      <c r="G35" s="404"/>
      <c r="H35" s="404"/>
      <c r="I35" s="405"/>
      <c r="J35" s="127"/>
    </row>
  </sheetData>
  <mergeCells count="14">
    <mergeCell ref="C32:D32"/>
    <mergeCell ref="F32:J32"/>
    <mergeCell ref="F33:J33"/>
    <mergeCell ref="B2:J6"/>
    <mergeCell ref="L5:M8"/>
    <mergeCell ref="C7:F7"/>
    <mergeCell ref="J18:J19"/>
    <mergeCell ref="J20:J21"/>
    <mergeCell ref="J22:J23"/>
    <mergeCell ref="G34:J34"/>
    <mergeCell ref="F35:I35"/>
    <mergeCell ref="J24:J25"/>
    <mergeCell ref="J26:J27"/>
    <mergeCell ref="J28:J29"/>
  </mergeCells>
  <conditionalFormatting sqref="B18:J19">
    <cfRule type="expression" dxfId="10" priority="6">
      <formula>$P$6=$O$6</formula>
    </cfRule>
  </conditionalFormatting>
  <conditionalFormatting sqref="B20:J21">
    <cfRule type="expression" dxfId="9" priority="3">
      <formula>$P$6=$O$7</formula>
    </cfRule>
  </conditionalFormatting>
  <conditionalFormatting sqref="B22:J23">
    <cfRule type="expression" dxfId="8" priority="5">
      <formula>$P$6=$O$6</formula>
    </cfRule>
  </conditionalFormatting>
  <conditionalFormatting sqref="B24:J25">
    <cfRule type="expression" dxfId="7" priority="2">
      <formula>$P$6=$O$7</formula>
    </cfRule>
  </conditionalFormatting>
  <conditionalFormatting sqref="B26:J27">
    <cfRule type="expression" dxfId="6" priority="4">
      <formula>$P$6=$O$6</formula>
    </cfRule>
  </conditionalFormatting>
  <conditionalFormatting sqref="B28:J29">
    <cfRule type="expression" dxfId="5" priority="1">
      <formula>$P$6=$O$7</formula>
    </cfRule>
  </conditionalFormatting>
  <dataValidations count="1">
    <dataValidation type="list" allowBlank="1" showInputMessage="1" showErrorMessage="1" sqref="P6" xr:uid="{CFDB4528-B98D-4B18-91A8-1DD2B3684C8C}">
      <formula1>$O$5:$O$7</formula1>
    </dataValidation>
  </dataValidations>
  <pageMargins left="0.7" right="0.7" top="0.75" bottom="0.75" header="0.3" footer="0.3"/>
  <pageSetup scale="82" orientation="portrait" horizontalDpi="360" verticalDpi="36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AC38-E5D1-4CF4-83B5-476D67C34A26}">
  <sheetPr published="0" codeName="Sheet21">
    <tabColor theme="9" tint="-0.249977111117893"/>
  </sheetPr>
  <dimension ref="A1:AR131"/>
  <sheetViews>
    <sheetView showGridLines="0" topLeftCell="B1" zoomScale="70" zoomScaleNormal="70" workbookViewId="0">
      <selection activeCell="P21" sqref="B21:R24"/>
    </sheetView>
  </sheetViews>
  <sheetFormatPr defaultColWidth="10.28515625" defaultRowHeight="12" x14ac:dyDescent="0.25"/>
  <cols>
    <col min="1" max="1" width="3.7109375" style="138" customWidth="1"/>
    <col min="2" max="2" width="9.7109375" style="138" bestFit="1" customWidth="1"/>
    <col min="3" max="3" width="3" style="138" bestFit="1" customWidth="1"/>
    <col min="4" max="4" width="4.28515625" style="138" bestFit="1" customWidth="1"/>
    <col min="5" max="5" width="32.42578125" style="138" bestFit="1" customWidth="1"/>
    <col min="6" max="6" width="14.85546875" style="138" bestFit="1" customWidth="1"/>
    <col min="7" max="15" width="0.85546875" style="138" customWidth="1"/>
    <col min="16" max="16" width="22" style="138" bestFit="1" customWidth="1"/>
    <col min="17" max="17" width="28.28515625" style="138" bestFit="1" customWidth="1"/>
    <col min="18" max="18" width="4.28515625" style="138" bestFit="1" customWidth="1"/>
    <col min="19" max="19" width="3" style="138" bestFit="1" customWidth="1"/>
    <col min="20" max="20" width="11.28515625" style="138" customWidth="1"/>
    <col min="21" max="23" width="0.28515625" style="138" customWidth="1"/>
    <col min="24" max="24" width="2.85546875" style="138" customWidth="1"/>
    <col min="25" max="25" width="3" style="138" bestFit="1" customWidth="1"/>
    <col min="26" max="26" width="5.85546875" style="138" bestFit="1" customWidth="1"/>
    <col min="27" max="27" width="31.5703125" style="138" bestFit="1" customWidth="1"/>
    <col min="28" max="28" width="26.7109375" style="138" bestFit="1" customWidth="1"/>
    <col min="29" max="29" width="3" style="138" bestFit="1" customWidth="1"/>
    <col min="30" max="30" width="2" style="138" hidden="1" customWidth="1"/>
    <col min="31" max="31" width="3.28515625" style="138" bestFit="1" customWidth="1"/>
    <col min="32" max="32" width="6.140625" style="138" customWidth="1"/>
    <col min="33" max="35" width="3.7109375" style="138" customWidth="1"/>
    <col min="36" max="36" width="4.140625" style="138" customWidth="1"/>
    <col min="37" max="37" width="16.7109375" style="138" customWidth="1"/>
    <col min="38" max="38" width="5.7109375" style="138" customWidth="1"/>
    <col min="39" max="39" width="3.28515625" style="138" customWidth="1"/>
    <col min="40" max="40" width="4.7109375" style="138" hidden="1" customWidth="1"/>
    <col min="41" max="41" width="3.7109375" style="138" customWidth="1"/>
    <col min="42" max="42" width="4.7109375" style="138" hidden="1" customWidth="1"/>
    <col min="43" max="43" width="5.7109375" style="138" customWidth="1"/>
    <col min="44" max="16384" width="10.28515625" style="138"/>
  </cols>
  <sheetData>
    <row r="1" spans="1:43" ht="12" customHeight="1" thickBot="1" x14ac:dyDescent="0.3">
      <c r="A1" s="135"/>
      <c r="B1" s="136"/>
      <c r="C1" s="136"/>
      <c r="D1" s="137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7"/>
      <c r="S1" s="136"/>
      <c r="T1" s="136"/>
      <c r="U1" s="136"/>
      <c r="V1" s="136"/>
      <c r="W1" s="137"/>
      <c r="Z1" s="421" t="s">
        <v>45</v>
      </c>
      <c r="AA1" s="422"/>
      <c r="AB1" s="422"/>
      <c r="AC1" s="422"/>
      <c r="AD1" s="422"/>
      <c r="AE1" s="423"/>
    </row>
    <row r="2" spans="1:43" ht="12" customHeight="1" x14ac:dyDescent="0.25">
      <c r="A2" s="135"/>
      <c r="B2" s="424" t="e" vm="1">
        <v>#VALUE!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136"/>
      <c r="V2" s="136"/>
      <c r="W2" s="137"/>
      <c r="X2" s="139" t="s">
        <v>46</v>
      </c>
      <c r="Y2" s="140">
        <v>1</v>
      </c>
      <c r="Z2" s="141" cm="1">
        <f t="array" aca="1" ref="Z2" ca="1">INDIRECT("'Grupo " &amp; Y2 &amp; "'!C34")</f>
        <v>3790</v>
      </c>
      <c r="AA2" s="142" t="str">
        <f ca="1">IF(ISBLANK(Z2),"",VLOOKUP(Z2,Inscripciones!$B$1:$M$194,2,FALSE))</f>
        <v>FABIAN ROJAS VARELA</v>
      </c>
      <c r="AB2" s="151" t="str">
        <f ca="1">IF(ISBLANK(Z2),"",VLOOKUP(Z2,Inscripciones!$B$1:$M$194,3,FALSE))</f>
        <v>SAN CARLOS</v>
      </c>
      <c r="AC2" s="144">
        <v>1</v>
      </c>
      <c r="AD2" s="145">
        <f t="shared" ref="AD2:AD28" ca="1" si="0">Z2</f>
        <v>3790</v>
      </c>
      <c r="AE2" s="146" t="str">
        <f>IF(AC2=0,0,IF(AC2&lt;33,"UP","DO"))</f>
        <v>UP</v>
      </c>
    </row>
    <row r="3" spans="1:43" ht="12" customHeight="1" x14ac:dyDescent="0.25">
      <c r="A3" s="135"/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  <c r="T3" s="424"/>
      <c r="U3" s="136"/>
      <c r="V3" s="136"/>
      <c r="W3" s="137"/>
      <c r="X3" s="147" t="s">
        <v>46</v>
      </c>
      <c r="Y3" s="148">
        <v>2</v>
      </c>
      <c r="Z3" s="149" cm="1">
        <f t="array" aca="1" ref="Z3" ca="1">INDIRECT("'Grupo " &amp; Y3 &amp; "'!C34")</f>
        <v>4025</v>
      </c>
      <c r="AA3" s="150" t="str">
        <f ca="1">IF(ISBLANK(Z3),"",VLOOKUP(Z3,Inscripciones!$B$1:$M$194,2,FALSE))</f>
        <v>GABRIEL CORRALES BARRANTES</v>
      </c>
      <c r="AB3" s="151" t="str">
        <f ca="1">IF(ISBLANK(Z3),"",VLOOKUP(Z3,Inscripciones!$B$1:$M$194,3,FALSE))</f>
        <v>ESPARZA</v>
      </c>
      <c r="AC3" s="152">
        <v>64</v>
      </c>
      <c r="AD3" s="153">
        <f t="shared" ca="1" si="0"/>
        <v>4025</v>
      </c>
      <c r="AE3" s="154" t="str">
        <f>IF(AC3=0,0,IF(AC3&lt;33,"UP","DO"))</f>
        <v>DO</v>
      </c>
    </row>
    <row r="4" spans="1:43" ht="12" customHeight="1" x14ac:dyDescent="0.25">
      <c r="A4" s="135"/>
      <c r="B4" s="424"/>
      <c r="C4" s="424"/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4"/>
      <c r="P4" s="424"/>
      <c r="Q4" s="424"/>
      <c r="R4" s="424"/>
      <c r="S4" s="424"/>
      <c r="T4" s="424"/>
      <c r="U4" s="136"/>
      <c r="V4" s="136"/>
      <c r="W4" s="137"/>
      <c r="X4" s="155" t="s">
        <v>46</v>
      </c>
      <c r="Y4" s="156">
        <v>3</v>
      </c>
      <c r="Z4" s="149" cm="1">
        <f t="array" aca="1" ref="Z4" ca="1">INDIRECT("'Grupo " &amp; Y4 &amp; "'!C34")</f>
        <v>3787</v>
      </c>
      <c r="AA4" s="150" t="str">
        <f ca="1">IF(ISBLANK(Z4),"",VLOOKUP(Z4,Inscripciones!$B$1:$M$194,2,FALSE))</f>
        <v>ISAAC RIVERA TORRES</v>
      </c>
      <c r="AB4" s="151" t="str">
        <f ca="1">IF(ISBLANK(Z4),"",VLOOKUP(Z4,Inscripciones!$B$1:$M$194,3,FALSE))</f>
        <v>CURRIDABAT</v>
      </c>
      <c r="AC4" s="152">
        <v>33</v>
      </c>
      <c r="AD4" s="153">
        <f t="shared" ca="1" si="0"/>
        <v>3787</v>
      </c>
      <c r="AE4" s="154" t="str">
        <f t="shared" ref="AE4:AE33" si="1">IF(AC4=0,0,IF(AC4&lt;33,"UP","DO"))</f>
        <v>DO</v>
      </c>
    </row>
    <row r="5" spans="1:43" ht="12" customHeight="1" x14ac:dyDescent="0.25">
      <c r="B5" s="425"/>
      <c r="C5" s="425"/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5"/>
      <c r="O5" s="425"/>
      <c r="P5" s="425"/>
      <c r="Q5" s="425"/>
      <c r="R5" s="425"/>
      <c r="S5" s="425"/>
      <c r="T5" s="425"/>
      <c r="X5" s="155" t="s">
        <v>46</v>
      </c>
      <c r="Y5" s="156">
        <v>4</v>
      </c>
      <c r="Z5" s="149" cm="1">
        <f t="array" aca="1" ref="Z5" ca="1">INDIRECT("'Grupo " &amp; Y5 &amp; "'!C34")</f>
        <v>4297</v>
      </c>
      <c r="AA5" s="150" t="str">
        <f ca="1">IF(ISBLANK(Z5),"",VLOOKUP(Z5,Inscripciones!$B$1:$M$194,2,FALSE))</f>
        <v>JESÉ DAVID CHAVES MUÑOZ</v>
      </c>
      <c r="AB5" s="151" t="str">
        <f ca="1">IF(ISBLANK(Z5),"",VLOOKUP(Z5,Inscripciones!$B$1:$M$194,3,FALSE))</f>
        <v>ESPARZA</v>
      </c>
      <c r="AC5" s="152">
        <v>32</v>
      </c>
      <c r="AD5" s="153">
        <f t="shared" ca="1" si="0"/>
        <v>4297</v>
      </c>
      <c r="AE5" s="154" t="str">
        <f t="shared" si="1"/>
        <v>UP</v>
      </c>
    </row>
    <row r="6" spans="1:43" ht="12" customHeight="1" x14ac:dyDescent="0.25">
      <c r="B6" s="426" t="s">
        <v>336</v>
      </c>
      <c r="C6" s="427"/>
      <c r="D6" s="427"/>
      <c r="E6" s="427"/>
      <c r="F6" s="427"/>
      <c r="G6" s="427"/>
      <c r="H6" s="427"/>
      <c r="I6" s="427"/>
      <c r="J6" s="427"/>
      <c r="K6" s="427"/>
      <c r="L6" s="427"/>
      <c r="M6" s="427"/>
      <c r="N6" s="427"/>
      <c r="O6" s="427"/>
      <c r="P6" s="427"/>
      <c r="Q6" s="427"/>
      <c r="R6" s="427"/>
      <c r="S6" s="427"/>
      <c r="T6" s="428"/>
      <c r="X6" s="157" t="s">
        <v>46</v>
      </c>
      <c r="Y6" s="158">
        <v>5</v>
      </c>
      <c r="Z6" s="149" cm="1">
        <f t="array" aca="1" ref="Z6" ca="1">INDIRECT("'Grupo " &amp; Y6 &amp; "'!C34")</f>
        <v>4026</v>
      </c>
      <c r="AA6" s="150" t="str">
        <f ca="1">IF(ISBLANK(Z6),"",VLOOKUP(Z6,Inscripciones!$B$1:$M$194,2,FALSE))</f>
        <v>IAN GABRIEL VILLEGAS SALAS</v>
      </c>
      <c r="AB6" s="151" t="str">
        <f ca="1">IF(ISBLANK(Z6),"",VLOOKUP(Z6,Inscripciones!$B$1:$M$194,3,FALSE))</f>
        <v>SAN CARLOS</v>
      </c>
      <c r="AC6" s="152">
        <v>17</v>
      </c>
      <c r="AD6" s="153">
        <f t="shared" ca="1" si="0"/>
        <v>4026</v>
      </c>
      <c r="AE6" s="154" t="str">
        <f t="shared" si="1"/>
        <v>UP</v>
      </c>
    </row>
    <row r="7" spans="1:43" ht="12" customHeight="1" x14ac:dyDescent="0.25">
      <c r="B7" s="429"/>
      <c r="C7" s="430"/>
      <c r="D7" s="430"/>
      <c r="E7" s="430"/>
      <c r="F7" s="430"/>
      <c r="G7" s="430"/>
      <c r="H7" s="430"/>
      <c r="I7" s="430"/>
      <c r="J7" s="430"/>
      <c r="K7" s="430"/>
      <c r="L7" s="430"/>
      <c r="M7" s="430"/>
      <c r="N7" s="430"/>
      <c r="O7" s="430"/>
      <c r="P7" s="430"/>
      <c r="Q7" s="430"/>
      <c r="R7" s="430"/>
      <c r="S7" s="430"/>
      <c r="T7" s="431"/>
      <c r="X7" s="157" t="s">
        <v>46</v>
      </c>
      <c r="Y7" s="158">
        <v>6</v>
      </c>
      <c r="Z7" s="149" cm="1">
        <f t="array" aca="1" ref="Z7" ca="1">INDIRECT("'Grupo " &amp; Y7 &amp; "'!C34")</f>
        <v>4181</v>
      </c>
      <c r="AA7" s="150" t="str">
        <f ca="1">IF(ISBLANK(Z7),"",VLOOKUP(Z7,Inscripciones!$B$1:$M$194,2,FALSE))</f>
        <v>JUAN MARTÍN ARCE VÁSQUEZ</v>
      </c>
      <c r="AB7" s="151" t="str">
        <f ca="1">IF(ISBLANK(Z7),"",VLOOKUP(Z7,Inscripciones!$B$1:$M$194,3,FALSE))</f>
        <v>SAN CARLOS</v>
      </c>
      <c r="AC7" s="152">
        <v>49</v>
      </c>
      <c r="AD7" s="153">
        <f t="shared" ca="1" si="0"/>
        <v>4181</v>
      </c>
      <c r="AE7" s="154" t="str">
        <f t="shared" si="1"/>
        <v>DO</v>
      </c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</row>
    <row r="8" spans="1:43" ht="12" customHeight="1" thickBot="1" x14ac:dyDescent="0.3">
      <c r="G8" s="159"/>
      <c r="H8" s="159"/>
      <c r="I8" s="159"/>
      <c r="J8" s="159"/>
      <c r="K8" s="159"/>
      <c r="L8" s="159"/>
      <c r="M8" s="159"/>
      <c r="N8" s="159"/>
      <c r="O8" s="159"/>
      <c r="X8" s="157" t="s">
        <v>46</v>
      </c>
      <c r="Y8" s="158">
        <v>7</v>
      </c>
      <c r="Z8" s="149" cm="1">
        <f t="array" aca="1" ref="Z8" ca="1">INDIRECT("'Grupo " &amp; Y8 &amp; "'!C34")</f>
        <v>3988</v>
      </c>
      <c r="AA8" s="150" t="str">
        <f ca="1">IF(ISBLANK(Z8),"",VLOOKUP(Z8,Inscripciones!$B$1:$M$194,2,FALSE))</f>
        <v>JACKY CHENG FENG</v>
      </c>
      <c r="AB8" s="151" t="str">
        <f ca="1">IF(ISBLANK(Z8),"",VLOOKUP(Z8,Inscripciones!$B$1:$M$194,3,FALSE))</f>
        <v>ESCAZÚ</v>
      </c>
      <c r="AC8" s="152">
        <v>16</v>
      </c>
      <c r="AD8" s="153">
        <f t="shared" ca="1" si="0"/>
        <v>3988</v>
      </c>
      <c r="AE8" s="154" t="str">
        <f t="shared" si="1"/>
        <v>UP</v>
      </c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</row>
    <row r="9" spans="1:43" ht="12" customHeight="1" x14ac:dyDescent="0.25">
      <c r="B9" s="160" t="s">
        <v>47</v>
      </c>
      <c r="C9" s="161">
        <v>1</v>
      </c>
      <c r="D9" s="162">
        <f t="shared" ref="D9:D40" ca="1" si="2">VLOOKUP(C9,$AC$2:$AE$301,2,FALSE)</f>
        <v>3790</v>
      </c>
      <c r="E9" s="163" t="str">
        <f ca="1">IF(D9=0,0,VLOOKUP(D9,Inscripciones!$B$1:$M$194,2,FALSE))</f>
        <v>FABIAN ROJAS VARELA</v>
      </c>
      <c r="F9" s="164" t="str">
        <f ca="1">IF(D9=0,0,VLOOKUP(D9,Inscripciones!$B$1:$M$194,3,FALSE))</f>
        <v>SAN CARLOS</v>
      </c>
      <c r="P9" s="165" t="str">
        <f ca="1">IF(R9=0,0,VLOOKUP(R9,Inscripciones!$B$1:$M$194,3,FALSE))</f>
        <v>CURRIDABAT</v>
      </c>
      <c r="Q9" s="166" t="str">
        <f ca="1">IF(R9=0,0,VLOOKUP(R9,Inscripciones!$B$1:$M$194,2,FALSE))</f>
        <v>ISAAC RIVERA TORRES</v>
      </c>
      <c r="R9" s="162">
        <f t="shared" ref="R9:R40" ca="1" si="3">VLOOKUP(S9,$AC$2:$AE$301,2,FALSE)</f>
        <v>3787</v>
      </c>
      <c r="S9" s="167">
        <v>33</v>
      </c>
      <c r="T9" s="168" t="s">
        <v>48</v>
      </c>
      <c r="X9" s="157" t="s">
        <v>46</v>
      </c>
      <c r="Y9" s="158">
        <v>8</v>
      </c>
      <c r="Z9" s="149" cm="1">
        <f t="array" aca="1" ref="Z9" ca="1">INDIRECT("'Grupo " &amp; Y9 &amp; "'!C34")</f>
        <v>3875</v>
      </c>
      <c r="AA9" s="150" t="str">
        <f ca="1">IF(ISBLANK(Z9),"",VLOOKUP(Z9,Inscripciones!$B$1:$M$194,2,FALSE))</f>
        <v>CALEB CASCANTE MARIN</v>
      </c>
      <c r="AB9" s="151" t="str">
        <f ca="1">IF(ISBLANK(Z9),"",VLOOKUP(Z9,Inscripciones!$B$1:$M$194,3,FALSE))</f>
        <v>ESCAZÚ</v>
      </c>
      <c r="AC9" s="152">
        <v>48</v>
      </c>
      <c r="AD9" s="153">
        <f t="shared" ca="1" si="0"/>
        <v>3875</v>
      </c>
      <c r="AE9" s="154" t="str">
        <f t="shared" si="1"/>
        <v>DO</v>
      </c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</row>
    <row r="10" spans="1:43" ht="12" customHeight="1" x14ac:dyDescent="0.25">
      <c r="B10" s="169" t="s">
        <v>49</v>
      </c>
      <c r="C10" s="170">
        <v>2</v>
      </c>
      <c r="D10" s="171" t="str">
        <f t="shared" si="2"/>
        <v>X</v>
      </c>
      <c r="E10" s="172" t="str">
        <f>IF(D10=0,0,VLOOKUP(D10,Inscripciones!$B$1:$M$194,2,FALSE))</f>
        <v>BYE</v>
      </c>
      <c r="F10" s="173" t="str">
        <f>IF(D10=0,0,VLOOKUP(D10,Inscripciones!$B$1:$M$194,3,FALSE))</f>
        <v>BYE</v>
      </c>
      <c r="G10" s="174"/>
      <c r="O10" s="175"/>
      <c r="P10" s="176" t="str">
        <f>IF(R10=0,0,VLOOKUP(R10,Inscripciones!$B$1:$M$194,3,FALSE))</f>
        <v>BYE</v>
      </c>
      <c r="Q10" s="177" t="str">
        <f>IF(R10=0,0,VLOOKUP(R10,Inscripciones!$B$1:$M$194,2,FALSE))</f>
        <v>BYE</v>
      </c>
      <c r="R10" s="178" t="str">
        <f t="shared" si="3"/>
        <v>X</v>
      </c>
      <c r="S10" s="179">
        <v>34</v>
      </c>
      <c r="T10" s="169" t="s">
        <v>49</v>
      </c>
      <c r="X10" s="180" t="s">
        <v>46</v>
      </c>
      <c r="Y10" s="181">
        <v>9</v>
      </c>
      <c r="Z10" s="149" cm="1">
        <f t="array" aca="1" ref="Z10" ca="1">INDIRECT("'Grupo " &amp; Y10 &amp; "'!C34")</f>
        <v>4177</v>
      </c>
      <c r="AA10" s="150" t="str">
        <f ca="1">IF(ISBLANK(Z10),"",VLOOKUP(Z10,Inscripciones!$B$1:$M$194,2,FALSE))</f>
        <v>RODOLFO ALBERTO CHAVES LEON</v>
      </c>
      <c r="AB10" s="151" t="str">
        <f ca="1">IF(ISBLANK(Z10),"",VLOOKUP(Z10,Inscripciones!$B$1:$M$194,3,FALSE))</f>
        <v>ESPARZA</v>
      </c>
      <c r="AC10" s="152">
        <v>56</v>
      </c>
      <c r="AD10" s="153">
        <f t="shared" ca="1" si="0"/>
        <v>4177</v>
      </c>
      <c r="AE10" s="154" t="str">
        <f t="shared" si="1"/>
        <v>DO</v>
      </c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</row>
    <row r="11" spans="1:43" ht="12" customHeight="1" x14ac:dyDescent="0.25">
      <c r="B11" s="169" t="s">
        <v>49</v>
      </c>
      <c r="C11" s="182">
        <v>3</v>
      </c>
      <c r="D11" s="171" t="str">
        <f t="shared" si="2"/>
        <v>X</v>
      </c>
      <c r="E11" s="183" t="str">
        <f>IF(D11=0,0,VLOOKUP(D11,Inscripciones!$B$1:$M$194,2,FALSE))</f>
        <v>BYE</v>
      </c>
      <c r="F11" s="184" t="str">
        <f>IF(D11=0,0,VLOOKUP(D11,Inscripciones!$B$1:$M$194,3,FALSE))</f>
        <v>BYE</v>
      </c>
      <c r="G11" s="185"/>
      <c r="H11" s="186"/>
      <c r="N11" s="175"/>
      <c r="O11" s="187"/>
      <c r="P11" s="188" t="str">
        <f>IF(R11=0,0,VLOOKUP(R11,Inscripciones!$B$1:$M$194,3,FALSE))</f>
        <v>BYE</v>
      </c>
      <c r="Q11" s="183" t="str">
        <f>IF(R11=0,0,VLOOKUP(R11,Inscripciones!$B$1:$M$194,2,FALSE))</f>
        <v>BYE</v>
      </c>
      <c r="R11" s="171" t="str">
        <f t="shared" si="3"/>
        <v>X</v>
      </c>
      <c r="S11" s="179">
        <v>35</v>
      </c>
      <c r="T11" s="169" t="s">
        <v>49</v>
      </c>
      <c r="X11" s="180" t="s">
        <v>46</v>
      </c>
      <c r="Y11" s="181">
        <v>10</v>
      </c>
      <c r="Z11" s="149" cm="1">
        <f t="array" aca="1" ref="Z11" ca="1">INDIRECT("'Grupo " &amp; Y11 &amp; "'!C34")</f>
        <v>5005</v>
      </c>
      <c r="AA11" s="150" t="str">
        <f ca="1">IF(ISBLANK(Z11),"",VLOOKUP(Z11,Inscripciones!$B$1:$M$194,2,FALSE))</f>
        <v>ADRIAN ARTAVIA MORALES</v>
      </c>
      <c r="AB11" s="151" t="str">
        <f ca="1">IF(ISBLANK(Z11),"",VLOOKUP(Z11,Inscripciones!$B$1:$M$194,3,FALSE))</f>
        <v>MONTES DE OCA</v>
      </c>
      <c r="AC11" s="152">
        <v>57</v>
      </c>
      <c r="AD11" s="153">
        <f t="shared" ca="1" si="0"/>
        <v>5005</v>
      </c>
      <c r="AE11" s="154" t="str">
        <f t="shared" si="1"/>
        <v>DO</v>
      </c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</row>
    <row r="12" spans="1:43" ht="12" customHeight="1" x14ac:dyDescent="0.25">
      <c r="B12" s="189" t="s">
        <v>50</v>
      </c>
      <c r="C12" s="190">
        <v>4</v>
      </c>
      <c r="D12" s="191">
        <f t="shared" ca="1" si="2"/>
        <v>4459</v>
      </c>
      <c r="E12" s="192" t="str">
        <f ca="1">IF(D12=0,0,VLOOKUP(D12,Inscripciones!$B$1:$M$194,2,FALSE))</f>
        <v>SAÚL JESÉ OROZCO REYES</v>
      </c>
      <c r="F12" s="193" t="str">
        <f ca="1">IF(D12=0,0,VLOOKUP(D12,Inscripciones!$B$1:$M$194,3,FALSE))</f>
        <v>ESPARZA</v>
      </c>
      <c r="H12" s="194"/>
      <c r="N12" s="195"/>
      <c r="P12" s="196" t="str">
        <f ca="1">IF(R12=0,0,VLOOKUP(R12,Inscripciones!$B$1:$M$194,3,FALSE))</f>
        <v>CORREDORES</v>
      </c>
      <c r="Q12" s="192" t="str">
        <f ca="1">IF(R12=0,0,VLOOKUP(R12,Inscripciones!$B$1:$M$194,2,FALSE))</f>
        <v>MATHIAS HAY GRANADOS</v>
      </c>
      <c r="R12" s="191">
        <f t="shared" ca="1" si="3"/>
        <v>4437</v>
      </c>
      <c r="S12" s="197">
        <v>36</v>
      </c>
      <c r="T12" s="189" t="s">
        <v>50</v>
      </c>
      <c r="X12" s="180" t="s">
        <v>46</v>
      </c>
      <c r="Y12" s="181">
        <v>11</v>
      </c>
      <c r="Z12" s="149" cm="1">
        <f t="array" aca="1" ref="Z12" ca="1">INDIRECT("'Grupo " &amp; Y12 &amp; "'!C34")</f>
        <v>4679</v>
      </c>
      <c r="AA12" s="150" t="str">
        <f ca="1">IF(ISBLANK(Z12),"",VLOOKUP(Z12,Inscripciones!$B$1:$M$194,2,FALSE))</f>
        <v>TOMAS IGNACIO UGALDE HERNANDEZ</v>
      </c>
      <c r="AB12" s="151" t="str">
        <f ca="1">IF(ISBLANK(Z12),"",VLOOKUP(Z12,Inscripciones!$B$1:$M$194,3,FALSE))</f>
        <v>CCDR SAN JOSÉ</v>
      </c>
      <c r="AC12" s="152">
        <v>24</v>
      </c>
      <c r="AD12" s="153">
        <f t="shared" ca="1" si="0"/>
        <v>4679</v>
      </c>
      <c r="AE12" s="154" t="str">
        <f t="shared" si="1"/>
        <v>UP</v>
      </c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</row>
    <row r="13" spans="1:43" ht="12" customHeight="1" x14ac:dyDescent="0.25">
      <c r="B13" s="189" t="s">
        <v>50</v>
      </c>
      <c r="C13" s="198">
        <v>5</v>
      </c>
      <c r="D13" s="171">
        <f t="shared" ca="1" si="2"/>
        <v>4353</v>
      </c>
      <c r="E13" s="199" t="str">
        <f ca="1">IF(D13=0,0,VLOOKUP(D13,Inscripciones!$B$1:$M$194,2,FALSE))</f>
        <v>IVAN ANDRÉS RODRÍGUEZ DURÁN</v>
      </c>
      <c r="F13" s="200" t="str">
        <f ca="1">IF(D13=0,0,VLOOKUP(D13,Inscripciones!$B$1:$M$194,3,FALSE))</f>
        <v>SAN CARLOS</v>
      </c>
      <c r="H13" s="194"/>
      <c r="I13" s="186"/>
      <c r="M13" s="175"/>
      <c r="N13" s="195"/>
      <c r="P13" s="201" t="str">
        <f ca="1">IF(R13=0,0,VLOOKUP(R13,Inscripciones!$B$1:$M$194,3,FALSE))</f>
        <v>ESPARZA</v>
      </c>
      <c r="Q13" s="202" t="str">
        <f ca="1">IF(R13=0,0,VLOOKUP(R13,Inscripciones!$B$1:$M$194,2,FALSE))</f>
        <v>MIKEL MORA JIMÉNEZ</v>
      </c>
      <c r="R13" s="171">
        <f t="shared" ca="1" si="3"/>
        <v>4293</v>
      </c>
      <c r="S13" s="203">
        <v>37</v>
      </c>
      <c r="T13" s="189" t="s">
        <v>50</v>
      </c>
      <c r="X13" s="180" t="s">
        <v>46</v>
      </c>
      <c r="Y13" s="181">
        <v>12</v>
      </c>
      <c r="Z13" s="149" cm="1">
        <f t="array" aca="1" ref="Z13" ca="1">INDIRECT("'Grupo " &amp; Y13 &amp; "'!C34")</f>
        <v>4351</v>
      </c>
      <c r="AA13" s="150" t="str">
        <f ca="1">IF(ISBLANK(Z13),"",VLOOKUP(Z13,Inscripciones!$B$1:$M$194,2,FALSE))</f>
        <v>DANIEL GARRO OBALDÍA</v>
      </c>
      <c r="AB13" s="151" t="str">
        <f ca="1">IF(ISBLANK(Z13),"",VLOOKUP(Z13,Inscripciones!$B$1:$M$194,3,FALSE))</f>
        <v>SANTA ANA</v>
      </c>
      <c r="AC13" s="152">
        <v>25</v>
      </c>
      <c r="AD13" s="153">
        <f t="shared" ca="1" si="0"/>
        <v>4351</v>
      </c>
      <c r="AE13" s="154" t="str">
        <f t="shared" si="1"/>
        <v>UP</v>
      </c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</row>
    <row r="14" spans="1:43" ht="12" customHeight="1" x14ac:dyDescent="0.25">
      <c r="B14" s="169" t="s">
        <v>49</v>
      </c>
      <c r="C14" s="182">
        <v>6</v>
      </c>
      <c r="D14" s="191" t="str">
        <f t="shared" si="2"/>
        <v>X</v>
      </c>
      <c r="E14" s="172" t="str">
        <f>IF(D14=0,0,VLOOKUP(D14,Inscripciones!$B$1:$M$194,2,FALSE))</f>
        <v>BYE</v>
      </c>
      <c r="F14" s="173" t="str">
        <f>IF(D14=0,0,VLOOKUP(D14,Inscripciones!$B$1:$M$194,3,FALSE))</f>
        <v>BYE</v>
      </c>
      <c r="G14" s="174"/>
      <c r="H14" s="204"/>
      <c r="I14" s="194"/>
      <c r="M14" s="195"/>
      <c r="N14" s="187"/>
      <c r="O14" s="175"/>
      <c r="P14" s="176" t="str">
        <f ca="1">IF(R14=0,0,VLOOKUP(R14,Inscripciones!$B$1:$M$194,3,FALSE))</f>
        <v>CURRIDABAT</v>
      </c>
      <c r="Q14" s="177" t="str">
        <f ca="1">IF(R14=0,0,VLOOKUP(R14,Inscripciones!$B$1:$M$194,2,FALSE))</f>
        <v>BENJAMIN CALDERON CECILIANO</v>
      </c>
      <c r="R14" s="191">
        <f t="shared" ca="1" si="3"/>
        <v>4325</v>
      </c>
      <c r="S14" s="179">
        <v>38</v>
      </c>
      <c r="T14" s="169" t="s">
        <v>49</v>
      </c>
      <c r="X14" s="180" t="s">
        <v>46</v>
      </c>
      <c r="Y14" s="181">
        <v>13</v>
      </c>
      <c r="Z14" s="149" cm="1">
        <f t="array" aca="1" ref="Z14" ca="1">INDIRECT("'Grupo " &amp; Y14 &amp; "'!C34")</f>
        <v>4458</v>
      </c>
      <c r="AA14" s="150" t="str">
        <f ca="1">IF(ISBLANK(Z14),"",VLOOKUP(Z14,Inscripciones!$B$1:$M$194,2,FALSE))</f>
        <v>MATHIAS QUESADA CASTILLO</v>
      </c>
      <c r="AB14" s="151" t="str">
        <f ca="1">IF(ISBLANK(Z14),"",VLOOKUP(Z14,Inscripciones!$B$1:$M$194,3,FALSE))</f>
        <v>ESPARZA</v>
      </c>
      <c r="AC14" s="152">
        <v>40</v>
      </c>
      <c r="AD14" s="153">
        <f t="shared" ca="1" si="0"/>
        <v>4458</v>
      </c>
      <c r="AE14" s="154" t="str">
        <f t="shared" si="1"/>
        <v>DO</v>
      </c>
      <c r="AF14" s="205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</row>
    <row r="15" spans="1:43" ht="12" customHeight="1" x14ac:dyDescent="0.25">
      <c r="B15" s="169" t="s">
        <v>49</v>
      </c>
      <c r="C15" s="170">
        <v>7</v>
      </c>
      <c r="D15" s="171" t="str">
        <f t="shared" si="2"/>
        <v>X</v>
      </c>
      <c r="E15" s="183" t="str">
        <f>IF(D15=0,0,VLOOKUP(D15,Inscripciones!$B$1:$M$194,2,FALSE))</f>
        <v>BYE</v>
      </c>
      <c r="F15" s="184" t="str">
        <f>IF(D15=0,0,VLOOKUP(D15,Inscripciones!$B$1:$M$194,3,FALSE))</f>
        <v>BYE</v>
      </c>
      <c r="G15" s="185"/>
      <c r="I15" s="194"/>
      <c r="M15" s="195"/>
      <c r="O15" s="187"/>
      <c r="P15" s="188" t="str">
        <f>IF(R15=0,0,VLOOKUP(R15,Inscripciones!$B$1:$M$194,3,FALSE))</f>
        <v>BYE</v>
      </c>
      <c r="Q15" s="183" t="str">
        <f>IF(R15=0,0,VLOOKUP(R15,Inscripciones!$B$1:$M$194,2,FALSE))</f>
        <v>BYE</v>
      </c>
      <c r="R15" s="178" t="str">
        <f t="shared" si="3"/>
        <v>X</v>
      </c>
      <c r="S15" s="179">
        <v>39</v>
      </c>
      <c r="T15" s="169" t="s">
        <v>49</v>
      </c>
      <c r="X15" s="180" t="s">
        <v>46</v>
      </c>
      <c r="Y15" s="181">
        <v>14</v>
      </c>
      <c r="Z15" s="149" cm="1">
        <f t="array" aca="1" ref="Z15" ca="1">INDIRECT("'Grupo " &amp; Y15 &amp; "'!C34")</f>
        <v>4151</v>
      </c>
      <c r="AA15" s="150" t="str">
        <f ca="1">IF(ISBLANK(Z15),"",VLOOKUP(Z15,Inscripciones!$B$1:$M$194,2,FALSE))</f>
        <v>ISAAC DAVID CASTRO DÍAZ</v>
      </c>
      <c r="AB15" s="151" t="str">
        <f ca="1">IF(ISBLANK(Z15),"",VLOOKUP(Z15,Inscripciones!$B$1:$M$194,3,FALSE))</f>
        <v>SAN CARLOS</v>
      </c>
      <c r="AC15" s="152">
        <v>41</v>
      </c>
      <c r="AD15" s="153">
        <f t="shared" ca="1" si="0"/>
        <v>4151</v>
      </c>
      <c r="AE15" s="154" t="str">
        <f t="shared" si="1"/>
        <v>DO</v>
      </c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</row>
    <row r="16" spans="1:43" ht="12" customHeight="1" x14ac:dyDescent="0.25">
      <c r="B16" s="206" t="s">
        <v>51</v>
      </c>
      <c r="C16" s="190">
        <v>8</v>
      </c>
      <c r="D16" s="191">
        <f t="shared" ca="1" si="2"/>
        <v>4296</v>
      </c>
      <c r="E16" s="192" t="str">
        <f ca="1">IF(D16=0,0,VLOOKUP(D16,Inscripciones!$B$1:$M$194,2,FALSE))</f>
        <v>SAÚL EMIR PÉREZ MEDINA</v>
      </c>
      <c r="F16" s="193" t="str">
        <f ca="1">IF(D16=0,0,VLOOKUP(D16,Inscripciones!$B$1:$M$194,3,FALSE))</f>
        <v>ESPARZA</v>
      </c>
      <c r="I16" s="194"/>
      <c r="M16" s="195"/>
      <c r="P16" s="196" t="str">
        <f ca="1">IF(R16=0,0,VLOOKUP(R16,Inscripciones!$B$1:$M$194,3,FALSE))</f>
        <v>ESPARZA</v>
      </c>
      <c r="Q16" s="192" t="str">
        <f ca="1">IF(R16=0,0,VLOOKUP(R16,Inscripciones!$B$1:$M$194,2,FALSE))</f>
        <v>MATHIAS QUESADA CASTILLO</v>
      </c>
      <c r="R16" s="191">
        <f t="shared" ca="1" si="3"/>
        <v>4458</v>
      </c>
      <c r="S16" s="197">
        <v>40</v>
      </c>
      <c r="T16" s="206" t="s">
        <v>51</v>
      </c>
      <c r="W16" s="182">
        <v>13</v>
      </c>
      <c r="X16" s="180" t="s">
        <v>46</v>
      </c>
      <c r="Y16" s="181">
        <v>15</v>
      </c>
      <c r="Z16" s="149" cm="1">
        <f t="array" aca="1" ref="Z16" ca="1">INDIRECT("'Grupo " &amp; Y16 &amp; "'!C34")</f>
        <v>4175</v>
      </c>
      <c r="AA16" s="150" t="str">
        <f ca="1">IF(ISBLANK(Z16),"",VLOOKUP(Z16,Inscripciones!$B$1:$M$194,2,FALSE))</f>
        <v>BENJAMÍN QUIRÓS BALTODANO</v>
      </c>
      <c r="AB16" s="151" t="str">
        <f ca="1">IF(ISBLANK(Z16),"",VLOOKUP(Z16,Inscripciones!$B$1:$M$194,3,FALSE))</f>
        <v>ESPARZA</v>
      </c>
      <c r="AC16" s="152">
        <v>9</v>
      </c>
      <c r="AD16" s="153">
        <f t="shared" ca="1" si="0"/>
        <v>4175</v>
      </c>
      <c r="AE16" s="154" t="str">
        <f t="shared" si="1"/>
        <v>UP</v>
      </c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</row>
    <row r="17" spans="2:44" ht="12.75" thickBot="1" x14ac:dyDescent="0.3">
      <c r="B17" s="206" t="s">
        <v>51</v>
      </c>
      <c r="C17" s="182">
        <v>9</v>
      </c>
      <c r="D17" s="171">
        <f t="shared" ca="1" si="2"/>
        <v>4175</v>
      </c>
      <c r="E17" s="199" t="str">
        <f ca="1">IF(D17=0,0,VLOOKUP(D17,Inscripciones!$B$1:$M$194,2,FALSE))</f>
        <v>BENJAMÍN QUIRÓS BALTODANO</v>
      </c>
      <c r="F17" s="200" t="str">
        <f ca="1">IF(D17=0,0,VLOOKUP(D17,Inscripciones!$B$1:$M$194,3,FALSE))</f>
        <v>ESPARZA</v>
      </c>
      <c r="I17" s="194"/>
      <c r="J17" s="186"/>
      <c r="L17" s="175"/>
      <c r="M17" s="195"/>
      <c r="P17" s="201" t="str">
        <f ca="1">IF(R17=0,0,VLOOKUP(R17,Inscripciones!$B$1:$M$194,3,FALSE))</f>
        <v>SAN CARLOS</v>
      </c>
      <c r="Q17" s="202" t="str">
        <f ca="1">IF(R17=0,0,VLOOKUP(R17,Inscripciones!$B$1:$M$194,2,FALSE))</f>
        <v>ISAAC DAVID CASTRO DÍAZ</v>
      </c>
      <c r="R17" s="171">
        <f t="shared" ca="1" si="3"/>
        <v>4151</v>
      </c>
      <c r="S17" s="179">
        <v>41</v>
      </c>
      <c r="T17" s="206" t="s">
        <v>51</v>
      </c>
      <c r="X17" s="180" t="s">
        <v>46</v>
      </c>
      <c r="Y17" s="181">
        <v>16</v>
      </c>
      <c r="Z17" s="149" cm="1">
        <f t="array" aca="1" ref="Z17" ca="1">INDIRECT("'Grupo " &amp; Y17 &amp; "'!C34")</f>
        <v>4296</v>
      </c>
      <c r="AA17" s="207" t="str">
        <f ca="1">IF(ISBLANK(Z17),"",VLOOKUP(Z17,Inscripciones!$B$1:$M$194,2,FALSE))</f>
        <v>SAÚL EMIR PÉREZ MEDINA</v>
      </c>
      <c r="AB17" s="208" t="str">
        <f ca="1">IF(ISBLANK(Z17),"",VLOOKUP(Z17,Inscripciones!$B$1:$M$194,3,FALSE))</f>
        <v>ESPARZA</v>
      </c>
      <c r="AC17" s="209">
        <v>8</v>
      </c>
      <c r="AD17" s="210">
        <f t="shared" ca="1" si="0"/>
        <v>4296</v>
      </c>
      <c r="AE17" s="211" t="str">
        <f t="shared" si="1"/>
        <v>UP</v>
      </c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</row>
    <row r="18" spans="2:44" x14ac:dyDescent="0.25">
      <c r="B18" s="169" t="s">
        <v>49</v>
      </c>
      <c r="C18" s="182">
        <v>10</v>
      </c>
      <c r="D18" s="171" t="str">
        <f t="shared" si="2"/>
        <v>X</v>
      </c>
      <c r="E18" s="172" t="str">
        <f>IF(D18=0,0,VLOOKUP(D18,Inscripciones!$B$1:$M$194,2,FALSE))</f>
        <v>BYE</v>
      </c>
      <c r="F18" s="173" t="str">
        <f>IF(D18=0,0,VLOOKUP(D18,Inscripciones!$B$1:$M$194,3,FALSE))</f>
        <v>BYE</v>
      </c>
      <c r="G18" s="174"/>
      <c r="I18" s="194"/>
      <c r="J18" s="194"/>
      <c r="L18" s="195"/>
      <c r="M18" s="195"/>
      <c r="O18" s="175"/>
      <c r="P18" s="176" t="str">
        <f>IF(R18=0,0,VLOOKUP(R18,Inscripciones!$B$1:$M$194,3,FALSE))</f>
        <v>BYE</v>
      </c>
      <c r="Q18" s="177" t="str">
        <f>IF(R18=0,0,VLOOKUP(R18,Inscripciones!$B$1:$M$194,2,FALSE))</f>
        <v>BYE</v>
      </c>
      <c r="R18" s="178" t="str">
        <f t="shared" si="3"/>
        <v>X</v>
      </c>
      <c r="S18" s="179">
        <v>42</v>
      </c>
      <c r="T18" s="169" t="s">
        <v>49</v>
      </c>
      <c r="X18" s="212" t="s">
        <v>46</v>
      </c>
      <c r="Y18" s="213">
        <v>17</v>
      </c>
      <c r="Z18" s="149" cm="1">
        <f t="array" aca="1" ref="Z18" ca="1">INDIRECT("'Grupo " &amp; Y18 &amp; "'!C34")</f>
        <v>4218</v>
      </c>
      <c r="AA18" s="142" t="str">
        <f ca="1">IF(ISBLANK(Z18),"",VLOOKUP(Z18,Inscripciones!$B$1:$M$194,2,FALSE))</f>
        <v>JULIÁN ESPINOZA CHAVEZ</v>
      </c>
      <c r="AB18" s="143" t="str">
        <f ca="1">IF(ISBLANK(Z18),"",VLOOKUP(Z18,Inscripciones!$B$1:$M$194,3,FALSE))</f>
        <v>ESPARZA</v>
      </c>
      <c r="AC18" s="144">
        <v>21</v>
      </c>
      <c r="AD18" s="145">
        <f t="shared" ca="1" si="0"/>
        <v>4218</v>
      </c>
      <c r="AE18" s="146" t="str">
        <f t="shared" si="1"/>
        <v>UP</v>
      </c>
      <c r="AP18" s="205"/>
      <c r="AR18" s="205"/>
    </row>
    <row r="19" spans="2:44" x14ac:dyDescent="0.25">
      <c r="B19" s="169" t="s">
        <v>49</v>
      </c>
      <c r="C19" s="182">
        <v>11</v>
      </c>
      <c r="D19" s="171">
        <f t="shared" ca="1" si="2"/>
        <v>4122</v>
      </c>
      <c r="E19" s="183" t="str">
        <f ca="1">IF(D19=0,0,VLOOKUP(D19,Inscripciones!$B$1:$M$194,2,FALSE))</f>
        <v>BRYAN ALVAREZ SOLIS</v>
      </c>
      <c r="F19" s="184" t="str">
        <f ca="1">IF(D19=0,0,VLOOKUP(D19,Inscripciones!$B$1:$M$194,3,FALSE))</f>
        <v>ESCAZÚ</v>
      </c>
      <c r="G19" s="185"/>
      <c r="H19" s="186"/>
      <c r="I19" s="194"/>
      <c r="J19" s="194"/>
      <c r="L19" s="195"/>
      <c r="M19" s="195"/>
      <c r="N19" s="175"/>
      <c r="O19" s="187"/>
      <c r="P19" s="188" t="str">
        <f>IF(R19=0,0,VLOOKUP(R19,Inscripciones!$B$1:$M$194,3,FALSE))</f>
        <v>BYE</v>
      </c>
      <c r="Q19" s="183" t="str">
        <f>IF(R19=0,0,VLOOKUP(R19,Inscripciones!$B$1:$M$194,2,FALSE))</f>
        <v>BYE</v>
      </c>
      <c r="R19" s="171" t="str">
        <f t="shared" si="3"/>
        <v>X</v>
      </c>
      <c r="S19" s="179">
        <v>43</v>
      </c>
      <c r="T19" s="169" t="s">
        <v>49</v>
      </c>
      <c r="X19" s="212" t="s">
        <v>46</v>
      </c>
      <c r="Y19" s="213">
        <v>18</v>
      </c>
      <c r="Z19" s="149" t="s">
        <v>9</v>
      </c>
      <c r="AA19" s="150" t="str">
        <f>IF(ISBLANK(Z19),"",VLOOKUP(Z19,Inscripciones!$B$1:$M$194,2,FALSE))</f>
        <v>BYE</v>
      </c>
      <c r="AB19" s="151" t="str">
        <f>IF(ISBLANK(Z19),"",VLOOKUP(Z19,Inscripciones!$B$1:$M$194,3,FALSE))</f>
        <v>BYE</v>
      </c>
      <c r="AC19" s="152">
        <v>2</v>
      </c>
      <c r="AD19" s="153" t="str">
        <f t="shared" si="0"/>
        <v>X</v>
      </c>
      <c r="AE19" s="154" t="str">
        <f t="shared" si="1"/>
        <v>UP</v>
      </c>
    </row>
    <row r="20" spans="2:44" x14ac:dyDescent="0.25">
      <c r="B20" s="189" t="s">
        <v>50</v>
      </c>
      <c r="C20" s="190">
        <v>12</v>
      </c>
      <c r="D20" s="191">
        <f t="shared" ca="1" si="2"/>
        <v>4465</v>
      </c>
      <c r="E20" s="192" t="str">
        <f ca="1">IF(D20=0,0,VLOOKUP(D20,Inscripciones!$B$1:$M$194,2,FALSE))</f>
        <v>JULIÁN ZUÑIGA AGÜERO</v>
      </c>
      <c r="F20" s="193" t="str">
        <f ca="1">IF(D20=0,0,VLOOKUP(D20,Inscripciones!$B$1:$M$194,3,FALSE))</f>
        <v>ESPARZA</v>
      </c>
      <c r="H20" s="194"/>
      <c r="I20" s="204"/>
      <c r="J20" s="194"/>
      <c r="L20" s="195"/>
      <c r="M20" s="187"/>
      <c r="N20" s="195"/>
      <c r="P20" s="196" t="str">
        <f ca="1">IF(R20=0,0,VLOOKUP(R20,Inscripciones!$B$1:$M$194,3,FALSE))</f>
        <v>ESCAZÚ</v>
      </c>
      <c r="Q20" s="192" t="str">
        <f ca="1">IF(R20=0,0,VLOOKUP(R20,Inscripciones!$B$1:$M$194,2,FALSE))</f>
        <v>LUCA JIMÉNEZ CHAVES</v>
      </c>
      <c r="R20" s="191">
        <f t="shared" ca="1" si="3"/>
        <v>4606</v>
      </c>
      <c r="S20" s="197">
        <v>44</v>
      </c>
      <c r="T20" s="189" t="s">
        <v>50</v>
      </c>
      <c r="X20" s="212" t="s">
        <v>46</v>
      </c>
      <c r="Y20" s="213">
        <v>19</v>
      </c>
      <c r="Z20" s="149" t="s">
        <v>9</v>
      </c>
      <c r="AA20" s="150" t="str">
        <f>IF(ISBLANK(Z20),"",VLOOKUP(Z20,Inscripciones!$B$1:$M$194,2,FALSE))</f>
        <v>BYE</v>
      </c>
      <c r="AB20" s="151" t="str">
        <f>IF(ISBLANK(Z20),"",VLOOKUP(Z20,Inscripciones!$B$1:$M$194,3,FALSE))</f>
        <v>BYE</v>
      </c>
      <c r="AC20" s="152">
        <v>7</v>
      </c>
      <c r="AD20" s="153" t="str">
        <f t="shared" si="0"/>
        <v>X</v>
      </c>
      <c r="AE20" s="154" t="str">
        <f t="shared" si="1"/>
        <v>UP</v>
      </c>
    </row>
    <row r="21" spans="2:44" x14ac:dyDescent="0.25">
      <c r="B21" s="189" t="s">
        <v>50</v>
      </c>
      <c r="C21" s="198">
        <v>13</v>
      </c>
      <c r="D21" s="171">
        <f t="shared" ca="1" si="2"/>
        <v>4381</v>
      </c>
      <c r="E21" s="199" t="str">
        <f ca="1">IF(D21=0,0,VLOOKUP(D21,Inscripciones!$B$1:$M$194,2,FALSE))</f>
        <v>ALEJANDRO PADILLA SOLERA</v>
      </c>
      <c r="F21" s="200" t="str">
        <f ca="1">IF(D21=0,0,VLOOKUP(D21,Inscripciones!$B$1:$M$194,3,FALSE))</f>
        <v>ESCAZÚ</v>
      </c>
      <c r="H21" s="194"/>
      <c r="J21" s="194"/>
      <c r="L21" s="195"/>
      <c r="N21" s="195"/>
      <c r="P21" s="201" t="str">
        <f ca="1">IF(R21=0,0,VLOOKUP(R21,Inscripciones!$B$1:$M$194,3,FALSE))</f>
        <v>CCDR SAN JOSÉ</v>
      </c>
      <c r="Q21" s="202" t="str">
        <f ca="1">IF(R21=0,0,VLOOKUP(R21,Inscripciones!$B$1:$M$194,2,FALSE))</f>
        <v>ISAAC RÍOS FERNÁNDEZ</v>
      </c>
      <c r="R21" s="171">
        <f t="shared" ca="1" si="3"/>
        <v>4706</v>
      </c>
      <c r="S21" s="203">
        <v>45</v>
      </c>
      <c r="T21" s="189" t="s">
        <v>50</v>
      </c>
      <c r="X21" s="212" t="s">
        <v>46</v>
      </c>
      <c r="Y21" s="213">
        <v>20</v>
      </c>
      <c r="Z21" s="149" t="s">
        <v>9</v>
      </c>
      <c r="AA21" s="150" t="str">
        <f>IF(ISBLANK(Z21),"",VLOOKUP(Z21,Inscripciones!$B$1:$M$194,2,FALSE))</f>
        <v>BYE</v>
      </c>
      <c r="AB21" s="151" t="str">
        <f>IF(ISBLANK(Z21),"",VLOOKUP(Z21,Inscripciones!$B$1:$M$194,3,FALSE))</f>
        <v>BYE</v>
      </c>
      <c r="AC21" s="152">
        <v>10</v>
      </c>
      <c r="AD21" s="153" t="str">
        <f t="shared" si="0"/>
        <v>X</v>
      </c>
      <c r="AE21" s="154" t="str">
        <f t="shared" si="1"/>
        <v>UP</v>
      </c>
    </row>
    <row r="22" spans="2:44" x14ac:dyDescent="0.25">
      <c r="B22" s="169" t="s">
        <v>49</v>
      </c>
      <c r="C22" s="182">
        <v>14</v>
      </c>
      <c r="D22" s="171" t="str">
        <f t="shared" si="2"/>
        <v>X</v>
      </c>
      <c r="E22" s="172" t="str">
        <f>IF(D22=0,0,VLOOKUP(D22,Inscripciones!$B$1:$M$194,2,FALSE))</f>
        <v>BYE</v>
      </c>
      <c r="F22" s="173" t="str">
        <f>IF(D22=0,0,VLOOKUP(D22,Inscripciones!$B$1:$M$194,3,FALSE))</f>
        <v>BYE</v>
      </c>
      <c r="G22" s="174"/>
      <c r="H22" s="204"/>
      <c r="J22" s="194"/>
      <c r="L22" s="195"/>
      <c r="N22" s="187"/>
      <c r="O22" s="175"/>
      <c r="P22" s="176" t="str">
        <f>IF(R22=0,0,VLOOKUP(R22,Inscripciones!$B$1:$M$194,3,FALSE))</f>
        <v>BYE</v>
      </c>
      <c r="Q22" s="177" t="str">
        <f>IF(R22=0,0,VLOOKUP(R22,Inscripciones!$B$1:$M$194,2,FALSE))</f>
        <v>BYE</v>
      </c>
      <c r="R22" s="171" t="str">
        <f t="shared" si="3"/>
        <v>X</v>
      </c>
      <c r="S22" s="179">
        <v>46</v>
      </c>
      <c r="T22" s="169" t="s">
        <v>49</v>
      </c>
      <c r="X22" s="212" t="s">
        <v>46</v>
      </c>
      <c r="Y22" s="213">
        <v>21</v>
      </c>
      <c r="Z22" s="149" t="s">
        <v>9</v>
      </c>
      <c r="AA22" s="150" t="str">
        <f>IF(ISBLANK(Z22),"",VLOOKUP(Z22,Inscripciones!$B$1:$M$194,2,FALSE))</f>
        <v>BYE</v>
      </c>
      <c r="AB22" s="151" t="str">
        <f>IF(ISBLANK(Z22),"",VLOOKUP(Z22,Inscripciones!$B$1:$M$194,3,FALSE))</f>
        <v>BYE</v>
      </c>
      <c r="AC22" s="152">
        <v>15</v>
      </c>
      <c r="AD22" s="153" t="str">
        <f t="shared" si="0"/>
        <v>X</v>
      </c>
      <c r="AE22" s="154" t="str">
        <f t="shared" si="1"/>
        <v>UP</v>
      </c>
    </row>
    <row r="23" spans="2:44" x14ac:dyDescent="0.25">
      <c r="B23" s="169" t="s">
        <v>49</v>
      </c>
      <c r="C23" s="182">
        <v>15</v>
      </c>
      <c r="D23" s="171" t="str">
        <f t="shared" si="2"/>
        <v>X</v>
      </c>
      <c r="E23" s="183" t="str">
        <f>IF(D23=0,0,VLOOKUP(D23,Inscripciones!$B$1:$M$194,2,FALSE))</f>
        <v>BYE</v>
      </c>
      <c r="F23" s="184" t="str">
        <f>IF(D23=0,0,VLOOKUP(D23,Inscripciones!$B$1:$M$194,3,FALSE))</f>
        <v>BYE</v>
      </c>
      <c r="G23" s="185"/>
      <c r="J23" s="194"/>
      <c r="L23" s="195"/>
      <c r="O23" s="187"/>
      <c r="P23" s="188" t="str">
        <f>IF(R23=0,0,VLOOKUP(R23,Inscripciones!$B$1:$M$194,3,FALSE))</f>
        <v>BYE</v>
      </c>
      <c r="Q23" s="183" t="str">
        <f>IF(R23=0,0,VLOOKUP(R23,Inscripciones!$B$1:$M$194,2,FALSE))</f>
        <v>BYE</v>
      </c>
      <c r="R23" s="178" t="str">
        <f t="shared" si="3"/>
        <v>X</v>
      </c>
      <c r="S23" s="179">
        <v>47</v>
      </c>
      <c r="T23" s="169" t="s">
        <v>49</v>
      </c>
      <c r="X23" s="212" t="s">
        <v>46</v>
      </c>
      <c r="Y23" s="213">
        <v>22</v>
      </c>
      <c r="Z23" s="149" t="s">
        <v>9</v>
      </c>
      <c r="AA23" s="150" t="str">
        <f>IF(ISBLANK(Z23),"",VLOOKUP(Z23,Inscripciones!$B$1:$M$194,2,FALSE))</f>
        <v>BYE</v>
      </c>
      <c r="AB23" s="151" t="str">
        <f>IF(ISBLANK(Z23),"",VLOOKUP(Z23,Inscripciones!$B$1:$M$194,3,FALSE))</f>
        <v>BYE</v>
      </c>
      <c r="AC23" s="152">
        <v>18</v>
      </c>
      <c r="AD23" s="153" t="str">
        <f t="shared" si="0"/>
        <v>X</v>
      </c>
      <c r="AE23" s="154" t="str">
        <f t="shared" si="1"/>
        <v>UP</v>
      </c>
    </row>
    <row r="24" spans="2:44" x14ac:dyDescent="0.25">
      <c r="B24" s="214" t="s">
        <v>52</v>
      </c>
      <c r="C24" s="215">
        <v>16</v>
      </c>
      <c r="D24" s="216">
        <f t="shared" ca="1" si="2"/>
        <v>3988</v>
      </c>
      <c r="E24" s="217" t="str">
        <f ca="1">IF(D24=0,0,VLOOKUP(D24,Inscripciones!$B$1:$M$194,2,FALSE))</f>
        <v>JACKY CHENG FENG</v>
      </c>
      <c r="F24" s="218" t="str">
        <f ca="1">IF(D24=0,0,VLOOKUP(D24,Inscripciones!$B$1:$M$194,3,FALSE))</f>
        <v>ESCAZÚ</v>
      </c>
      <c r="K24" s="219"/>
      <c r="L24" s="195"/>
      <c r="P24" s="220" t="str">
        <f ca="1">IF(R24=0,0,VLOOKUP(R24,Inscripciones!$B$1:$M$194,3,FALSE))</f>
        <v>ESCAZÚ</v>
      </c>
      <c r="Q24" s="217" t="str">
        <f ca="1">IF(R24=0,0,VLOOKUP(R24,Inscripciones!$B$1:$M$194,2,FALSE))</f>
        <v>CALEB CASCANTE MARIN</v>
      </c>
      <c r="R24" s="216">
        <f t="shared" ca="1" si="3"/>
        <v>3875</v>
      </c>
      <c r="S24" s="221">
        <v>48</v>
      </c>
      <c r="T24" s="214" t="s">
        <v>52</v>
      </c>
      <c r="X24" s="212" t="s">
        <v>46</v>
      </c>
      <c r="Y24" s="213">
        <v>23</v>
      </c>
      <c r="Z24" s="149" t="s">
        <v>9</v>
      </c>
      <c r="AA24" s="150" t="str">
        <f>IF(ISBLANK(Z24),"",VLOOKUP(Z24,Inscripciones!$B$1:$M$194,2,FALSE))</f>
        <v>BYE</v>
      </c>
      <c r="AB24" s="151" t="str">
        <f>IF(ISBLANK(Z24),"",VLOOKUP(Z24,Inscripciones!$B$1:$M$194,3,FALSE))</f>
        <v>BYE</v>
      </c>
      <c r="AC24" s="152">
        <v>23</v>
      </c>
      <c r="AD24" s="153" t="str">
        <f t="shared" si="0"/>
        <v>X</v>
      </c>
      <c r="AE24" s="154" t="str">
        <f t="shared" si="1"/>
        <v>UP</v>
      </c>
    </row>
    <row r="25" spans="2:44" x14ac:dyDescent="0.25">
      <c r="B25" s="214" t="s">
        <v>52</v>
      </c>
      <c r="C25" s="182">
        <v>17</v>
      </c>
      <c r="D25" s="171">
        <f t="shared" ca="1" si="2"/>
        <v>4026</v>
      </c>
      <c r="E25" s="163" t="str">
        <f ca="1">IF(D25=0,0,VLOOKUP(D25,Inscripciones!$B$1:$M$194,2,FALSE))</f>
        <v>IAN GABRIEL VILLEGAS SALAS</v>
      </c>
      <c r="F25" s="164" t="str">
        <f ca="1">IF(D25=0,0,VLOOKUP(D25,Inscripciones!$B$1:$M$194,3,FALSE))</f>
        <v>SAN CARLOS</v>
      </c>
      <c r="K25" s="222"/>
      <c r="L25" s="195"/>
      <c r="P25" s="165" t="str">
        <f ca="1">IF(R25=0,0,VLOOKUP(R25,Inscripciones!$B$1:$M$194,3,FALSE))</f>
        <v>SAN CARLOS</v>
      </c>
      <c r="Q25" s="166" t="str">
        <f ca="1">IF(R25=0,0,VLOOKUP(R25,Inscripciones!$B$1:$M$194,2,FALSE))</f>
        <v>JUAN MARTÍN ARCE VÁSQUEZ</v>
      </c>
      <c r="R25" s="171">
        <f t="shared" ca="1" si="3"/>
        <v>4181</v>
      </c>
      <c r="S25" s="179">
        <v>49</v>
      </c>
      <c r="T25" s="214" t="s">
        <v>52</v>
      </c>
      <c r="X25" s="212" t="s">
        <v>46</v>
      </c>
      <c r="Y25" s="213">
        <v>24</v>
      </c>
      <c r="Z25" s="149" t="s">
        <v>9</v>
      </c>
      <c r="AA25" s="150" t="str">
        <f>IF(ISBLANK(Z25),"",VLOOKUP(Z25,Inscripciones!$B$1:$M$194,2,FALSE))</f>
        <v>BYE</v>
      </c>
      <c r="AB25" s="151" t="str">
        <f>IF(ISBLANK(Z25),"",VLOOKUP(Z25,Inscripciones!$B$1:$M$194,3,FALSE))</f>
        <v>BYE</v>
      </c>
      <c r="AC25" s="152">
        <v>26</v>
      </c>
      <c r="AD25" s="153" t="str">
        <f t="shared" si="0"/>
        <v>X</v>
      </c>
      <c r="AE25" s="154" t="str">
        <f t="shared" si="1"/>
        <v>UP</v>
      </c>
    </row>
    <row r="26" spans="2:44" x14ac:dyDescent="0.25">
      <c r="B26" s="169" t="s">
        <v>49</v>
      </c>
      <c r="C26" s="182">
        <v>18</v>
      </c>
      <c r="D26" s="171" t="str">
        <f t="shared" si="2"/>
        <v>X</v>
      </c>
      <c r="E26" s="172" t="str">
        <f>IF(D26=0,0,VLOOKUP(D26,Inscripciones!$B$1:$M$194,2,FALSE))</f>
        <v>BYE</v>
      </c>
      <c r="F26" s="173" t="str">
        <f>IF(D26=0,0,VLOOKUP(D26,Inscripciones!$B$1:$M$194,3,FALSE))</f>
        <v>BYE</v>
      </c>
      <c r="G26" s="174"/>
      <c r="J26" s="194"/>
      <c r="L26" s="195"/>
      <c r="O26" s="175"/>
      <c r="P26" s="176" t="str">
        <f>IF(R26=0,0,VLOOKUP(R26,Inscripciones!$B$1:$M$194,3,FALSE))</f>
        <v>BYE</v>
      </c>
      <c r="Q26" s="177" t="str">
        <f>IF(R26=0,0,VLOOKUP(R26,Inscripciones!$B$1:$M$194,2,FALSE))</f>
        <v>BYE</v>
      </c>
      <c r="R26" s="178" t="str">
        <f t="shared" si="3"/>
        <v>X</v>
      </c>
      <c r="S26" s="179">
        <v>50</v>
      </c>
      <c r="T26" s="169" t="s">
        <v>49</v>
      </c>
      <c r="X26" s="212" t="s">
        <v>46</v>
      </c>
      <c r="Y26" s="213">
        <v>25</v>
      </c>
      <c r="Z26" s="149" t="s">
        <v>9</v>
      </c>
      <c r="AA26" s="150" t="str">
        <f>IF(ISBLANK(Z26),"",VLOOKUP(Z26,Inscripciones!$B$1:$M$194,2,FALSE))</f>
        <v>BYE</v>
      </c>
      <c r="AB26" s="151" t="str">
        <f>IF(ISBLANK(Z26),"",VLOOKUP(Z26,Inscripciones!$B$1:$M$194,3,FALSE))</f>
        <v>BYE</v>
      </c>
      <c r="AC26" s="152">
        <v>31</v>
      </c>
      <c r="AD26" s="153" t="str">
        <f t="shared" si="0"/>
        <v>X</v>
      </c>
      <c r="AE26" s="154" t="str">
        <f t="shared" si="1"/>
        <v>UP</v>
      </c>
    </row>
    <row r="27" spans="2:44" x14ac:dyDescent="0.25">
      <c r="B27" s="169" t="s">
        <v>49</v>
      </c>
      <c r="C27" s="182">
        <v>19</v>
      </c>
      <c r="D27" s="223" t="str">
        <f t="shared" si="2"/>
        <v>X</v>
      </c>
      <c r="E27" s="183" t="str">
        <f>IF(D27=0,0,VLOOKUP(D27,Inscripciones!$B$1:$M$194,2,FALSE))</f>
        <v>BYE</v>
      </c>
      <c r="F27" s="184" t="str">
        <f>IF(D27=0,0,VLOOKUP(D27,Inscripciones!$B$1:$M$194,3,FALSE))</f>
        <v>BYE</v>
      </c>
      <c r="G27" s="185"/>
      <c r="H27" s="186"/>
      <c r="J27" s="194"/>
      <c r="L27" s="195"/>
      <c r="N27" s="175"/>
      <c r="O27" s="187"/>
      <c r="P27" s="188" t="str">
        <f>IF(R27=0,0,VLOOKUP(R27,Inscripciones!$B$1:$M$194,3,FALSE))</f>
        <v>BYE</v>
      </c>
      <c r="Q27" s="183" t="str">
        <f>IF(R27=0,0,VLOOKUP(R27,Inscripciones!$B$1:$M$194,2,FALSE))</f>
        <v>BYE</v>
      </c>
      <c r="R27" s="171" t="str">
        <f t="shared" si="3"/>
        <v>X</v>
      </c>
      <c r="S27" s="179">
        <v>51</v>
      </c>
      <c r="T27" s="169" t="s">
        <v>49</v>
      </c>
      <c r="X27" s="212" t="s">
        <v>46</v>
      </c>
      <c r="Y27" s="213">
        <v>26</v>
      </c>
      <c r="Z27" s="149" t="s">
        <v>9</v>
      </c>
      <c r="AA27" s="150" t="str">
        <f>IF(ISBLANK(Z27),"",VLOOKUP(Z27,Inscripciones!$B$1:$M$194,2,FALSE))</f>
        <v>BYE</v>
      </c>
      <c r="AB27" s="151" t="str">
        <f>IF(ISBLANK(Z27),"",VLOOKUP(Z27,Inscripciones!$B$1:$M$194,3,FALSE))</f>
        <v>BYE</v>
      </c>
      <c r="AC27" s="152">
        <v>34</v>
      </c>
      <c r="AD27" s="153" t="str">
        <f t="shared" si="0"/>
        <v>X</v>
      </c>
      <c r="AE27" s="154" t="str">
        <f t="shared" si="1"/>
        <v>DO</v>
      </c>
    </row>
    <row r="28" spans="2:44" x14ac:dyDescent="0.25">
      <c r="B28" s="189" t="s">
        <v>50</v>
      </c>
      <c r="C28" s="190">
        <v>20</v>
      </c>
      <c r="D28" s="191">
        <f t="shared" ca="1" si="2"/>
        <v>4121</v>
      </c>
      <c r="E28" s="192" t="str">
        <f ca="1">IF(D28=0,0,VLOOKUP(D28,Inscripciones!$B$1:$M$194,2,FALSE))</f>
        <v>ANDRÉS CHACÓN ALTAMIRANO</v>
      </c>
      <c r="F28" s="193" t="str">
        <f ca="1">IF(D28=0,0,VLOOKUP(D28,Inscripciones!$B$1:$M$194,3,FALSE))</f>
        <v>CURRIDABAT</v>
      </c>
      <c r="H28" s="194"/>
      <c r="J28" s="194"/>
      <c r="L28" s="195"/>
      <c r="N28" s="195"/>
      <c r="P28" s="196" t="str">
        <f ca="1">IF(R28=0,0,VLOOKUP(R28,Inscripciones!$B$1:$M$194,3,FALSE))</f>
        <v>ESCAZÚ</v>
      </c>
      <c r="Q28" s="192" t="str">
        <f ca="1">IF(R28=0,0,VLOOKUP(R28,Inscripciones!$B$1:$M$194,2,FALSE))</f>
        <v>AARON RAMIREZ LEON</v>
      </c>
      <c r="R28" s="191">
        <f t="shared" ca="1" si="3"/>
        <v>4377</v>
      </c>
      <c r="S28" s="197">
        <v>52</v>
      </c>
      <c r="T28" s="189" t="s">
        <v>50</v>
      </c>
      <c r="X28" s="212" t="s">
        <v>46</v>
      </c>
      <c r="Y28" s="213">
        <v>27</v>
      </c>
      <c r="Z28" s="149" t="s">
        <v>9</v>
      </c>
      <c r="AA28" s="150" t="str">
        <f>IF(ISBLANK(Z28),"",VLOOKUP(Z28,Inscripciones!$B$1:$M$194,2,FALSE))</f>
        <v>BYE</v>
      </c>
      <c r="AB28" s="151" t="str">
        <f>IF(ISBLANK(Z28),"",VLOOKUP(Z28,Inscripciones!$B$1:$M$194,3,FALSE))</f>
        <v>BYE</v>
      </c>
      <c r="AC28" s="152">
        <v>39</v>
      </c>
      <c r="AD28" s="153" t="str">
        <f t="shared" si="0"/>
        <v>X</v>
      </c>
      <c r="AE28" s="154" t="str">
        <f t="shared" si="1"/>
        <v>DO</v>
      </c>
    </row>
    <row r="29" spans="2:44" x14ac:dyDescent="0.25">
      <c r="B29" s="189" t="s">
        <v>50</v>
      </c>
      <c r="C29" s="198">
        <v>21</v>
      </c>
      <c r="D29" s="171">
        <f t="shared" ca="1" si="2"/>
        <v>4218</v>
      </c>
      <c r="E29" s="199" t="str">
        <f ca="1">IF(D29=0,0,VLOOKUP(D29,Inscripciones!$B$1:$M$194,2,FALSE))</f>
        <v>JULIÁN ESPINOZA CHAVEZ</v>
      </c>
      <c r="F29" s="200" t="str">
        <f ca="1">IF(D29=0,0,VLOOKUP(D29,Inscripciones!$B$1:$M$194,3,FALSE))</f>
        <v>ESPARZA</v>
      </c>
      <c r="H29" s="194"/>
      <c r="I29" s="186"/>
      <c r="J29" s="194"/>
      <c r="L29" s="195"/>
      <c r="M29" s="175"/>
      <c r="N29" s="195"/>
      <c r="P29" s="201" t="str">
        <f ca="1">IF(R29=0,0,VLOOKUP(R29,Inscripciones!$B$1:$M$194,3,FALSE))</f>
        <v>SAN CARLOS</v>
      </c>
      <c r="Q29" s="202" t="str">
        <f ca="1">IF(R29=0,0,VLOOKUP(R29,Inscripciones!$B$1:$M$194,2,FALSE))</f>
        <v>SAMUEL GUARDADO ROJAS</v>
      </c>
      <c r="R29" s="171">
        <f t="shared" ca="1" si="3"/>
        <v>4676</v>
      </c>
      <c r="S29" s="203">
        <v>53</v>
      </c>
      <c r="T29" s="189" t="s">
        <v>50</v>
      </c>
      <c r="X29" s="212" t="s">
        <v>46</v>
      </c>
      <c r="Y29" s="213">
        <v>28</v>
      </c>
      <c r="Z29" s="149" t="s">
        <v>9</v>
      </c>
      <c r="AA29" s="224" t="str">
        <f>IF(ISBLANK(Z29),"",VLOOKUP(Z29,Inscripciones!$B$1:$M$194,2,FALSE))</f>
        <v>BYE</v>
      </c>
      <c r="AB29" s="151" t="str">
        <f>IF(ISBLANK(Z29),"",VLOOKUP(Z29,Inscripciones!$B$1:$M$194,3,FALSE))</f>
        <v>BYE</v>
      </c>
      <c r="AC29" s="152">
        <v>42</v>
      </c>
      <c r="AD29" s="153" t="str">
        <f>Z29</f>
        <v>X</v>
      </c>
      <c r="AE29" s="154" t="str">
        <f t="shared" si="1"/>
        <v>DO</v>
      </c>
    </row>
    <row r="30" spans="2:44" x14ac:dyDescent="0.25">
      <c r="B30" s="169" t="s">
        <v>49</v>
      </c>
      <c r="C30" s="182">
        <v>22</v>
      </c>
      <c r="D30" s="171" t="str">
        <f t="shared" si="2"/>
        <v>X</v>
      </c>
      <c r="E30" s="172" t="str">
        <f>IF(D30=0,0,VLOOKUP(D30,Inscripciones!$B$1:$M$194,2,FALSE))</f>
        <v>BYE</v>
      </c>
      <c r="F30" s="173" t="str">
        <f>IF(D30=0,0,VLOOKUP(D30,Inscripciones!$B$1:$M$194,3,FALSE))</f>
        <v>BYE</v>
      </c>
      <c r="G30" s="174"/>
      <c r="H30" s="204"/>
      <c r="I30" s="194"/>
      <c r="J30" s="194"/>
      <c r="L30" s="195"/>
      <c r="M30" s="195"/>
      <c r="N30" s="187"/>
      <c r="O30" s="175"/>
      <c r="P30" s="176" t="str">
        <f>IF(R30=0,0,VLOOKUP(R30,Inscripciones!$B$1:$M$194,3,FALSE))</f>
        <v>BYE</v>
      </c>
      <c r="Q30" s="177" t="str">
        <f>IF(R30=0,0,VLOOKUP(R30,Inscripciones!$B$1:$M$194,2,FALSE))</f>
        <v>BYE</v>
      </c>
      <c r="R30" s="191" t="str">
        <f t="shared" si="3"/>
        <v>X</v>
      </c>
      <c r="S30" s="179">
        <v>54</v>
      </c>
      <c r="T30" s="169" t="s">
        <v>49</v>
      </c>
      <c r="X30" s="212" t="s">
        <v>46</v>
      </c>
      <c r="Y30" s="213">
        <v>29</v>
      </c>
      <c r="Z30" s="149" t="s">
        <v>9</v>
      </c>
      <c r="AA30" s="150" t="str">
        <f>IF(ISBLANK(Z30),"",VLOOKUP(Z30,Inscripciones!$B$1:$M$194,2,FALSE))</f>
        <v>BYE</v>
      </c>
      <c r="AB30" s="151" t="str">
        <f>IF(ISBLANK(Z30),"",VLOOKUP(Z30,Inscripciones!$B$1:$M$194,3,FALSE))</f>
        <v>BYE</v>
      </c>
      <c r="AC30" s="152">
        <v>47</v>
      </c>
      <c r="AD30" s="153" t="str">
        <f>Z30</f>
        <v>X</v>
      </c>
      <c r="AE30" s="154" t="str">
        <f t="shared" si="1"/>
        <v>DO</v>
      </c>
    </row>
    <row r="31" spans="2:44" x14ac:dyDescent="0.25">
      <c r="B31" s="169" t="s">
        <v>49</v>
      </c>
      <c r="C31" s="182">
        <v>23</v>
      </c>
      <c r="D31" s="171" t="str">
        <f t="shared" si="2"/>
        <v>X</v>
      </c>
      <c r="E31" s="183" t="str">
        <f>IF(D31=0,0,VLOOKUP(D31,Inscripciones!$B$1:$M$194,2,FALSE))</f>
        <v>BYE</v>
      </c>
      <c r="F31" s="184" t="str">
        <f>IF(D31=0,0,VLOOKUP(D31,Inscripciones!$B$1:$M$194,3,FALSE))</f>
        <v>BYE</v>
      </c>
      <c r="G31" s="185"/>
      <c r="I31" s="194"/>
      <c r="J31" s="194"/>
      <c r="L31" s="195"/>
      <c r="M31" s="195"/>
      <c r="O31" s="187"/>
      <c r="P31" s="188" t="str">
        <f>IF(R31=0,0,VLOOKUP(R31,Inscripciones!$B$1:$M$194,3,FALSE))</f>
        <v>BYE</v>
      </c>
      <c r="Q31" s="183" t="str">
        <f>IF(R31=0,0,VLOOKUP(R31,Inscripciones!$B$1:$M$194,2,FALSE))</f>
        <v>BYE</v>
      </c>
      <c r="R31" s="178" t="str">
        <f t="shared" si="3"/>
        <v>X</v>
      </c>
      <c r="S31" s="179">
        <v>55</v>
      </c>
      <c r="T31" s="169" t="s">
        <v>49</v>
      </c>
      <c r="X31" s="212" t="s">
        <v>46</v>
      </c>
      <c r="Y31" s="213">
        <v>30</v>
      </c>
      <c r="Z31" s="149" t="s">
        <v>9</v>
      </c>
      <c r="AA31" s="150" t="str">
        <f>IF(ISBLANK(Z31),"",VLOOKUP(Z31,Inscripciones!$B$1:$M$194,2,FALSE))</f>
        <v>BYE</v>
      </c>
      <c r="AB31" s="151" t="str">
        <f>IF(ISBLANK(Z31),"",VLOOKUP(Z31,Inscripciones!$B$1:$M$194,3,FALSE))</f>
        <v>BYE</v>
      </c>
      <c r="AC31" s="152">
        <v>50</v>
      </c>
      <c r="AD31" s="153" t="str">
        <f>Z31</f>
        <v>X</v>
      </c>
      <c r="AE31" s="154" t="str">
        <f t="shared" si="1"/>
        <v>DO</v>
      </c>
    </row>
    <row r="32" spans="2:44" x14ac:dyDescent="0.25">
      <c r="B32" s="225" t="s">
        <v>53</v>
      </c>
      <c r="C32" s="190">
        <v>24</v>
      </c>
      <c r="D32" s="191">
        <f t="shared" ca="1" si="2"/>
        <v>4679</v>
      </c>
      <c r="E32" s="192" t="str">
        <f ca="1">IF(D32=0,0,VLOOKUP(D32,Inscripciones!$B$1:$M$194,2,FALSE))</f>
        <v>TOMAS IGNACIO UGALDE HERNANDEZ</v>
      </c>
      <c r="F32" s="193" t="str">
        <f ca="1">IF(D32=0,0,VLOOKUP(D32,Inscripciones!$B$1:$M$194,3,FALSE))</f>
        <v>CCDR SAN JOSÉ</v>
      </c>
      <c r="I32" s="194"/>
      <c r="J32" s="204"/>
      <c r="L32" s="187"/>
      <c r="M32" s="195"/>
      <c r="P32" s="196" t="str">
        <f ca="1">IF(R32=0,0,VLOOKUP(R32,Inscripciones!$B$1:$M$194,3,FALSE))</f>
        <v>ESPARZA</v>
      </c>
      <c r="Q32" s="192" t="str">
        <f ca="1">IF(R32=0,0,VLOOKUP(R32,Inscripciones!$B$1:$M$194,2,FALSE))</f>
        <v>RODOLFO ALBERTO CHAVES LEON</v>
      </c>
      <c r="R32" s="191">
        <f t="shared" ca="1" si="3"/>
        <v>4177</v>
      </c>
      <c r="S32" s="197">
        <v>56</v>
      </c>
      <c r="T32" s="225" t="s">
        <v>53</v>
      </c>
      <c r="X32" s="212" t="s">
        <v>46</v>
      </c>
      <c r="Y32" s="213">
        <v>31</v>
      </c>
      <c r="Z32" s="149" t="s">
        <v>9</v>
      </c>
      <c r="AA32" s="150" t="str">
        <f>IF(ISBLANK(Z32),"",VLOOKUP(Z32,Inscripciones!$B$1:$M$194,2,FALSE))</f>
        <v>BYE</v>
      </c>
      <c r="AB32" s="151" t="str">
        <f>IF(ISBLANK(Z32),"",VLOOKUP(Z32,Inscripciones!$B$1:$M$194,3,FALSE))</f>
        <v>BYE</v>
      </c>
      <c r="AC32" s="152">
        <v>55</v>
      </c>
      <c r="AD32" s="153" t="str">
        <f>Z32</f>
        <v>X</v>
      </c>
      <c r="AE32" s="154" t="str">
        <f t="shared" si="1"/>
        <v>DO</v>
      </c>
    </row>
    <row r="33" spans="2:44" ht="12.75" thickBot="1" x14ac:dyDescent="0.3">
      <c r="B33" s="225" t="s">
        <v>54</v>
      </c>
      <c r="C33" s="182">
        <v>25</v>
      </c>
      <c r="D33" s="171">
        <f t="shared" ca="1" si="2"/>
        <v>4351</v>
      </c>
      <c r="E33" s="199" t="str">
        <f ca="1">IF(D33=0,0,VLOOKUP(D33,Inscripciones!$B$1:$M$194,2,FALSE))</f>
        <v>DANIEL GARRO OBALDÍA</v>
      </c>
      <c r="F33" s="200" t="str">
        <f ca="1">IF(D33=0,0,VLOOKUP(D33,Inscripciones!$B$1:$M$194,3,FALSE))</f>
        <v>SANTA ANA</v>
      </c>
      <c r="I33" s="194"/>
      <c r="M33" s="195"/>
      <c r="P33" s="201" t="str">
        <f ca="1">IF(R33=0,0,VLOOKUP(R33,Inscripciones!$B$1:$M$194,3,FALSE))</f>
        <v>MONTES DE OCA</v>
      </c>
      <c r="Q33" s="202" t="str">
        <f ca="1">IF(R33=0,0,VLOOKUP(R33,Inscripciones!$B$1:$M$194,2,FALSE))</f>
        <v>ADRIAN ARTAVIA MORALES</v>
      </c>
      <c r="R33" s="171">
        <f t="shared" ca="1" si="3"/>
        <v>5005</v>
      </c>
      <c r="S33" s="179">
        <v>57</v>
      </c>
      <c r="T33" s="225" t="s">
        <v>54</v>
      </c>
      <c r="X33" s="226" t="s">
        <v>46</v>
      </c>
      <c r="Y33" s="227">
        <v>32</v>
      </c>
      <c r="Z33" s="228" t="s">
        <v>9</v>
      </c>
      <c r="AA33" s="207" t="str">
        <f>IF(ISBLANK(Z33),"",VLOOKUP(Z33,Inscripciones!$B$1:$M$194,2,FALSE))</f>
        <v>BYE</v>
      </c>
      <c r="AB33" s="208" t="str">
        <f>IF(ISBLANK(Z33),"",VLOOKUP(Z33,Inscripciones!$B$1:$M$194,3,FALSE))</f>
        <v>BYE</v>
      </c>
      <c r="AC33" s="209">
        <v>58</v>
      </c>
      <c r="AD33" s="210" t="str">
        <f>Z33</f>
        <v>X</v>
      </c>
      <c r="AE33" s="211" t="str">
        <f t="shared" si="1"/>
        <v>DO</v>
      </c>
    </row>
    <row r="34" spans="2:44" ht="16.5" thickBot="1" x14ac:dyDescent="0.3">
      <c r="B34" s="169" t="s">
        <v>49</v>
      </c>
      <c r="C34" s="182">
        <v>26</v>
      </c>
      <c r="D34" s="171" t="str">
        <f t="shared" si="2"/>
        <v>X</v>
      </c>
      <c r="E34" s="172" t="str">
        <f>IF(D34=0,0,VLOOKUP(D34,Inscripciones!$B$1:$M$194,2,FALSE))</f>
        <v>BYE</v>
      </c>
      <c r="F34" s="173" t="str">
        <f>IF(D34=0,0,VLOOKUP(D34,Inscripciones!$B$1:$M$194,3,FALSE))</f>
        <v>BYE</v>
      </c>
      <c r="G34" s="174"/>
      <c r="I34" s="194"/>
      <c r="M34" s="195"/>
      <c r="O34" s="175"/>
      <c r="P34" s="176" t="str">
        <f>IF(R34=0,0,VLOOKUP(R34,Inscripciones!$B$1:$M$194,3,FALSE))</f>
        <v>BYE</v>
      </c>
      <c r="Q34" s="177" t="str">
        <f>IF(R34=0,0,VLOOKUP(R34,Inscripciones!$B$1:$M$194,2,FALSE))</f>
        <v>BYE</v>
      </c>
      <c r="R34" s="178" t="str">
        <f t="shared" si="3"/>
        <v>X</v>
      </c>
      <c r="S34" s="179">
        <v>58</v>
      </c>
      <c r="T34" s="169" t="s">
        <v>49</v>
      </c>
      <c r="Z34" s="432" t="s">
        <v>55</v>
      </c>
      <c r="AA34" s="433"/>
      <c r="AB34" s="433"/>
      <c r="AC34" s="433"/>
      <c r="AD34" s="433"/>
      <c r="AE34" s="434"/>
      <c r="AF34" s="159"/>
    </row>
    <row r="35" spans="2:44" x14ac:dyDescent="0.25">
      <c r="B35" s="169" t="s">
        <v>49</v>
      </c>
      <c r="C35" s="182">
        <v>27</v>
      </c>
      <c r="D35" s="171" t="str">
        <f t="shared" si="2"/>
        <v>X</v>
      </c>
      <c r="E35" s="183" t="str">
        <f>IF(D35=0,0,VLOOKUP(D35,Inscripciones!$B$1:$M$194,2,FALSE))</f>
        <v>BYE</v>
      </c>
      <c r="F35" s="184" t="str">
        <f>IF(D35=0,0,VLOOKUP(D35,Inscripciones!$B$1:$M$194,3,FALSE))</f>
        <v>BYE</v>
      </c>
      <c r="G35" s="185"/>
      <c r="H35" s="186"/>
      <c r="I35" s="194"/>
      <c r="M35" s="195"/>
      <c r="N35" s="175"/>
      <c r="O35" s="187"/>
      <c r="P35" s="188" t="str">
        <f>IF(R35=0,0,VLOOKUP(R35,Inscripciones!$B$1:$M$194,3,FALSE))</f>
        <v>BYE</v>
      </c>
      <c r="Q35" s="183" t="str">
        <f>IF(R35=0,0,VLOOKUP(R35,Inscripciones!$B$1:$M$194,2,FALSE))</f>
        <v>BYE</v>
      </c>
      <c r="R35" s="171" t="str">
        <f t="shared" si="3"/>
        <v>X</v>
      </c>
      <c r="S35" s="179">
        <v>59</v>
      </c>
      <c r="T35" s="169" t="s">
        <v>49</v>
      </c>
      <c r="X35" s="229" t="s">
        <v>46</v>
      </c>
      <c r="Y35" s="230">
        <v>1</v>
      </c>
      <c r="Z35" s="141" cm="1">
        <f t="array" aca="1" ref="Z35" ca="1">INDIRECT("'Grupo " &amp; Y35 &amp; "'!C35")</f>
        <v>4606</v>
      </c>
      <c r="AA35" s="142" t="str">
        <f ca="1">IF(ISBLANK(Z35),"",VLOOKUP(Z35,Inscripciones!$B$1:$M$194,2,FALSE))</f>
        <v>LUCA JIMÉNEZ CHAVES</v>
      </c>
      <c r="AB35" s="143" t="str">
        <f ca="1">IF(ISBLANK(Z35),"",VLOOKUP(Z35,Inscripciones!$B$1:$M$194,3,FALSE))</f>
        <v>ESCAZÚ</v>
      </c>
      <c r="AC35" s="144">
        <v>44</v>
      </c>
      <c r="AD35" s="145">
        <f t="shared" ref="AD35:AD62" ca="1" si="4">Z35</f>
        <v>4606</v>
      </c>
      <c r="AE35" s="146" t="str">
        <f>IF(AE2="","",IF(AE2="UP","DO",IF(AE2="DO","UP","")))</f>
        <v>DO</v>
      </c>
      <c r="AF35" s="159"/>
      <c r="AG35" s="159"/>
      <c r="AH35" s="159"/>
    </row>
    <row r="36" spans="2:44" x14ac:dyDescent="0.25">
      <c r="B36" s="189" t="s">
        <v>50</v>
      </c>
      <c r="C36" s="190">
        <v>28</v>
      </c>
      <c r="D36" s="191">
        <f t="shared" ca="1" si="2"/>
        <v>4825</v>
      </c>
      <c r="E36" s="192" t="str">
        <f ca="1">IF(D36=0,0,VLOOKUP(D36,Inscripciones!$B$1:$M$194,2,FALSE))</f>
        <v>SANTIAGO MELENDEZ MONTERO</v>
      </c>
      <c r="F36" s="193" t="str">
        <f ca="1">IF(D36=0,0,VLOOKUP(D36,Inscripciones!$B$1:$M$194,3,FALSE))</f>
        <v>PÉREZ ZELEDÓN</v>
      </c>
      <c r="H36" s="194"/>
      <c r="I36" s="204"/>
      <c r="M36" s="187"/>
      <c r="N36" s="195"/>
      <c r="P36" s="196" t="str">
        <f ca="1">IF(R36=0,0,VLOOKUP(R36,Inscripciones!$B$1:$M$194,3,FALSE))</f>
        <v>ESCAZÚ</v>
      </c>
      <c r="Q36" s="192" t="str">
        <f ca="1">IF(R36=0,0,VLOOKUP(R36,Inscripciones!$B$1:$M$194,2,FALSE))</f>
        <v>JOSÉ DANIEL FERNÁNDEZ HERRERA</v>
      </c>
      <c r="R36" s="191">
        <f t="shared" ca="1" si="3"/>
        <v>3987</v>
      </c>
      <c r="S36" s="197">
        <v>60</v>
      </c>
      <c r="T36" s="189" t="s">
        <v>50</v>
      </c>
      <c r="X36" s="231" t="s">
        <v>46</v>
      </c>
      <c r="Y36" s="232">
        <v>2</v>
      </c>
      <c r="Z36" s="149" cm="1">
        <f t="array" aca="1" ref="Z36" ca="1">INDIRECT("'Grupo " &amp; Y36 &amp; "'!C35")</f>
        <v>4825</v>
      </c>
      <c r="AA36" s="150" t="str">
        <f ca="1">IF(ISBLANK(Z36),"",VLOOKUP(Z36,Inscripciones!$B$1:$M$194,2,FALSE))</f>
        <v>SANTIAGO MELENDEZ MONTERO</v>
      </c>
      <c r="AB36" s="151" t="str">
        <f ca="1">IF(ISBLANK(Z36),"",VLOOKUP(Z36,Inscripciones!$B$1:$M$194,3,FALSE))</f>
        <v>PÉREZ ZELEDÓN</v>
      </c>
      <c r="AC36" s="152">
        <v>28</v>
      </c>
      <c r="AD36" s="153">
        <f t="shared" ca="1" si="4"/>
        <v>4825</v>
      </c>
      <c r="AE36" s="154" t="str">
        <f t="shared" ref="AE36:AE66" si="5">IF(AE3="","",IF(AE3="UP","DO",IF(AE3="DO","UP","")))</f>
        <v>UP</v>
      </c>
      <c r="AF36" s="159"/>
      <c r="AG36" s="159"/>
      <c r="AH36" s="159"/>
      <c r="AR36" s="205"/>
    </row>
    <row r="37" spans="2:44" x14ac:dyDescent="0.25">
      <c r="B37" s="189" t="s">
        <v>50</v>
      </c>
      <c r="C37" s="198">
        <v>29</v>
      </c>
      <c r="D37" s="171">
        <f t="shared" ca="1" si="2"/>
        <v>4227</v>
      </c>
      <c r="E37" s="199" t="str">
        <f ca="1">IF(D37=0,0,VLOOKUP(D37,Inscripciones!$B$1:$M$194,2,FALSE))</f>
        <v>ISAAC GUTIERREZ CHACON</v>
      </c>
      <c r="F37" s="200" t="str">
        <f ca="1">IF(D37=0,0,VLOOKUP(D37,Inscripciones!$B$1:$M$194,3,FALSE))</f>
        <v>CCDR SANTA CRUZ</v>
      </c>
      <c r="H37" s="194"/>
      <c r="N37" s="195"/>
      <c r="P37" s="201" t="str">
        <f ca="1">IF(R37=0,0,VLOOKUP(R37,Inscripciones!$B$1:$M$194,3,FALSE))</f>
        <v>SAN CARLOS</v>
      </c>
      <c r="Q37" s="202" t="str">
        <f ca="1">IF(R37=0,0,VLOOKUP(R37,Inscripciones!$B$1:$M$194,2,FALSE))</f>
        <v>ISAAC CHACÓN RETANA</v>
      </c>
      <c r="R37" s="171">
        <f t="shared" ca="1" si="3"/>
        <v>4283</v>
      </c>
      <c r="S37" s="203">
        <v>61</v>
      </c>
      <c r="T37" s="189" t="s">
        <v>50</v>
      </c>
      <c r="X37" s="231" t="s">
        <v>46</v>
      </c>
      <c r="Y37" s="232">
        <v>3</v>
      </c>
      <c r="Z37" s="149" cm="1">
        <f t="array" aca="1" ref="Z37" ca="1">INDIRECT("'Grupo " &amp; Y37 &amp; "'!C35")</f>
        <v>4465</v>
      </c>
      <c r="AA37" s="150" t="str">
        <f ca="1">IF(ISBLANK(Z37),"",VLOOKUP(Z37,Inscripciones!$B$1:$M$194,2,FALSE))</f>
        <v>JULIÁN ZUÑIGA AGÜERO</v>
      </c>
      <c r="AB37" s="151" t="str">
        <f ca="1">IF(ISBLANK(Z37),"",VLOOKUP(Z37,Inscripciones!$B$1:$M$194,3,FALSE))</f>
        <v>ESPARZA</v>
      </c>
      <c r="AC37" s="152">
        <v>12</v>
      </c>
      <c r="AD37" s="153">
        <f t="shared" ca="1" si="4"/>
        <v>4465</v>
      </c>
      <c r="AE37" s="154" t="str">
        <f t="shared" si="5"/>
        <v>UP</v>
      </c>
      <c r="AF37" s="159"/>
      <c r="AG37" s="159"/>
      <c r="AH37" s="159"/>
    </row>
    <row r="38" spans="2:44" x14ac:dyDescent="0.25">
      <c r="B38" s="169" t="s">
        <v>49</v>
      </c>
      <c r="C38" s="182">
        <v>30</v>
      </c>
      <c r="D38" s="171" t="str">
        <f t="shared" si="2"/>
        <v>X</v>
      </c>
      <c r="E38" s="172" t="str">
        <f>IF(D38=0,0,VLOOKUP(D38,Inscripciones!$B$1:$M$194,2,FALSE))</f>
        <v>BYE</v>
      </c>
      <c r="F38" s="173" t="str">
        <f>IF(D38=0,0,VLOOKUP(D38,Inscripciones!$B$1:$M$194,3,FALSE))</f>
        <v>BYE</v>
      </c>
      <c r="G38" s="174"/>
      <c r="H38" s="204"/>
      <c r="N38" s="187"/>
      <c r="O38" s="175"/>
      <c r="P38" s="176" t="str">
        <f>IF(R38=0,0,VLOOKUP(R38,Inscripciones!$B$1:$M$194,3,FALSE))</f>
        <v>BYE</v>
      </c>
      <c r="Q38" s="177" t="str">
        <f>IF(R38=0,0,VLOOKUP(R38,Inscripciones!$B$1:$M$194,2,FALSE))</f>
        <v>BYE</v>
      </c>
      <c r="R38" s="171" t="str">
        <f t="shared" si="3"/>
        <v>X</v>
      </c>
      <c r="S38" s="179">
        <v>62</v>
      </c>
      <c r="T38" s="169" t="s">
        <v>49</v>
      </c>
      <c r="X38" s="231" t="s">
        <v>46</v>
      </c>
      <c r="Y38" s="232">
        <v>4</v>
      </c>
      <c r="Z38" s="149" cm="1">
        <f t="array" aca="1" ref="Z38" ca="1">INDIRECT("'Grupo " &amp; Y38 &amp; "'!C35")</f>
        <v>4706</v>
      </c>
      <c r="AA38" s="150" t="str">
        <f ca="1">IF(ISBLANK(Z38),"",VLOOKUP(Z38,Inscripciones!$B$1:$M$194,2,FALSE))</f>
        <v>ISAAC RÍOS FERNÁNDEZ</v>
      </c>
      <c r="AB38" s="151" t="str">
        <f ca="1">IF(ISBLANK(Z38),"",VLOOKUP(Z38,Inscripciones!$B$1:$M$194,3,FALSE))</f>
        <v>CCDR SAN JOSÉ</v>
      </c>
      <c r="AC38" s="152">
        <v>45</v>
      </c>
      <c r="AD38" s="153">
        <f t="shared" ca="1" si="4"/>
        <v>4706</v>
      </c>
      <c r="AE38" s="154" t="str">
        <f t="shared" si="5"/>
        <v>DO</v>
      </c>
      <c r="AF38" s="159"/>
      <c r="AG38" s="159"/>
      <c r="AH38" s="159"/>
    </row>
    <row r="39" spans="2:44" x14ac:dyDescent="0.25">
      <c r="B39" s="169" t="s">
        <v>49</v>
      </c>
      <c r="C39" s="182">
        <v>31</v>
      </c>
      <c r="D39" s="171" t="str">
        <f t="shared" si="2"/>
        <v>X</v>
      </c>
      <c r="E39" s="183" t="str">
        <f>IF(D39=0,0,VLOOKUP(D39,Inscripciones!$B$1:$M$194,2,FALSE))</f>
        <v>BYE</v>
      </c>
      <c r="F39" s="184" t="str">
        <f>IF(D39=0,0,VLOOKUP(D39,Inscripciones!$B$1:$M$194,3,FALSE))</f>
        <v>BYE</v>
      </c>
      <c r="G39" s="185"/>
      <c r="O39" s="187"/>
      <c r="P39" s="188" t="str">
        <f>IF(R39=0,0,VLOOKUP(R39,Inscripciones!$B$1:$M$194,3,FALSE))</f>
        <v>BYE</v>
      </c>
      <c r="Q39" s="183" t="str">
        <f>IF(R39=0,0,VLOOKUP(R39,Inscripciones!$B$1:$M$194,2,FALSE))</f>
        <v>BYE</v>
      </c>
      <c r="R39" s="178" t="str">
        <f t="shared" si="3"/>
        <v>X</v>
      </c>
      <c r="S39" s="182">
        <v>63</v>
      </c>
      <c r="T39" s="169" t="s">
        <v>49</v>
      </c>
      <c r="X39" s="231" t="s">
        <v>46</v>
      </c>
      <c r="Y39" s="232">
        <v>5</v>
      </c>
      <c r="Z39" s="149" cm="1">
        <f t="array" aca="1" ref="Z39" ca="1">INDIRECT("'Grupo " &amp; Y39 &amp; "'!C35")</f>
        <v>3987</v>
      </c>
      <c r="AA39" s="150" t="str">
        <f ca="1">IF(ISBLANK(Z39),"",VLOOKUP(Z39,Inscripciones!$B$1:$M$194,2,FALSE))</f>
        <v>JOSÉ DANIEL FERNÁNDEZ HERRERA</v>
      </c>
      <c r="AB39" s="151" t="str">
        <f ca="1">IF(ISBLANK(Z39),"",VLOOKUP(Z39,Inscripciones!$B$1:$M$194,3,FALSE))</f>
        <v>ESCAZÚ</v>
      </c>
      <c r="AC39" s="152">
        <v>60</v>
      </c>
      <c r="AD39" s="153">
        <f t="shared" ca="1" si="4"/>
        <v>3987</v>
      </c>
      <c r="AE39" s="154" t="str">
        <f t="shared" si="5"/>
        <v>DO</v>
      </c>
      <c r="AF39" s="159"/>
      <c r="AG39" s="159"/>
      <c r="AH39" s="159"/>
    </row>
    <row r="40" spans="2:44" ht="12.75" thickBot="1" x14ac:dyDescent="0.3">
      <c r="B40" s="233" t="s">
        <v>48</v>
      </c>
      <c r="C40" s="215">
        <v>32</v>
      </c>
      <c r="D40" s="216">
        <f t="shared" ca="1" si="2"/>
        <v>4297</v>
      </c>
      <c r="E40" s="217" t="str">
        <f ca="1">IF(D40=0,0,VLOOKUP(D40,Inscripciones!$B$1:$M$194,2,FALSE))</f>
        <v>JESÉ DAVID CHAVES MUÑOZ</v>
      </c>
      <c r="F40" s="218" t="str">
        <f ca="1">IF(D40=0,0,VLOOKUP(D40,Inscripciones!$B$1:$M$194,3,FALSE))</f>
        <v>ESPARZA</v>
      </c>
      <c r="P40" s="220" t="str">
        <f ca="1">IF(R40=0,0,VLOOKUP(R40,Inscripciones!$B$1:$M$194,3,FALSE))</f>
        <v>ESPARZA</v>
      </c>
      <c r="Q40" s="217" t="str">
        <f ca="1">IF(R40=0,0,VLOOKUP(R40,Inscripciones!$B$1:$M$194,2,FALSE))</f>
        <v>GABRIEL CORRALES BARRANTES</v>
      </c>
      <c r="R40" s="216">
        <f t="shared" ca="1" si="3"/>
        <v>4025</v>
      </c>
      <c r="S40" s="221">
        <v>64</v>
      </c>
      <c r="T40" s="234" t="s">
        <v>56</v>
      </c>
      <c r="X40" s="231" t="s">
        <v>46</v>
      </c>
      <c r="Y40" s="232">
        <v>6</v>
      </c>
      <c r="Z40" s="149" cm="1">
        <f t="array" aca="1" ref="Z40" ca="1">INDIRECT("'Grupo " &amp; Y40 &amp; "'!C35")</f>
        <v>4121</v>
      </c>
      <c r="AA40" s="150" t="str">
        <f ca="1">IF(ISBLANK(Z40),"",VLOOKUP(Z40,Inscripciones!$B$1:$M$194,2,FALSE))</f>
        <v>ANDRÉS CHACÓN ALTAMIRANO</v>
      </c>
      <c r="AB40" s="151" t="str">
        <f ca="1">IF(ISBLANK(Z40),"",VLOOKUP(Z40,Inscripciones!$B$1:$M$194,3,FALSE))</f>
        <v>CURRIDABAT</v>
      </c>
      <c r="AC40" s="152">
        <v>20</v>
      </c>
      <c r="AD40" s="153">
        <f t="shared" ca="1" si="4"/>
        <v>4121</v>
      </c>
      <c r="AE40" s="154" t="str">
        <f t="shared" si="5"/>
        <v>UP</v>
      </c>
      <c r="AF40" s="159"/>
      <c r="AG40" s="159"/>
      <c r="AH40" s="159"/>
    </row>
    <row r="41" spans="2:44" x14ac:dyDescent="0.25"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X41" s="231" t="s">
        <v>46</v>
      </c>
      <c r="Y41" s="232">
        <v>7</v>
      </c>
      <c r="Z41" s="149" cm="1">
        <f t="array" aca="1" ref="Z41" ca="1">INDIRECT("'Grupo " &amp; Y41 &amp; "'!C35")</f>
        <v>4437</v>
      </c>
      <c r="AA41" s="150" t="str">
        <f ca="1">IF(ISBLANK(Z41),"",VLOOKUP(Z41,Inscripciones!$B$1:$M$194,2,FALSE))</f>
        <v>MATHIAS HAY GRANADOS</v>
      </c>
      <c r="AB41" s="151" t="str">
        <f ca="1">IF(ISBLANK(Z41),"",VLOOKUP(Z41,Inscripciones!$B$1:$M$194,3,FALSE))</f>
        <v>CORREDORES</v>
      </c>
      <c r="AC41" s="152">
        <v>36</v>
      </c>
      <c r="AD41" s="153">
        <f t="shared" ca="1" si="4"/>
        <v>4437</v>
      </c>
      <c r="AE41" s="154" t="str">
        <f t="shared" si="5"/>
        <v>DO</v>
      </c>
      <c r="AF41" s="159"/>
      <c r="AG41" s="159"/>
      <c r="AH41" s="159"/>
    </row>
    <row r="42" spans="2:44" x14ac:dyDescent="0.25"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X42" s="231" t="s">
        <v>46</v>
      </c>
      <c r="Y42" s="232">
        <v>8</v>
      </c>
      <c r="Z42" s="149" cm="1">
        <f t="array" aca="1" ref="Z42" ca="1">INDIRECT("'Grupo " &amp; Y42 &amp; "'!C35")</f>
        <v>4353</v>
      </c>
      <c r="AA42" s="150" t="str">
        <f ca="1">IF(ISBLANK(Z42),"",VLOOKUP(Z42,Inscripciones!$B$1:$M$194,2,FALSE))</f>
        <v>IVAN ANDRÉS RODRÍGUEZ DURÁN</v>
      </c>
      <c r="AB42" s="151" t="str">
        <f ca="1">IF(ISBLANK(Z42),"",VLOOKUP(Z42,Inscripciones!$B$1:$M$194,3,FALSE))</f>
        <v>SAN CARLOS</v>
      </c>
      <c r="AC42" s="152">
        <v>5</v>
      </c>
      <c r="AD42" s="153">
        <f t="shared" ca="1" si="4"/>
        <v>4353</v>
      </c>
      <c r="AE42" s="154" t="str">
        <f t="shared" si="5"/>
        <v>UP</v>
      </c>
      <c r="AF42" s="235"/>
      <c r="AG42" s="159"/>
      <c r="AH42" s="159"/>
    </row>
    <row r="43" spans="2:44" x14ac:dyDescent="0.25"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X43" s="231" t="s">
        <v>46</v>
      </c>
      <c r="Y43" s="232">
        <v>9</v>
      </c>
      <c r="Z43" s="149" cm="1">
        <f t="array" aca="1" ref="Z43" ca="1">INDIRECT("'Grupo " &amp; Y43 &amp; "'!C35")</f>
        <v>4122</v>
      </c>
      <c r="AA43" s="150" t="str">
        <f ca="1">IF(ISBLANK(Z43),"",VLOOKUP(Z43,Inscripciones!$B$1:$M$194,2,FALSE))</f>
        <v>BRYAN ALVAREZ SOLIS</v>
      </c>
      <c r="AB43" s="151" t="str">
        <f ca="1">IF(ISBLANK(Z43),"",VLOOKUP(Z43,Inscripciones!$B$1:$M$194,3,FALSE))</f>
        <v>ESCAZÚ</v>
      </c>
      <c r="AC43" s="152">
        <v>11</v>
      </c>
      <c r="AD43" s="153">
        <f t="shared" ca="1" si="4"/>
        <v>4122</v>
      </c>
      <c r="AE43" s="154" t="str">
        <f t="shared" si="5"/>
        <v>UP</v>
      </c>
      <c r="AF43" s="159"/>
      <c r="AG43" s="159"/>
      <c r="AH43" s="159"/>
    </row>
    <row r="44" spans="2:44" x14ac:dyDescent="0.25"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X44" s="231" t="s">
        <v>46</v>
      </c>
      <c r="Y44" s="232">
        <v>10</v>
      </c>
      <c r="Z44" s="149" cm="1">
        <f t="array" aca="1" ref="Z44" ca="1">INDIRECT("'Grupo " &amp; Y44 &amp; "'!C35")</f>
        <v>4381</v>
      </c>
      <c r="AA44" s="150" t="str">
        <f ca="1">IF(ISBLANK(Z44),"",VLOOKUP(Z44,Inscripciones!$B$1:$M$194,2,FALSE))</f>
        <v>ALEJANDRO PADILLA SOLERA</v>
      </c>
      <c r="AB44" s="151" t="str">
        <f ca="1">IF(ISBLANK(Z44),"",VLOOKUP(Z44,Inscripciones!$B$1:$M$194,3,FALSE))</f>
        <v>ESCAZÚ</v>
      </c>
      <c r="AC44" s="152">
        <v>13</v>
      </c>
      <c r="AD44" s="153">
        <f t="shared" ca="1" si="4"/>
        <v>4381</v>
      </c>
      <c r="AE44" s="154" t="str">
        <f t="shared" si="5"/>
        <v>UP</v>
      </c>
      <c r="AF44" s="159"/>
      <c r="AG44" s="159"/>
      <c r="AH44" s="159"/>
    </row>
    <row r="45" spans="2:44" x14ac:dyDescent="0.25"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X45" s="231" t="s">
        <v>46</v>
      </c>
      <c r="Y45" s="232">
        <v>11</v>
      </c>
      <c r="Z45" s="149" cm="1">
        <f t="array" aca="1" ref="Z45" ca="1">INDIRECT("'Grupo " &amp; Y45 &amp; "'!C35")</f>
        <v>4293</v>
      </c>
      <c r="AA45" s="150" t="str">
        <f ca="1">IF(ISBLANK(Z45),"",VLOOKUP(Z45,Inscripciones!$B$1:$M$194,2,FALSE))</f>
        <v>MIKEL MORA JIMÉNEZ</v>
      </c>
      <c r="AB45" s="151" t="str">
        <f ca="1">IF(ISBLANK(Z45),"",VLOOKUP(Z45,Inscripciones!$B$1:$M$194,3,FALSE))</f>
        <v>ESPARZA</v>
      </c>
      <c r="AC45" s="152">
        <v>37</v>
      </c>
      <c r="AD45" s="153">
        <f t="shared" ca="1" si="4"/>
        <v>4293</v>
      </c>
      <c r="AE45" s="154" t="str">
        <f t="shared" si="5"/>
        <v>DO</v>
      </c>
      <c r="AF45" s="159"/>
      <c r="AG45" s="159"/>
      <c r="AH45" s="159"/>
      <c r="AR45" s="205"/>
    </row>
    <row r="46" spans="2:44" x14ac:dyDescent="0.25"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X46" s="231" t="s">
        <v>46</v>
      </c>
      <c r="Y46" s="232">
        <v>12</v>
      </c>
      <c r="Z46" s="149" cm="1">
        <f t="array" aca="1" ref="Z46" ca="1">INDIRECT("'Grupo " &amp; Y46 &amp; "'!C35")</f>
        <v>4325</v>
      </c>
      <c r="AA46" s="150" t="str">
        <f ca="1">IF(ISBLANK(Z46),"",VLOOKUP(Z46,Inscripciones!$B$1:$M$194,2,FALSE))</f>
        <v>BENJAMIN CALDERON CECILIANO</v>
      </c>
      <c r="AB46" s="151" t="str">
        <f ca="1">IF(ISBLANK(Z46),"",VLOOKUP(Z46,Inscripciones!$B$1:$M$194,3,FALSE))</f>
        <v>CURRIDABAT</v>
      </c>
      <c r="AC46" s="152">
        <v>38</v>
      </c>
      <c r="AD46" s="153">
        <f t="shared" ca="1" si="4"/>
        <v>4325</v>
      </c>
      <c r="AE46" s="154" t="str">
        <f t="shared" si="5"/>
        <v>DO</v>
      </c>
      <c r="AF46" s="159"/>
      <c r="AG46" s="159"/>
      <c r="AH46" s="159"/>
    </row>
    <row r="47" spans="2:44" x14ac:dyDescent="0.25"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W47" s="182"/>
      <c r="X47" s="231" t="s">
        <v>46</v>
      </c>
      <c r="Y47" s="232">
        <v>13</v>
      </c>
      <c r="Z47" s="149" cm="1">
        <f t="array" aca="1" ref="Z47" ca="1">INDIRECT("'Grupo " &amp; Y47 &amp; "'!C35")</f>
        <v>4227</v>
      </c>
      <c r="AA47" s="150" t="str">
        <f ca="1">IF(ISBLANK(Z47),"",VLOOKUP(Z47,Inscripciones!$B$1:$M$194,2,FALSE))</f>
        <v>ISAAC GUTIERREZ CHACON</v>
      </c>
      <c r="AB47" s="151" t="str">
        <f ca="1">IF(ISBLANK(Z47),"",VLOOKUP(Z47,Inscripciones!$B$1:$M$194,3,FALSE))</f>
        <v>CCDR SANTA CRUZ</v>
      </c>
      <c r="AC47" s="152">
        <v>29</v>
      </c>
      <c r="AD47" s="153">
        <f t="shared" ca="1" si="4"/>
        <v>4227</v>
      </c>
      <c r="AE47" s="154" t="str">
        <f t="shared" si="5"/>
        <v>UP</v>
      </c>
      <c r="AF47" s="159"/>
      <c r="AG47" s="159"/>
      <c r="AH47" s="159"/>
    </row>
    <row r="48" spans="2:44" x14ac:dyDescent="0.25"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W48" s="182"/>
      <c r="X48" s="231" t="s">
        <v>46</v>
      </c>
      <c r="Y48" s="232">
        <v>14</v>
      </c>
      <c r="Z48" s="149" cm="1">
        <f t="array" aca="1" ref="Z48" ca="1">INDIRECT("'Grupo " &amp; Y48 &amp; "'!C35")</f>
        <v>4459</v>
      </c>
      <c r="AA48" s="150" t="str">
        <f ca="1">IF(ISBLANK(Z48),"",VLOOKUP(Z48,Inscripciones!$B$1:$M$194,2,FALSE))</f>
        <v>SAÚL JESÉ OROZCO REYES</v>
      </c>
      <c r="AB48" s="151" t="str">
        <f ca="1">IF(ISBLANK(Z48),"",VLOOKUP(Z48,Inscripciones!$B$1:$M$194,3,FALSE))</f>
        <v>ESPARZA</v>
      </c>
      <c r="AC48" s="152">
        <v>4</v>
      </c>
      <c r="AD48" s="153">
        <f t="shared" ca="1" si="4"/>
        <v>4459</v>
      </c>
      <c r="AE48" s="154" t="str">
        <f t="shared" si="5"/>
        <v>UP</v>
      </c>
      <c r="AF48" s="159"/>
      <c r="AG48" s="159"/>
      <c r="AH48" s="159"/>
    </row>
    <row r="49" spans="2:42" ht="12" customHeight="1" x14ac:dyDescent="0.25"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X49" s="231" t="s">
        <v>46</v>
      </c>
      <c r="Y49" s="232">
        <v>15</v>
      </c>
      <c r="Z49" s="149" cm="1">
        <f t="array" aca="1" ref="Z49" ca="1">INDIRECT("'Grupo " &amp; Y49 &amp; "'!C35")</f>
        <v>4283</v>
      </c>
      <c r="AA49" s="150" t="str">
        <f ca="1">IF(ISBLANK(Z49),"",VLOOKUP(Z49,Inscripciones!$B$1:$M$194,2,FALSE))</f>
        <v>ISAAC CHACÓN RETANA</v>
      </c>
      <c r="AB49" s="151" t="str">
        <f ca="1">IF(ISBLANK(Z49),"",VLOOKUP(Z49,Inscripciones!$B$1:$M$194,3,FALSE))</f>
        <v>SAN CARLOS</v>
      </c>
      <c r="AC49" s="152">
        <v>61</v>
      </c>
      <c r="AD49" s="153">
        <f t="shared" ca="1" si="4"/>
        <v>4283</v>
      </c>
      <c r="AE49" s="154" t="str">
        <f t="shared" si="5"/>
        <v>DO</v>
      </c>
      <c r="AF49" s="159"/>
      <c r="AG49" s="159"/>
      <c r="AH49" s="159"/>
    </row>
    <row r="50" spans="2:42" ht="12.75" thickBot="1" x14ac:dyDescent="0.3">
      <c r="X50" s="231" t="s">
        <v>46</v>
      </c>
      <c r="Y50" s="232">
        <v>16</v>
      </c>
      <c r="Z50" s="149" cm="1">
        <f t="array" aca="1" ref="Z50" ca="1">INDIRECT("'Grupo " &amp; Y50 &amp; "'!C35")</f>
        <v>4377</v>
      </c>
      <c r="AA50" s="207" t="str">
        <f ca="1">IF(ISBLANK(Z50),"",VLOOKUP(Z50,Inscripciones!$B$1:$M$194,2,FALSE))</f>
        <v>AARON RAMIREZ LEON</v>
      </c>
      <c r="AB50" s="208" t="str">
        <f ca="1">IF(ISBLANK(Z50),"",VLOOKUP(Z50,Inscripciones!$B$1:$M$194,3,FALSE))</f>
        <v>ESCAZÚ</v>
      </c>
      <c r="AC50" s="209">
        <v>52</v>
      </c>
      <c r="AD50" s="210">
        <f t="shared" ca="1" si="4"/>
        <v>4377</v>
      </c>
      <c r="AE50" s="211" t="str">
        <f t="shared" si="5"/>
        <v>DO</v>
      </c>
      <c r="AF50" s="159"/>
      <c r="AG50" s="159"/>
      <c r="AH50" s="159"/>
    </row>
    <row r="51" spans="2:42" x14ac:dyDescent="0.25">
      <c r="X51" s="231" t="s">
        <v>46</v>
      </c>
      <c r="Y51" s="232">
        <v>17</v>
      </c>
      <c r="Z51" s="149" cm="1">
        <f t="array" aca="1" ref="Z51" ca="1">INDIRECT("'Grupo " &amp; Y51 &amp; "'!C35")</f>
        <v>4676</v>
      </c>
      <c r="AA51" s="142" t="str">
        <f ca="1">IF(ISBLANK(Z51),"",VLOOKUP(Z51,Inscripciones!$B$1:$M$194,2,FALSE))</f>
        <v>SAMUEL GUARDADO ROJAS</v>
      </c>
      <c r="AB51" s="143" t="str">
        <f ca="1">IF(ISBLANK(Z51),"",VLOOKUP(Z51,Inscripciones!$B$1:$M$194,3,FALSE))</f>
        <v>SAN CARLOS</v>
      </c>
      <c r="AC51" s="144">
        <v>53</v>
      </c>
      <c r="AD51" s="145">
        <f t="shared" ca="1" si="4"/>
        <v>4676</v>
      </c>
      <c r="AE51" s="146" t="str">
        <f t="shared" si="5"/>
        <v>DO</v>
      </c>
      <c r="AF51" s="159"/>
      <c r="AG51" s="159"/>
      <c r="AH51" s="159"/>
    </row>
    <row r="52" spans="2:42" x14ac:dyDescent="0.25">
      <c r="X52" s="231" t="s">
        <v>46</v>
      </c>
      <c r="Y52" s="232">
        <v>18</v>
      </c>
      <c r="Z52" s="149" t="s">
        <v>9</v>
      </c>
      <c r="AA52" s="150" t="str">
        <f>IF(ISBLANK(Z52),"",VLOOKUP(Z52,Inscripciones!$B$1:$M$194,2,FALSE))</f>
        <v>BYE</v>
      </c>
      <c r="AB52" s="151" t="str">
        <f>IF(ISBLANK(Z52),"",VLOOKUP(Z52,Inscripciones!$B$1:$M$194,3,FALSE))</f>
        <v>BYE</v>
      </c>
      <c r="AC52" s="152">
        <v>63</v>
      </c>
      <c r="AD52" s="153" t="str">
        <f t="shared" si="4"/>
        <v>X</v>
      </c>
      <c r="AE52" s="154" t="str">
        <f t="shared" si="5"/>
        <v>DO</v>
      </c>
      <c r="AF52" s="159"/>
      <c r="AG52" s="159"/>
      <c r="AH52" s="159"/>
      <c r="AP52" s="182">
        <v>3.4</v>
      </c>
    </row>
    <row r="53" spans="2:42" x14ac:dyDescent="0.25">
      <c r="X53" s="231" t="s">
        <v>46</v>
      </c>
      <c r="Y53" s="232">
        <v>19</v>
      </c>
      <c r="Z53" s="149" t="s">
        <v>9</v>
      </c>
      <c r="AA53" s="150" t="str">
        <f>IF(ISBLANK(Z53),"",VLOOKUP(Z53,Inscripciones!$B$1:$M$194,2,FALSE))</f>
        <v>BYE</v>
      </c>
      <c r="AB53" s="151" t="str">
        <f>IF(ISBLANK(Z53),"",VLOOKUP(Z53,Inscripciones!$B$1:$M$194,3,FALSE))</f>
        <v>BYE</v>
      </c>
      <c r="AC53" s="152">
        <v>3</v>
      </c>
      <c r="AD53" s="153" t="str">
        <f t="shared" si="4"/>
        <v>X</v>
      </c>
      <c r="AE53" s="154" t="str">
        <f t="shared" si="5"/>
        <v>DO</v>
      </c>
      <c r="AF53" s="159"/>
      <c r="AG53" s="159"/>
      <c r="AH53" s="159"/>
      <c r="AP53" s="182"/>
    </row>
    <row r="54" spans="2:42" x14ac:dyDescent="0.25">
      <c r="X54" s="231" t="s">
        <v>46</v>
      </c>
      <c r="Y54" s="232">
        <v>20</v>
      </c>
      <c r="Z54" s="149" t="s">
        <v>9</v>
      </c>
      <c r="AA54" s="150" t="str">
        <f>IF(ISBLANK(Z54),"",VLOOKUP(Z54,Inscripciones!$B$1:$M$194,2,FALSE))</f>
        <v>BYE</v>
      </c>
      <c r="AB54" s="151" t="str">
        <f>IF(ISBLANK(Z54),"",VLOOKUP(Z54,Inscripciones!$B$1:$M$194,3,FALSE))</f>
        <v>BYE</v>
      </c>
      <c r="AC54" s="152">
        <v>6</v>
      </c>
      <c r="AD54" s="153" t="str">
        <f t="shared" si="4"/>
        <v>X</v>
      </c>
      <c r="AE54" s="154" t="str">
        <f t="shared" si="5"/>
        <v>DO</v>
      </c>
      <c r="AF54" s="159"/>
      <c r="AG54" s="159"/>
      <c r="AH54" s="159"/>
      <c r="AP54" s="182"/>
    </row>
    <row r="55" spans="2:42" x14ac:dyDescent="0.25">
      <c r="X55" s="231" t="s">
        <v>46</v>
      </c>
      <c r="Y55" s="232">
        <v>21</v>
      </c>
      <c r="Z55" s="149" t="s">
        <v>9</v>
      </c>
      <c r="AA55" s="150" t="str">
        <f>IF(ISBLANK(Z55),"",VLOOKUP(Z55,Inscripciones!$B$1:$M$194,2,FALSE))</f>
        <v>BYE</v>
      </c>
      <c r="AB55" s="151" t="str">
        <f>IF(ISBLANK(Z55),"",VLOOKUP(Z55,Inscripciones!$B$1:$M$194,3,FALSE))</f>
        <v>BYE</v>
      </c>
      <c r="AC55" s="152">
        <v>14</v>
      </c>
      <c r="AD55" s="153" t="str">
        <f t="shared" si="4"/>
        <v>X</v>
      </c>
      <c r="AE55" s="154" t="str">
        <f t="shared" si="5"/>
        <v>DO</v>
      </c>
      <c r="AF55" s="159"/>
      <c r="AG55" s="159"/>
      <c r="AH55" s="159"/>
      <c r="AP55" s="182"/>
    </row>
    <row r="56" spans="2:42" x14ac:dyDescent="0.25">
      <c r="X56" s="231" t="s">
        <v>46</v>
      </c>
      <c r="Y56" s="232">
        <v>22</v>
      </c>
      <c r="Z56" s="149" t="s">
        <v>9</v>
      </c>
      <c r="AA56" s="150" t="str">
        <f>IF(ISBLANK(Z56),"",VLOOKUP(Z56,Inscripciones!$B$1:$M$194,2,FALSE))</f>
        <v>BYE</v>
      </c>
      <c r="AB56" s="151" t="str">
        <f>IF(ISBLANK(Z56),"",VLOOKUP(Z56,Inscripciones!$B$1:$M$194,3,FALSE))</f>
        <v>BYE</v>
      </c>
      <c r="AC56" s="152">
        <v>19</v>
      </c>
      <c r="AD56" s="153" t="str">
        <f t="shared" si="4"/>
        <v>X</v>
      </c>
      <c r="AE56" s="154" t="str">
        <f t="shared" si="5"/>
        <v>DO</v>
      </c>
      <c r="AF56" s="159"/>
      <c r="AG56" s="159"/>
      <c r="AH56" s="159"/>
      <c r="AP56" s="182"/>
    </row>
    <row r="57" spans="2:42" x14ac:dyDescent="0.25">
      <c r="X57" s="231" t="s">
        <v>46</v>
      </c>
      <c r="Y57" s="232">
        <v>23</v>
      </c>
      <c r="Z57" s="149" t="s">
        <v>9</v>
      </c>
      <c r="AA57" s="150" t="str">
        <f>IF(ISBLANK(Z57),"",VLOOKUP(Z57,Inscripciones!$B$1:$M$194,2,FALSE))</f>
        <v>BYE</v>
      </c>
      <c r="AB57" s="151" t="str">
        <f>IF(ISBLANK(Z57),"",VLOOKUP(Z57,Inscripciones!$B$1:$M$194,3,FALSE))</f>
        <v>BYE</v>
      </c>
      <c r="AC57" s="152">
        <v>22</v>
      </c>
      <c r="AD57" s="153" t="str">
        <f t="shared" si="4"/>
        <v>X</v>
      </c>
      <c r="AE57" s="154" t="str">
        <f t="shared" si="5"/>
        <v>DO</v>
      </c>
      <c r="AF57" s="159"/>
      <c r="AG57" s="159"/>
      <c r="AH57" s="159"/>
      <c r="AP57" s="182"/>
    </row>
    <row r="58" spans="2:42" x14ac:dyDescent="0.25">
      <c r="X58" s="231" t="s">
        <v>46</v>
      </c>
      <c r="Y58" s="232">
        <v>24</v>
      </c>
      <c r="Z58" s="149" t="s">
        <v>9</v>
      </c>
      <c r="AA58" s="150" t="str">
        <f>IF(ISBLANK(Z58),"",VLOOKUP(Z58,Inscripciones!$B$1:$M$194,2,FALSE))</f>
        <v>BYE</v>
      </c>
      <c r="AB58" s="151" t="str">
        <f>IF(ISBLANK(Z58),"",VLOOKUP(Z58,Inscripciones!$B$1:$M$194,3,FALSE))</f>
        <v>BYE</v>
      </c>
      <c r="AC58" s="152">
        <v>27</v>
      </c>
      <c r="AD58" s="153" t="str">
        <f t="shared" si="4"/>
        <v>X</v>
      </c>
      <c r="AE58" s="154" t="str">
        <f t="shared" si="5"/>
        <v>DO</v>
      </c>
      <c r="AF58" s="159"/>
      <c r="AG58" s="159"/>
      <c r="AH58" s="159"/>
      <c r="AP58" s="182"/>
    </row>
    <row r="59" spans="2:42" x14ac:dyDescent="0.25">
      <c r="X59" s="231" t="s">
        <v>46</v>
      </c>
      <c r="Y59" s="232">
        <v>25</v>
      </c>
      <c r="Z59" s="149" t="s">
        <v>9</v>
      </c>
      <c r="AA59" s="150" t="str">
        <f>IF(ISBLANK(Z59),"",VLOOKUP(Z59,Inscripciones!$B$1:$M$194,2,FALSE))</f>
        <v>BYE</v>
      </c>
      <c r="AB59" s="151" t="str">
        <f>IF(ISBLANK(Z59),"",VLOOKUP(Z59,Inscripciones!$B$1:$M$194,3,FALSE))</f>
        <v>BYE</v>
      </c>
      <c r="AC59" s="152">
        <v>30</v>
      </c>
      <c r="AD59" s="153" t="str">
        <f t="shared" si="4"/>
        <v>X</v>
      </c>
      <c r="AE59" s="154" t="str">
        <f t="shared" si="5"/>
        <v>DO</v>
      </c>
      <c r="AF59" s="159"/>
      <c r="AG59" s="159"/>
      <c r="AH59" s="159"/>
      <c r="AP59" s="182"/>
    </row>
    <row r="60" spans="2:42" x14ac:dyDescent="0.25">
      <c r="X60" s="231" t="s">
        <v>46</v>
      </c>
      <c r="Y60" s="232">
        <v>26</v>
      </c>
      <c r="Z60" s="149" t="s">
        <v>9</v>
      </c>
      <c r="AA60" s="150" t="str">
        <f>IF(ISBLANK(Z60),"",VLOOKUP(Z60,Inscripciones!$B$1:$M$194,2,FALSE))</f>
        <v>BYE</v>
      </c>
      <c r="AB60" s="151" t="str">
        <f>IF(ISBLANK(Z60),"",VLOOKUP(Z60,Inscripciones!$B$1:$M$194,3,FALSE))</f>
        <v>BYE</v>
      </c>
      <c r="AC60" s="152">
        <v>35</v>
      </c>
      <c r="AD60" s="153" t="str">
        <f t="shared" si="4"/>
        <v>X</v>
      </c>
      <c r="AE60" s="154" t="str">
        <f t="shared" si="5"/>
        <v>UP</v>
      </c>
      <c r="AF60" s="159"/>
      <c r="AG60" s="159"/>
      <c r="AH60" s="159"/>
      <c r="AP60" s="182"/>
    </row>
    <row r="61" spans="2:42" x14ac:dyDescent="0.25">
      <c r="X61" s="231" t="s">
        <v>46</v>
      </c>
      <c r="Y61" s="232">
        <v>27</v>
      </c>
      <c r="Z61" s="149" t="s">
        <v>9</v>
      </c>
      <c r="AA61" s="150" t="str">
        <f>IF(ISBLANK(Z61),"",VLOOKUP(Z61,Inscripciones!$B$1:$M$194,2,FALSE))</f>
        <v>BYE</v>
      </c>
      <c r="AB61" s="151" t="str">
        <f>IF(ISBLANK(Z61),"",VLOOKUP(Z61,Inscripciones!$B$1:$M$194,3,FALSE))</f>
        <v>BYE</v>
      </c>
      <c r="AC61" s="152">
        <v>43</v>
      </c>
      <c r="AD61" s="153" t="str">
        <f t="shared" si="4"/>
        <v>X</v>
      </c>
      <c r="AE61" s="154" t="str">
        <f t="shared" si="5"/>
        <v>UP</v>
      </c>
      <c r="AF61" s="159"/>
      <c r="AG61" s="159"/>
      <c r="AH61" s="159"/>
      <c r="AP61" s="182"/>
    </row>
    <row r="62" spans="2:42" x14ac:dyDescent="0.25">
      <c r="X62" s="231" t="s">
        <v>46</v>
      </c>
      <c r="Y62" s="232">
        <v>28</v>
      </c>
      <c r="Z62" s="149" t="s">
        <v>9</v>
      </c>
      <c r="AA62" s="150" t="str">
        <f>IF(ISBLANK(Z62),"",VLOOKUP(Z62,Inscripciones!$B$1:$M$194,2,FALSE))</f>
        <v>BYE</v>
      </c>
      <c r="AB62" s="151" t="str">
        <f>IF(ISBLANK(Z62),"",VLOOKUP(Z62,Inscripciones!$B$1:$M$194,3,FALSE))</f>
        <v>BYE</v>
      </c>
      <c r="AC62" s="152">
        <v>46</v>
      </c>
      <c r="AD62" s="153" t="str">
        <f t="shared" si="4"/>
        <v>X</v>
      </c>
      <c r="AE62" s="154" t="str">
        <f t="shared" si="5"/>
        <v>UP</v>
      </c>
      <c r="AF62" s="159"/>
      <c r="AG62" s="159"/>
      <c r="AH62" s="159"/>
      <c r="AP62" s="138" t="s">
        <v>57</v>
      </c>
    </row>
    <row r="63" spans="2:42" x14ac:dyDescent="0.25">
      <c r="X63" s="231" t="s">
        <v>46</v>
      </c>
      <c r="Y63" s="232">
        <v>29</v>
      </c>
      <c r="Z63" s="149" t="s">
        <v>9</v>
      </c>
      <c r="AA63" s="150" t="str">
        <f>IF(ISBLANK(Z63),"",VLOOKUP(Z63,Inscripciones!$B$1:$M$194,2,FALSE))</f>
        <v>BYE</v>
      </c>
      <c r="AB63" s="151" t="str">
        <f>IF(ISBLANK(Z63),"",VLOOKUP(Z63,Inscripciones!$B$1:$M$194,3,FALSE))</f>
        <v>BYE</v>
      </c>
      <c r="AC63" s="152">
        <v>51</v>
      </c>
      <c r="AD63" s="153" t="str">
        <f>Z63</f>
        <v>X</v>
      </c>
      <c r="AE63" s="154" t="str">
        <f t="shared" si="5"/>
        <v>UP</v>
      </c>
      <c r="AF63" s="159"/>
      <c r="AG63" s="159"/>
      <c r="AH63" s="159"/>
      <c r="AP63" s="182"/>
    </row>
    <row r="64" spans="2:42" x14ac:dyDescent="0.25">
      <c r="X64" s="231" t="s">
        <v>46</v>
      </c>
      <c r="Y64" s="232">
        <v>30</v>
      </c>
      <c r="Z64" s="149" t="s">
        <v>9</v>
      </c>
      <c r="AA64" s="150" t="str">
        <f>IF(ISBLANK(Z64),"",VLOOKUP(Z64,Inscripciones!$B$1:$M$194,2,FALSE))</f>
        <v>BYE</v>
      </c>
      <c r="AB64" s="151" t="str">
        <f>IF(ISBLANK(Z64),"",VLOOKUP(Z64,Inscripciones!$B$1:$M$194,3,FALSE))</f>
        <v>BYE</v>
      </c>
      <c r="AC64" s="152">
        <v>54</v>
      </c>
      <c r="AD64" s="153" t="str">
        <f>Z64</f>
        <v>X</v>
      </c>
      <c r="AE64" s="154" t="str">
        <f t="shared" si="5"/>
        <v>UP</v>
      </c>
      <c r="AF64" s="159"/>
      <c r="AG64" s="159"/>
      <c r="AH64" s="159"/>
      <c r="AN64" s="182"/>
      <c r="AO64" s="182"/>
      <c r="AP64" s="182"/>
    </row>
    <row r="65" spans="24:42" x14ac:dyDescent="0.25">
      <c r="X65" s="231" t="s">
        <v>46</v>
      </c>
      <c r="Y65" s="232">
        <v>31</v>
      </c>
      <c r="Z65" s="149" t="s">
        <v>9</v>
      </c>
      <c r="AA65" s="150" t="str">
        <f>IF(ISBLANK(Z65),"",VLOOKUP(Z65,Inscripciones!$B$1:$M$194,2,FALSE))</f>
        <v>BYE</v>
      </c>
      <c r="AB65" s="151" t="str">
        <f>IF(ISBLANK(Z65),"",VLOOKUP(Z65,Inscripciones!$B$1:$M$194,3,FALSE))</f>
        <v>BYE</v>
      </c>
      <c r="AC65" s="152">
        <v>59</v>
      </c>
      <c r="AD65" s="153" t="str">
        <f>Z65</f>
        <v>X</v>
      </c>
      <c r="AE65" s="154" t="str">
        <f t="shared" si="5"/>
        <v>UP</v>
      </c>
      <c r="AF65" s="159"/>
      <c r="AG65" s="159"/>
      <c r="AH65" s="159"/>
      <c r="AN65" s="182"/>
      <c r="AO65" s="182"/>
      <c r="AP65" s="182"/>
    </row>
    <row r="66" spans="24:42" ht="12.75" thickBot="1" x14ac:dyDescent="0.3">
      <c r="X66" s="231" t="s">
        <v>46</v>
      </c>
      <c r="Y66" s="232">
        <v>32</v>
      </c>
      <c r="Z66" s="228" t="s">
        <v>9</v>
      </c>
      <c r="AA66" s="207" t="str">
        <f>IF(ISBLANK(Z66),"",VLOOKUP(Z66,Inscripciones!$B$1:$M$194,2,FALSE))</f>
        <v>BYE</v>
      </c>
      <c r="AB66" s="208" t="str">
        <f>IF(ISBLANK(Z66),"",VLOOKUP(Z66,Inscripciones!$B$1:$M$194,3,FALSE))</f>
        <v>BYE</v>
      </c>
      <c r="AC66" s="209">
        <v>62</v>
      </c>
      <c r="AD66" s="210" t="str">
        <f>Z66</f>
        <v>X</v>
      </c>
      <c r="AE66" s="211" t="str">
        <f t="shared" si="5"/>
        <v>UP</v>
      </c>
      <c r="AF66" s="159"/>
      <c r="AG66" s="159"/>
      <c r="AH66" s="159"/>
      <c r="AN66" s="182"/>
      <c r="AO66" s="182"/>
      <c r="AP66" s="182"/>
    </row>
    <row r="67" spans="24:42" x14ac:dyDescent="0.25">
      <c r="AC67" s="182"/>
      <c r="AF67" s="159"/>
      <c r="AM67" s="182"/>
    </row>
    <row r="68" spans="24:42" x14ac:dyDescent="0.25">
      <c r="AC68" s="182"/>
      <c r="AD68" s="182" t="s">
        <v>58</v>
      </c>
      <c r="AM68" s="182"/>
    </row>
    <row r="69" spans="24:42" x14ac:dyDescent="0.25">
      <c r="Z69" s="138" t="s">
        <v>59</v>
      </c>
      <c r="AA69" s="138" t="s">
        <v>60</v>
      </c>
      <c r="AC69" s="182"/>
      <c r="AD69" s="182" t="s">
        <v>58</v>
      </c>
      <c r="AM69" s="182"/>
    </row>
    <row r="70" spans="24:42" x14ac:dyDescent="0.25">
      <c r="AC70" s="182"/>
      <c r="AD70" s="182" t="s">
        <v>58</v>
      </c>
      <c r="AM70" s="182"/>
    </row>
    <row r="71" spans="24:42" x14ac:dyDescent="0.25">
      <c r="AC71" s="182"/>
      <c r="AD71" s="182" t="s">
        <v>58</v>
      </c>
      <c r="AM71" s="182"/>
    </row>
    <row r="72" spans="24:42" x14ac:dyDescent="0.25">
      <c r="AC72" s="182"/>
      <c r="AD72" s="182" t="s">
        <v>58</v>
      </c>
      <c r="AM72" s="182"/>
    </row>
    <row r="73" spans="24:42" x14ac:dyDescent="0.25">
      <c r="AC73" s="182"/>
      <c r="AD73" s="182" t="s">
        <v>58</v>
      </c>
      <c r="AM73" s="182"/>
    </row>
    <row r="74" spans="24:42" x14ac:dyDescent="0.25">
      <c r="AC74" s="182"/>
      <c r="AD74" s="182" t="s">
        <v>58</v>
      </c>
      <c r="AM74" s="182"/>
    </row>
    <row r="75" spans="24:42" x14ac:dyDescent="0.25">
      <c r="AC75" s="182"/>
      <c r="AD75" s="182" t="s">
        <v>58</v>
      </c>
      <c r="AM75" s="182"/>
    </row>
    <row r="76" spans="24:42" x14ac:dyDescent="0.25">
      <c r="AC76" s="182"/>
      <c r="AD76" s="182" t="s">
        <v>58</v>
      </c>
      <c r="AM76" s="182"/>
    </row>
    <row r="77" spans="24:42" x14ac:dyDescent="0.25">
      <c r="AC77" s="182"/>
      <c r="AD77" s="182" t="s">
        <v>58</v>
      </c>
      <c r="AM77" s="182"/>
    </row>
    <row r="78" spans="24:42" x14ac:dyDescent="0.25">
      <c r="AC78" s="182"/>
      <c r="AD78" s="182" t="s">
        <v>58</v>
      </c>
      <c r="AM78" s="182"/>
    </row>
    <row r="79" spans="24:42" x14ac:dyDescent="0.25">
      <c r="AC79" s="182"/>
      <c r="AD79" s="182" t="s">
        <v>58</v>
      </c>
      <c r="AM79" s="182"/>
    </row>
    <row r="80" spans="24:42" x14ac:dyDescent="0.25">
      <c r="AC80" s="182"/>
      <c r="AD80" s="182" t="s">
        <v>58</v>
      </c>
      <c r="AM80" s="182"/>
    </row>
    <row r="81" spans="29:39" x14ac:dyDescent="0.25">
      <c r="AC81" s="182"/>
      <c r="AD81" s="182" t="s">
        <v>58</v>
      </c>
      <c r="AM81" s="182"/>
    </row>
    <row r="82" spans="29:39" x14ac:dyDescent="0.25">
      <c r="AC82" s="182"/>
      <c r="AD82" s="182" t="s">
        <v>58</v>
      </c>
      <c r="AM82" s="182"/>
    </row>
    <row r="83" spans="29:39" x14ac:dyDescent="0.25">
      <c r="AC83" s="182"/>
      <c r="AD83" s="182" t="s">
        <v>58</v>
      </c>
      <c r="AM83" s="182"/>
    </row>
    <row r="84" spans="29:39" x14ac:dyDescent="0.25">
      <c r="AC84" s="182"/>
      <c r="AD84" s="182" t="s">
        <v>58</v>
      </c>
      <c r="AM84" s="182"/>
    </row>
    <row r="85" spans="29:39" x14ac:dyDescent="0.25">
      <c r="AC85" s="182"/>
      <c r="AD85" s="182" t="s">
        <v>58</v>
      </c>
      <c r="AM85" s="182"/>
    </row>
    <row r="86" spans="29:39" x14ac:dyDescent="0.25">
      <c r="AC86" s="182"/>
      <c r="AD86" s="182" t="s">
        <v>58</v>
      </c>
      <c r="AM86" s="182"/>
    </row>
    <row r="87" spans="29:39" x14ac:dyDescent="0.25">
      <c r="AC87" s="182"/>
      <c r="AD87" s="182" t="s">
        <v>58</v>
      </c>
      <c r="AM87" s="182"/>
    </row>
    <row r="88" spans="29:39" x14ac:dyDescent="0.25">
      <c r="AC88" s="182"/>
      <c r="AD88" s="182" t="s">
        <v>58</v>
      </c>
      <c r="AM88" s="182"/>
    </row>
    <row r="89" spans="29:39" x14ac:dyDescent="0.25">
      <c r="AC89" s="182"/>
      <c r="AD89" s="182" t="s">
        <v>58</v>
      </c>
      <c r="AM89" s="182"/>
    </row>
    <row r="90" spans="29:39" x14ac:dyDescent="0.25">
      <c r="AC90" s="182"/>
      <c r="AD90" s="182" t="s">
        <v>58</v>
      </c>
      <c r="AM90" s="182"/>
    </row>
    <row r="91" spans="29:39" x14ac:dyDescent="0.25">
      <c r="AC91" s="182"/>
      <c r="AD91" s="182" t="s">
        <v>58</v>
      </c>
      <c r="AM91" s="182"/>
    </row>
    <row r="92" spans="29:39" x14ac:dyDescent="0.25">
      <c r="AC92" s="182"/>
      <c r="AD92" s="182" t="s">
        <v>58</v>
      </c>
      <c r="AM92" s="182"/>
    </row>
    <row r="93" spans="29:39" x14ac:dyDescent="0.25">
      <c r="AC93" s="182"/>
      <c r="AD93" s="182" t="s">
        <v>58</v>
      </c>
      <c r="AM93" s="182"/>
    </row>
    <row r="94" spans="29:39" x14ac:dyDescent="0.25">
      <c r="AC94" s="182"/>
      <c r="AD94" s="182" t="s">
        <v>58</v>
      </c>
      <c r="AM94" s="182"/>
    </row>
    <row r="95" spans="29:39" x14ac:dyDescent="0.25">
      <c r="AC95" s="182"/>
      <c r="AD95" s="182" t="s">
        <v>58</v>
      </c>
      <c r="AM95" s="182"/>
    </row>
    <row r="96" spans="29:39" x14ac:dyDescent="0.25">
      <c r="AC96" s="182"/>
      <c r="AD96" s="182" t="s">
        <v>58</v>
      </c>
      <c r="AM96" s="182"/>
    </row>
    <row r="97" spans="29:39" x14ac:dyDescent="0.25">
      <c r="AC97" s="182"/>
      <c r="AD97" s="182" t="s">
        <v>58</v>
      </c>
      <c r="AM97" s="182"/>
    </row>
    <row r="98" spans="29:39" x14ac:dyDescent="0.25">
      <c r="AC98" s="182"/>
      <c r="AD98" s="182" t="s">
        <v>58</v>
      </c>
      <c r="AM98" s="182"/>
    </row>
    <row r="99" spans="29:39" x14ac:dyDescent="0.25">
      <c r="AC99" s="182"/>
      <c r="AD99" s="182" t="s">
        <v>58</v>
      </c>
      <c r="AM99" s="182"/>
    </row>
    <row r="100" spans="29:39" x14ac:dyDescent="0.25">
      <c r="AC100" s="182"/>
      <c r="AD100" s="182" t="s">
        <v>58</v>
      </c>
      <c r="AM100" s="182"/>
    </row>
    <row r="101" spans="29:39" x14ac:dyDescent="0.25">
      <c r="AC101" s="182"/>
      <c r="AD101" s="182" t="s">
        <v>58</v>
      </c>
      <c r="AM101" s="182"/>
    </row>
    <row r="102" spans="29:39" x14ac:dyDescent="0.25">
      <c r="AC102" s="182"/>
      <c r="AD102" s="182" t="s">
        <v>58</v>
      </c>
      <c r="AM102" s="182"/>
    </row>
    <row r="103" spans="29:39" x14ac:dyDescent="0.25">
      <c r="AC103" s="182"/>
      <c r="AD103" s="182" t="s">
        <v>58</v>
      </c>
      <c r="AM103" s="182"/>
    </row>
    <row r="104" spans="29:39" x14ac:dyDescent="0.25">
      <c r="AC104" s="182"/>
      <c r="AD104" s="182" t="s">
        <v>58</v>
      </c>
      <c r="AM104" s="182"/>
    </row>
    <row r="105" spans="29:39" x14ac:dyDescent="0.25">
      <c r="AC105" s="182"/>
      <c r="AD105" s="182" t="s">
        <v>58</v>
      </c>
      <c r="AM105" s="182"/>
    </row>
    <row r="106" spans="29:39" x14ac:dyDescent="0.25">
      <c r="AC106" s="182"/>
      <c r="AD106" s="182" t="s">
        <v>58</v>
      </c>
    </row>
    <row r="107" spans="29:39" x14ac:dyDescent="0.25">
      <c r="AC107" s="182"/>
      <c r="AD107" s="182" t="s">
        <v>58</v>
      </c>
    </row>
    <row r="108" spans="29:39" x14ac:dyDescent="0.25">
      <c r="AC108" s="182"/>
      <c r="AD108" s="182" t="s">
        <v>58</v>
      </c>
    </row>
    <row r="109" spans="29:39" x14ac:dyDescent="0.25">
      <c r="AC109" s="182"/>
      <c r="AD109" s="182" t="s">
        <v>58</v>
      </c>
    </row>
    <row r="110" spans="29:39" x14ac:dyDescent="0.25">
      <c r="AC110" s="182"/>
      <c r="AD110" s="182" t="s">
        <v>58</v>
      </c>
    </row>
    <row r="111" spans="29:39" x14ac:dyDescent="0.25">
      <c r="AC111" s="182"/>
      <c r="AD111" s="182" t="s">
        <v>58</v>
      </c>
    </row>
    <row r="112" spans="29:39" x14ac:dyDescent="0.25">
      <c r="AC112" s="182"/>
      <c r="AD112" s="182" t="s">
        <v>58</v>
      </c>
    </row>
    <row r="113" spans="29:30" x14ac:dyDescent="0.25">
      <c r="AC113" s="182"/>
      <c r="AD113" s="182" t="s">
        <v>58</v>
      </c>
    </row>
    <row r="114" spans="29:30" x14ac:dyDescent="0.25">
      <c r="AC114" s="182"/>
      <c r="AD114" s="182" t="s">
        <v>58</v>
      </c>
    </row>
    <row r="115" spans="29:30" x14ac:dyDescent="0.25">
      <c r="AC115" s="182"/>
      <c r="AD115" s="182" t="s">
        <v>58</v>
      </c>
    </row>
    <row r="116" spans="29:30" x14ac:dyDescent="0.25">
      <c r="AC116" s="182"/>
      <c r="AD116" s="182" t="s">
        <v>58</v>
      </c>
    </row>
    <row r="117" spans="29:30" x14ac:dyDescent="0.25">
      <c r="AC117" s="182"/>
      <c r="AD117" s="182" t="s">
        <v>58</v>
      </c>
    </row>
    <row r="118" spans="29:30" x14ac:dyDescent="0.25">
      <c r="AC118" s="182"/>
      <c r="AD118" s="182" t="s">
        <v>58</v>
      </c>
    </row>
    <row r="119" spans="29:30" x14ac:dyDescent="0.25">
      <c r="AC119" s="182"/>
      <c r="AD119" s="182" t="s">
        <v>58</v>
      </c>
    </row>
    <row r="120" spans="29:30" x14ac:dyDescent="0.25">
      <c r="AC120" s="182"/>
      <c r="AD120" s="182" t="s">
        <v>58</v>
      </c>
    </row>
    <row r="121" spans="29:30" x14ac:dyDescent="0.25">
      <c r="AC121" s="182"/>
      <c r="AD121" s="182" t="s">
        <v>58</v>
      </c>
    </row>
    <row r="122" spans="29:30" x14ac:dyDescent="0.25">
      <c r="AC122" s="182"/>
      <c r="AD122" s="182" t="s">
        <v>58</v>
      </c>
    </row>
    <row r="123" spans="29:30" x14ac:dyDescent="0.25">
      <c r="AC123" s="182"/>
      <c r="AD123" s="182" t="s">
        <v>58</v>
      </c>
    </row>
    <row r="124" spans="29:30" x14ac:dyDescent="0.25">
      <c r="AC124" s="182"/>
      <c r="AD124" s="182" t="s">
        <v>58</v>
      </c>
    </row>
    <row r="125" spans="29:30" x14ac:dyDescent="0.25">
      <c r="AC125" s="182"/>
      <c r="AD125" s="182" t="s">
        <v>58</v>
      </c>
    </row>
    <row r="126" spans="29:30" x14ac:dyDescent="0.25">
      <c r="AC126" s="182"/>
      <c r="AD126" s="182" t="s">
        <v>58</v>
      </c>
    </row>
    <row r="127" spans="29:30" x14ac:dyDescent="0.25">
      <c r="AC127" s="182"/>
      <c r="AD127" s="182" t="s">
        <v>58</v>
      </c>
    </row>
    <row r="128" spans="29:30" x14ac:dyDescent="0.25">
      <c r="AC128" s="182"/>
      <c r="AD128" s="182" t="s">
        <v>58</v>
      </c>
    </row>
    <row r="129" spans="29:30" x14ac:dyDescent="0.25">
      <c r="AC129" s="182"/>
      <c r="AD129" s="182" t="s">
        <v>58</v>
      </c>
    </row>
    <row r="130" spans="29:30" x14ac:dyDescent="0.25">
      <c r="AC130" s="182"/>
      <c r="AD130" s="182" t="s">
        <v>58</v>
      </c>
    </row>
    <row r="131" spans="29:30" x14ac:dyDescent="0.25">
      <c r="AC131" s="182"/>
      <c r="AD131" s="182" t="s">
        <v>58</v>
      </c>
    </row>
  </sheetData>
  <mergeCells count="4">
    <mergeCell ref="Z1:AE1"/>
    <mergeCell ref="B2:T5"/>
    <mergeCell ref="B6:T7"/>
    <mergeCell ref="Z34:AE34"/>
  </mergeCells>
  <conditionalFormatting sqref="D9:D40 R9:R40">
    <cfRule type="cellIs" dxfId="4" priority="5" stopIfTrue="1" operator="equal">
      <formula>0</formula>
    </cfRule>
  </conditionalFormatting>
  <conditionalFormatting sqref="E9:Q10 E13:Q14 E17:Q18 E21:Q22 E25:Q26 E29:Q30 E33:Q34 E37:Q38">
    <cfRule type="cellIs" dxfId="3" priority="2" stopIfTrue="1" operator="equal">
      <formula>0</formula>
    </cfRule>
  </conditionalFormatting>
  <conditionalFormatting sqref="E11:Q12 E15:Q16 E19:Q20 E23:Q24 E27:Q28 E31:Q32 E35:Q36 E39:Q40">
    <cfRule type="cellIs" dxfId="2" priority="3" stopIfTrue="1" operator="equal">
      <formula>0</formula>
    </cfRule>
  </conditionalFormatting>
  <conditionalFormatting sqref="AC1:AC1048576">
    <cfRule type="duplicateValues" dxfId="1" priority="1"/>
  </conditionalFormatting>
  <conditionalFormatting sqref="AE2:AE33 AE35:AE66">
    <cfRule type="cellIs" dxfId="0" priority="4" stopIfTrue="1" operator="equal">
      <formula>"DO"</formula>
    </cfRule>
  </conditionalFormatting>
  <printOptions horizontalCentered="1"/>
  <pageMargins left="0" right="0" top="0" bottom="0" header="0" footer="0"/>
  <headerFooter>
    <oddFooter>&amp;L&amp;"Arial,Cursiva"&amp;8EBM - 2009&amp;R&amp;"Arial,Cursiva"&amp;8Información actualizada el &amp;D a las &amp;T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3D93-CC92-43BB-827F-A167067C9D90}">
  <sheetPr published="0" codeName="Sheet22">
    <tabColor theme="9" tint="-0.249977111117893"/>
    <pageSetUpPr fitToPage="1"/>
  </sheetPr>
  <dimension ref="A1:CB332"/>
  <sheetViews>
    <sheetView showGridLines="0" topLeftCell="A287" zoomScaleNormal="100" workbookViewId="0">
      <selection activeCell="H269" sqref="H269:H332"/>
    </sheetView>
  </sheetViews>
  <sheetFormatPr defaultColWidth="11.42578125" defaultRowHeight="10.7" customHeight="1" outlineLevelCol="2" x14ac:dyDescent="0.25"/>
  <cols>
    <col min="1" max="3" width="4.7109375" style="236" customWidth="1" outlineLevel="1"/>
    <col min="4" max="4" width="4.7109375" style="237" customWidth="1" outlineLevel="1"/>
    <col min="5" max="5" width="4.7109375" style="236" customWidth="1" outlineLevel="1"/>
    <col min="6" max="6" width="11.42578125" style="236" hidden="1" customWidth="1" outlineLevel="1"/>
    <col min="7" max="7" width="6.7109375" style="236" bestFit="1" customWidth="1" outlineLevel="1"/>
    <col min="8" max="8" width="4.7109375" style="236" customWidth="1" outlineLevel="1"/>
    <col min="9" max="9" width="20.140625" style="236" bestFit="1" customWidth="1" outlineLevel="1"/>
    <col min="10" max="10" width="14.28515625" style="236" bestFit="1" customWidth="1" outlineLevel="1"/>
    <col min="11" max="11" width="19.28515625" style="236" bestFit="1" customWidth="1" outlineLevel="1"/>
    <col min="12" max="12" width="10.7109375" style="236" bestFit="1" customWidth="1" outlineLevel="1"/>
    <col min="13" max="26" width="2.7109375" style="236" customWidth="1" outlineLevel="1"/>
    <col min="27" max="27" width="3.42578125" style="236" hidden="1" customWidth="1" outlineLevel="1"/>
    <col min="28" max="28" width="3.28515625" style="236" hidden="1" customWidth="1" outlineLevel="1"/>
    <col min="29" max="29" width="8.140625" style="236" hidden="1" customWidth="1" outlineLevel="1"/>
    <col min="30" max="30" width="8.140625" style="236" hidden="1" customWidth="1" outlineLevel="2"/>
    <col min="31" max="31" width="5.42578125" style="236" hidden="1" customWidth="1" outlineLevel="2"/>
    <col min="32" max="38" width="2.140625" style="236" hidden="1" customWidth="1" outlineLevel="2"/>
    <col min="39" max="39" width="3.85546875" style="236" hidden="1" customWidth="1" outlineLevel="2"/>
    <col min="40" max="45" width="2.7109375" style="236" hidden="1" customWidth="1" outlineLevel="2"/>
    <col min="46" max="46" width="0.140625" style="238" customWidth="1" outlineLevel="2"/>
    <col min="47" max="47" width="3.140625" style="240" bestFit="1" customWidth="1"/>
    <col min="48" max="48" width="4.140625" style="241" bestFit="1" customWidth="1"/>
    <col min="49" max="49" width="20.140625" style="241" bestFit="1" customWidth="1"/>
    <col min="50" max="50" width="15.7109375" style="242" bestFit="1" customWidth="1"/>
    <col min="51" max="51" width="4.140625" style="241" bestFit="1" customWidth="1"/>
    <col min="52" max="52" width="27.28515625" style="241" bestFit="1" customWidth="1"/>
    <col min="53" max="53" width="4" style="241" customWidth="1"/>
    <col min="54" max="54" width="4.7109375" style="241" bestFit="1" customWidth="1"/>
    <col min="55" max="55" width="11.7109375" style="241" customWidth="1"/>
    <col min="56" max="56" width="3.7109375" style="241" customWidth="1"/>
    <col min="57" max="57" width="4.7109375" style="241" bestFit="1" customWidth="1"/>
    <col min="58" max="58" width="11.7109375" style="238" customWidth="1"/>
    <col min="59" max="59" width="3.7109375" style="238" customWidth="1"/>
    <col min="60" max="60" width="4.7109375" style="238" bestFit="1" customWidth="1"/>
    <col min="61" max="61" width="11.7109375" style="238" customWidth="1"/>
    <col min="62" max="62" width="4" style="238" customWidth="1"/>
    <col min="63" max="63" width="11.42578125" style="238"/>
    <col min="64" max="64" width="7.85546875" style="238" bestFit="1" customWidth="1"/>
    <col min="65" max="65" width="6.7109375" style="238" bestFit="1" customWidth="1"/>
    <col min="66" max="66" width="4.42578125" style="238" bestFit="1" customWidth="1"/>
    <col min="67" max="67" width="6.42578125" style="238" bestFit="1" customWidth="1"/>
    <col min="68" max="68" width="3.85546875" style="238" bestFit="1" customWidth="1"/>
    <col min="69" max="69" width="4.140625" style="238" bestFit="1" customWidth="1"/>
    <col min="70" max="70" width="4" style="238" bestFit="1" customWidth="1"/>
    <col min="71" max="71" width="8.140625" style="238" bestFit="1" customWidth="1"/>
    <col min="72" max="72" width="5.7109375" style="238" bestFit="1" customWidth="1"/>
    <col min="73" max="73" width="8.140625" style="238" bestFit="1" customWidth="1"/>
    <col min="74" max="74" width="5.7109375" style="238" bestFit="1" customWidth="1"/>
    <col min="75" max="75" width="8.28515625" style="238" bestFit="1" customWidth="1"/>
    <col min="76" max="78" width="11.42578125" style="238"/>
    <col min="79" max="80" width="12.42578125" style="238" customWidth="1"/>
    <col min="81" max="16384" width="11.42578125" style="238"/>
  </cols>
  <sheetData>
    <row r="1" spans="1:80" ht="45" customHeight="1" x14ac:dyDescent="0.25">
      <c r="AU1" s="591" t="e" vm="1">
        <v>#VALUE!</v>
      </c>
      <c r="AV1" s="591"/>
      <c r="AW1" s="591"/>
      <c r="AX1" s="591"/>
      <c r="AY1" s="591"/>
      <c r="AZ1" s="591"/>
      <c r="BA1" s="591"/>
      <c r="BB1" s="591"/>
      <c r="BC1" s="591"/>
      <c r="BD1" s="591"/>
      <c r="BE1" s="591"/>
      <c r="BF1" s="591"/>
      <c r="BG1" s="591"/>
      <c r="BH1" s="591"/>
      <c r="BI1" s="591"/>
      <c r="BJ1" s="591"/>
      <c r="BK1" s="591"/>
    </row>
    <row r="2" spans="1:80" ht="15" customHeight="1" x14ac:dyDescent="0.25">
      <c r="AA2" s="592">
        <v>2</v>
      </c>
      <c r="AB2" s="592"/>
      <c r="AC2" s="239"/>
      <c r="AV2" s="566" t="str">
        <f>Inscripciones!$B$2&amp;" - PARTE ALTA"</f>
        <v>U13 MASCULINO - PARTE ALTA</v>
      </c>
      <c r="AW2" s="566"/>
      <c r="AX2" s="566"/>
      <c r="AY2" s="566"/>
      <c r="AZ2" s="566"/>
      <c r="BA2" s="566"/>
      <c r="BB2" s="566"/>
      <c r="BC2" s="566"/>
      <c r="BD2" s="566"/>
      <c r="BE2" s="566"/>
      <c r="BF2" s="566"/>
      <c r="BG2" s="566"/>
      <c r="BH2" s="566"/>
      <c r="BI2" s="566"/>
    </row>
    <row r="3" spans="1:80" ht="10.7" customHeight="1" x14ac:dyDescent="0.25">
      <c r="A3" s="236" t="s">
        <v>61</v>
      </c>
      <c r="B3" s="236" t="s">
        <v>62</v>
      </c>
      <c r="C3" s="236" t="s">
        <v>63</v>
      </c>
      <c r="D3" s="237" t="s">
        <v>64</v>
      </c>
      <c r="E3" s="236" t="s">
        <v>65</v>
      </c>
      <c r="G3" s="236" t="s">
        <v>66</v>
      </c>
      <c r="H3" s="236" t="s">
        <v>67</v>
      </c>
      <c r="I3" s="236" t="s">
        <v>68</v>
      </c>
      <c r="J3" s="236" t="s">
        <v>69</v>
      </c>
      <c r="K3" s="236" t="s">
        <v>70</v>
      </c>
      <c r="L3" s="236" t="s">
        <v>71</v>
      </c>
      <c r="AA3" s="236" t="s">
        <v>72</v>
      </c>
      <c r="AB3" s="236" t="s">
        <v>73</v>
      </c>
      <c r="AD3" s="236" t="s">
        <v>74</v>
      </c>
      <c r="AE3" s="236" t="s">
        <v>75</v>
      </c>
    </row>
    <row r="4" spans="1:80" ht="10.7" customHeight="1" x14ac:dyDescent="0.25">
      <c r="A4" s="467">
        <v>1</v>
      </c>
      <c r="B4" s="587" t="s">
        <v>76</v>
      </c>
      <c r="C4" s="589" t="s">
        <v>77</v>
      </c>
      <c r="D4" s="589"/>
      <c r="E4" s="577"/>
      <c r="F4" s="583" t="str">
        <f>C4&amp;"-"&amp;D4&amp;"- Table"&amp;E4</f>
        <v>21-sep-- Table</v>
      </c>
      <c r="G4" s="577">
        <f ca="1">'SORTEO 64'!D9</f>
        <v>3790</v>
      </c>
      <c r="H4" s="577" t="str">
        <f>'SORTEO 64'!D10</f>
        <v>X</v>
      </c>
      <c r="I4" s="577" t="str">
        <f ca="1">IF(G4=0,0,VLOOKUP(G4,Inscripciones!$B$2:$K$499,2,FALSE))</f>
        <v>FABIAN ROJAS VARELA</v>
      </c>
      <c r="J4" s="577" t="str">
        <f ca="1">IF(G4=0,0,VLOOKUP(G4,Inscripciones!$B$1:$N$399,3,FALSE))</f>
        <v>SAN CARLOS</v>
      </c>
      <c r="K4" s="577" t="str">
        <f ca="1">IF(I4=0,0,VLOOKUP(H4,Inscripciones!$B$2:$K$499,2,FALSE))</f>
        <v>BYE</v>
      </c>
      <c r="L4" s="577" t="str">
        <f ca="1">IF(I4=0,0,VLOOKUP(H4,Inscripciones!$B$1:$N$399,3,FALSE))</f>
        <v>BYE</v>
      </c>
      <c r="M4" s="581">
        <v>11</v>
      </c>
      <c r="N4" s="577">
        <v>0</v>
      </c>
      <c r="O4" s="577"/>
      <c r="P4" s="577"/>
      <c r="Q4" s="577"/>
      <c r="R4" s="577"/>
      <c r="S4" s="577"/>
      <c r="T4" s="577"/>
      <c r="U4" s="577"/>
      <c r="V4" s="577"/>
      <c r="W4" s="577"/>
      <c r="X4" s="577"/>
      <c r="Y4" s="577"/>
      <c r="Z4" s="579"/>
      <c r="AA4" s="487">
        <f>IF(M4+N4&lt;&gt;0,SUM(AF4:AL4),"")</f>
        <v>1</v>
      </c>
      <c r="AB4" s="487">
        <f>IF(M4+N4&lt;&gt;0,SUM(AF5:AL5),"")</f>
        <v>0</v>
      </c>
      <c r="AC4" s="487" t="str">
        <f>IF(AA4&gt;AB4,AD4&amp;"  "&amp;AE4,IF(AB4&gt;AA4,AD4&amp;"  "&amp;AE5,""))</f>
        <v>1 - 0  (0)</v>
      </c>
      <c r="AD4" s="236" t="str">
        <f>IF(AA4&gt;AB4,AA4&amp;" - "&amp;AB4,IF(AB4&gt;AA4,AB4&amp;" - "&amp;AA4,""))</f>
        <v>1 - 0</v>
      </c>
      <c r="AE4" s="236" t="str">
        <f t="shared" ref="AE4:AE67" si="0">CONCATENATE("(",AM4,AN4,AO4,AP4,AQ4,AR4,AS4,")")</f>
        <v>(0)</v>
      </c>
      <c r="AF4" s="236">
        <f>IF(M4&gt;N4,1,0)</f>
        <v>1</v>
      </c>
      <c r="AG4" s="236">
        <f>IF(O4&gt;P4,1,0)</f>
        <v>0</v>
      </c>
      <c r="AH4" s="236">
        <f>IF(Q4&gt;R4,1,0)</f>
        <v>0</v>
      </c>
      <c r="AI4" s="236">
        <f>IF(S4&gt;T4,1,0)</f>
        <v>0</v>
      </c>
      <c r="AJ4" s="236">
        <f>IF(U4&gt;V4,1,0)</f>
        <v>0</v>
      </c>
      <c r="AK4" s="236">
        <f>IF(W4&gt;X4,1,0)</f>
        <v>0</v>
      </c>
      <c r="AL4" s="236">
        <f>IF(Y4&gt;Z4,1,0)</f>
        <v>0</v>
      </c>
      <c r="AM4" s="236">
        <f>IF(M4&gt;N4,N4,IF(N4&gt;M4,-M4,""))</f>
        <v>0</v>
      </c>
      <c r="AN4" s="236" t="str">
        <f>IF(O4&gt;P4,", "&amp;P4,IF(P4&gt;O4,", "&amp;-O4,""))</f>
        <v/>
      </c>
      <c r="AO4" s="236" t="str">
        <f>IF(Q4&gt;R4,", "&amp;R4,IF(R4&gt;Q4,", "&amp;-Q4,""))</f>
        <v/>
      </c>
      <c r="AP4" s="236" t="str">
        <f>IF(S4&gt;T4,", "&amp;T4,IF(T4&gt;S4,", "&amp;-S4,""))</f>
        <v/>
      </c>
      <c r="AQ4" s="236" t="str">
        <f>IF(U4&gt;V4,", "&amp;V4,IF(V4&gt;U4,", "&amp;-U4,""))</f>
        <v/>
      </c>
      <c r="AR4" s="236" t="str">
        <f>IF(W4&gt;X4,", "&amp;X4,IF(X4&gt;W4,", "&amp;-W4,""))</f>
        <v/>
      </c>
      <c r="AS4" s="236" t="str">
        <f>IF(Y4&gt;Z4,", "&amp;Z4,IF(Z4&gt;Y4,", "&amp;-Y4,""))</f>
        <v/>
      </c>
      <c r="AU4" s="243">
        <v>1</v>
      </c>
      <c r="AV4" s="244">
        <f ca="1">VLOOKUP(AV5,$A$4:$L$145,7,FALSE)</f>
        <v>3790</v>
      </c>
      <c r="AW4" s="245" t="str">
        <f ca="1">IF(AV4=0,0,VLOOKUP(AV4,Inscripciones!$B$2:$K$499,2,FALSE))</f>
        <v>FABIAN ROJAS VARELA</v>
      </c>
      <c r="AX4" s="246" t="str">
        <f ca="1">IF(AV4=0,0,VLOOKUP(AV4,Inscripciones!$B$1:$N$399,3,FALSE))</f>
        <v>SAN CARLOS</v>
      </c>
      <c r="AY4" s="247"/>
      <c r="AZ4" s="248" t="str">
        <f>VLOOKUP(AV5,$A$4:$AD$145,29,FALSE)</f>
        <v>1 - 0  (0)</v>
      </c>
      <c r="BA4" s="247"/>
      <c r="BL4" s="249" t="s">
        <v>78</v>
      </c>
      <c r="BM4" s="249" t="s">
        <v>79</v>
      </c>
      <c r="BN4" s="249" t="s">
        <v>80</v>
      </c>
      <c r="BO4" s="249" t="s">
        <v>81</v>
      </c>
      <c r="BP4" s="249" t="s">
        <v>82</v>
      </c>
      <c r="BQ4" s="249" t="s">
        <v>83</v>
      </c>
      <c r="BR4" s="249" t="s">
        <v>84</v>
      </c>
      <c r="BS4" s="249" t="s">
        <v>85</v>
      </c>
      <c r="BT4" s="249" t="s">
        <v>86</v>
      </c>
      <c r="BU4" s="249" t="s">
        <v>87</v>
      </c>
      <c r="BV4" s="249" t="s">
        <v>88</v>
      </c>
      <c r="BW4" s="249" t="s">
        <v>89</v>
      </c>
      <c r="BX4" s="250"/>
      <c r="BY4" s="251" t="s">
        <v>90</v>
      </c>
      <c r="BZ4" s="252" t="s">
        <v>91</v>
      </c>
      <c r="CA4" s="253" t="s">
        <v>92</v>
      </c>
      <c r="CB4" s="254" t="s">
        <v>93</v>
      </c>
    </row>
    <row r="5" spans="1:80" ht="10.7" customHeight="1" x14ac:dyDescent="0.25">
      <c r="A5" s="467"/>
      <c r="B5" s="588"/>
      <c r="C5" s="590"/>
      <c r="D5" s="590"/>
      <c r="E5" s="578"/>
      <c r="F5" s="584"/>
      <c r="G5" s="578"/>
      <c r="H5" s="578"/>
      <c r="I5" s="578">
        <v>0</v>
      </c>
      <c r="J5" s="578">
        <v>0</v>
      </c>
      <c r="K5" s="578">
        <v>0</v>
      </c>
      <c r="L5" s="578">
        <v>0</v>
      </c>
      <c r="M5" s="582"/>
      <c r="N5" s="578"/>
      <c r="O5" s="578"/>
      <c r="P5" s="578"/>
      <c r="Q5" s="578"/>
      <c r="R5" s="578"/>
      <c r="S5" s="578"/>
      <c r="T5" s="578"/>
      <c r="U5" s="578"/>
      <c r="V5" s="578"/>
      <c r="W5" s="578"/>
      <c r="X5" s="578"/>
      <c r="Y5" s="578"/>
      <c r="Z5" s="580"/>
      <c r="AA5" s="487"/>
      <c r="AB5" s="487"/>
      <c r="AC5" s="487"/>
      <c r="AD5" s="236" t="str">
        <f>IF(AA4&gt;AB4,AD4&amp;"  "&amp;AE4,IF(AB4&gt;AA4,AD4&amp;"  "&amp;AE5,""))</f>
        <v>1 - 0  (0)</v>
      </c>
      <c r="AE5" s="236" t="str">
        <f t="shared" si="0"/>
        <v>(0)</v>
      </c>
      <c r="AF5" s="236">
        <f>IF(N4&gt;M4,1,0)</f>
        <v>0</v>
      </c>
      <c r="AG5" s="236">
        <f>IF(P4&gt;O4,1,0)</f>
        <v>0</v>
      </c>
      <c r="AH5" s="236">
        <f>IF(R4&gt;Q4,1,0)</f>
        <v>0</v>
      </c>
      <c r="AI5" s="236">
        <f>IF(T4&gt;S4,1,0)</f>
        <v>0</v>
      </c>
      <c r="AJ5" s="236">
        <f>IF(V4&gt;U4,1,0)</f>
        <v>0</v>
      </c>
      <c r="AK5" s="236">
        <f>IF(X4&gt;W4,1,0)</f>
        <v>0</v>
      </c>
      <c r="AL5" s="236">
        <f>IF(Z4&gt;Y4,1,0)</f>
        <v>0</v>
      </c>
      <c r="AM5" s="236">
        <f>IF(N4&gt;M4,M4,IF(M4&gt;N4,-N4,""))</f>
        <v>0</v>
      </c>
      <c r="AN5" s="236" t="str">
        <f>IF(P4&gt;O4,", "&amp;O4,IF(O4&gt;P4,", "&amp;-P4,""))</f>
        <v/>
      </c>
      <c r="AO5" s="236" t="str">
        <f>IF(R4&gt;Q4,", "&amp;Q4,IF(Q4&gt;R4,", "&amp;-R4,""))</f>
        <v/>
      </c>
      <c r="AP5" s="236" t="str">
        <f>IF(T4&gt;S4,", "&amp;S4,IF(S4&gt;T4,", "&amp;-T4,""))</f>
        <v/>
      </c>
      <c r="AQ5" s="236" t="str">
        <f>IF(V4&gt;U4,", "&amp;U4,IF(U4&gt;V4,", "&amp;-V4,""))</f>
        <v/>
      </c>
      <c r="AR5" s="236" t="str">
        <f>IF(X4&gt;W4,", "&amp;W4,IF(W4&gt;X4,", "&amp;-X4,""))</f>
        <v/>
      </c>
      <c r="AS5" s="236" t="str">
        <f>IF(Z4&gt;Y4,", "&amp;Y4,IF(Y4&gt;Z4,", "&amp;-Z4,""))</f>
        <v/>
      </c>
      <c r="AV5" s="255">
        <v>1</v>
      </c>
      <c r="AW5" s="256" t="str">
        <f>VLOOKUP(AV5,$A$4:$L$145,6,FALSE)</f>
        <v>21-sep-- Table</v>
      </c>
      <c r="AX5" s="257"/>
      <c r="AY5" s="244">
        <f ca="1">VLOOKUP(AY7,$A$4:$L$149,7,FALSE)</f>
        <v>3790</v>
      </c>
      <c r="AZ5" s="245" t="str">
        <f ca="1">IF(AY5=0,0,VLOOKUP(AY5,Inscripciones!$B$2:$K$499,2,FALSE))</f>
        <v>FABIAN ROJAS VARELA</v>
      </c>
      <c r="BA5" s="246" t="str">
        <f ca="1">IF(AY5=0,0,VLOOKUP(AY5,Inscripciones!$B$1:$N$399,3,FALSE))</f>
        <v>SAN CARLOS</v>
      </c>
      <c r="BL5" s="258">
        <v>1</v>
      </c>
      <c r="BM5" s="259"/>
      <c r="BN5" s="259"/>
      <c r="BO5" s="260"/>
      <c r="BP5" s="261"/>
      <c r="BQ5" s="258"/>
      <c r="BR5" s="258">
        <v>1</v>
      </c>
      <c r="BS5" s="262" t="e">
        <f>VLOOKUP(BY6,Inscripciones!$A$2:$B$399,2,FALSE)</f>
        <v>#N/A</v>
      </c>
      <c r="BT5" s="263"/>
      <c r="BU5" s="262" t="e">
        <f ca="1">VLOOKUP(BZ6,Inscripciones!$A$2:$B$399,2,FALSE)</f>
        <v>#N/A</v>
      </c>
      <c r="BV5" s="263"/>
      <c r="BW5" s="258"/>
      <c r="BX5" s="250"/>
      <c r="BY5" s="264">
        <f ca="1">G4</f>
        <v>3790</v>
      </c>
      <c r="BZ5" s="265" t="str">
        <f>H4</f>
        <v>X</v>
      </c>
      <c r="CA5" s="253" t="str">
        <f>Inscripciones!$B$2</f>
        <v>U13 MASCULINO</v>
      </c>
      <c r="CB5" s="254" t="s">
        <v>94</v>
      </c>
    </row>
    <row r="6" spans="1:80" ht="10.7" customHeight="1" x14ac:dyDescent="0.25">
      <c r="A6" s="467">
        <v>2</v>
      </c>
      <c r="B6" s="571" t="s">
        <v>76</v>
      </c>
      <c r="C6" s="573" t="s">
        <v>77</v>
      </c>
      <c r="D6" s="573"/>
      <c r="E6" s="567"/>
      <c r="F6" s="575" t="str">
        <f t="shared" ref="F6" si="1">C6&amp;"-"&amp;D6&amp;"- Table"&amp;E6</f>
        <v>21-sep-- Table</v>
      </c>
      <c r="G6" s="567" t="str">
        <f>'SORTEO 64'!D11</f>
        <v>X</v>
      </c>
      <c r="H6" s="567">
        <f ca="1">'SORTEO 64'!D12</f>
        <v>4459</v>
      </c>
      <c r="I6" s="567" t="str">
        <f>IF(G6=0,0,VLOOKUP(G6,Inscripciones!$B$2:$K$499,2,FALSE))</f>
        <v>BYE</v>
      </c>
      <c r="J6" s="567" t="str">
        <f>IF(G6=0,0,VLOOKUP(G6,Inscripciones!$B$1:$N$399,3,FALSE))</f>
        <v>BYE</v>
      </c>
      <c r="K6" s="567" t="str">
        <f ca="1">IF(I6=0,0,VLOOKUP(H6,Inscripciones!$B$2:$K$499,2,FALSE))</f>
        <v>SAÚL JESÉ OROZCO REYES</v>
      </c>
      <c r="L6" s="567" t="str">
        <f ca="1">IF(I6=0,0,VLOOKUP(H6,Inscripciones!$B$1:$N$399,3,FALSE))</f>
        <v>ESPARZA</v>
      </c>
      <c r="M6" s="569">
        <v>0</v>
      </c>
      <c r="N6" s="567">
        <v>11</v>
      </c>
      <c r="O6" s="567"/>
      <c r="P6" s="567"/>
      <c r="Q6" s="567"/>
      <c r="R6" s="567"/>
      <c r="S6" s="567"/>
      <c r="T6" s="567"/>
      <c r="U6" s="567"/>
      <c r="V6" s="567"/>
      <c r="W6" s="567"/>
      <c r="X6" s="567"/>
      <c r="Y6" s="567"/>
      <c r="Z6" s="585"/>
      <c r="AA6" s="487">
        <f>IF(M6+N6&lt;&gt;0,SUM(AF6:AL6),"")</f>
        <v>0</v>
      </c>
      <c r="AB6" s="487">
        <f>IF(M6+N6&lt;&gt;0,SUM(AF7:AL7),"")</f>
        <v>1</v>
      </c>
      <c r="AC6" s="487" t="str">
        <f t="shared" ref="AC6" si="2">IF(AA6&gt;AB6,AD6&amp;"  "&amp;AE6,IF(AB6&gt;AA6,AD6&amp;"  "&amp;AE7,""))</f>
        <v>1 - 0  (0)</v>
      </c>
      <c r="AD6" s="236" t="str">
        <f>IF(AA6&gt;AB6,AA6&amp;" - "&amp;AB6,IF(AB6&gt;AA6,AB6&amp;" - "&amp;AA6,""))</f>
        <v>1 - 0</v>
      </c>
      <c r="AE6" s="236" t="str">
        <f t="shared" si="0"/>
        <v>(0)</v>
      </c>
      <c r="AF6" s="236">
        <f>IF(M6&gt;N6,1,0)</f>
        <v>0</v>
      </c>
      <c r="AG6" s="236">
        <f>IF(O6&gt;P6,1,0)</f>
        <v>0</v>
      </c>
      <c r="AH6" s="236">
        <f>IF(Q6&gt;R6,1,0)</f>
        <v>0</v>
      </c>
      <c r="AI6" s="236">
        <f>IF(S6&gt;T6,1,0)</f>
        <v>0</v>
      </c>
      <c r="AJ6" s="236">
        <f>IF(U6&gt;V6,1,0)</f>
        <v>0</v>
      </c>
      <c r="AK6" s="236">
        <f>IF(W6&gt;X6,1,0)</f>
        <v>0</v>
      </c>
      <c r="AL6" s="236">
        <f>IF(Y6&gt;Z6,1,0)</f>
        <v>0</v>
      </c>
      <c r="AM6" s="236">
        <f>IF(M6&gt;N6,N6,IF(N6&gt;M6,-M6,""))</f>
        <v>0</v>
      </c>
      <c r="AN6" s="236" t="str">
        <f>IF(O6&gt;P6,", "&amp;P6,IF(P6&gt;O6,", "&amp;-O6,""))</f>
        <v/>
      </c>
      <c r="AO6" s="236" t="str">
        <f>IF(Q6&gt;R6,", "&amp;R6,IF(R6&gt;Q6,", "&amp;-Q6,""))</f>
        <v/>
      </c>
      <c r="AP6" s="236" t="str">
        <f>IF(S6&gt;T6,", "&amp;T6,IF(T6&gt;S6,", "&amp;-S6,""))</f>
        <v/>
      </c>
      <c r="AQ6" s="236" t="str">
        <f>IF(U6&gt;V6,", "&amp;V6,IF(V6&gt;U6,", "&amp;-U6,""))</f>
        <v/>
      </c>
      <c r="AR6" s="236" t="str">
        <f>IF(W6&gt;X6,", "&amp;X6,IF(X6&gt;W6,", "&amp;-W6,""))</f>
        <v/>
      </c>
      <c r="AS6" s="236" t="str">
        <f>IF(Y6&gt;Z6,", "&amp;Z6,IF(Z6&gt;Y6,", "&amp;-Y6,""))</f>
        <v/>
      </c>
      <c r="AU6" s="243">
        <f>1+AU4</f>
        <v>2</v>
      </c>
      <c r="AV6" s="266" t="str">
        <f>VLOOKUP(AV5,$A$4:$L$145,8,FALSE)</f>
        <v>X</v>
      </c>
      <c r="AW6" s="266" t="str">
        <f>IF(AV6=0,0,VLOOKUP(AV6,Inscripciones!$B$2:$K$499,2,FALSE))</f>
        <v>BYE</v>
      </c>
      <c r="AX6" s="267" t="str">
        <f>IF(AV6=0,0,VLOOKUP(AV6,Inscripciones!$B$1:$N$399,3,FALSE))</f>
        <v>BYE</v>
      </c>
      <c r="BA6" s="268"/>
      <c r="BB6" s="247"/>
      <c r="BC6" s="248" t="str">
        <f>VLOOKUP(AY7,$A$4:$AD$145,29,FALSE)</f>
        <v>2 - 0  (9, 8)</v>
      </c>
      <c r="BD6" s="247"/>
      <c r="BL6" s="258">
        <f>1+BL5</f>
        <v>2</v>
      </c>
      <c r="BM6" s="259"/>
      <c r="BN6" s="259"/>
      <c r="BO6" s="260"/>
      <c r="BP6" s="261"/>
      <c r="BQ6" s="258"/>
      <c r="BR6" s="258">
        <v>2</v>
      </c>
      <c r="BS6" s="262" t="e">
        <f ca="1">VLOOKUP(BY7,Inscripciones!$A$2:$B$399,2,FALSE)</f>
        <v>#N/A</v>
      </c>
      <c r="BT6" s="263"/>
      <c r="BU6" s="262" t="e">
        <f>VLOOKUP(BZ7,Inscripciones!$A$2:$B$399,2,FALSE)</f>
        <v>#N/A</v>
      </c>
      <c r="BV6" s="263"/>
      <c r="BW6" s="258"/>
      <c r="BX6" s="250"/>
      <c r="BY6" s="264" t="str">
        <f>G6</f>
        <v>X</v>
      </c>
      <c r="BZ6" s="265">
        <f ca="1">H6</f>
        <v>4459</v>
      </c>
      <c r="CA6" s="253" t="str">
        <f>Inscripciones!$B$2</f>
        <v>U13 MASCULINO</v>
      </c>
      <c r="CB6" s="254" t="s">
        <v>95</v>
      </c>
    </row>
    <row r="7" spans="1:80" ht="10.7" customHeight="1" x14ac:dyDescent="0.25">
      <c r="A7" s="467"/>
      <c r="B7" s="572"/>
      <c r="C7" s="574"/>
      <c r="D7" s="574"/>
      <c r="E7" s="568"/>
      <c r="F7" s="576"/>
      <c r="G7" s="568"/>
      <c r="H7" s="568"/>
      <c r="I7" s="568">
        <v>0</v>
      </c>
      <c r="J7" s="568">
        <v>0</v>
      </c>
      <c r="K7" s="568">
        <v>0</v>
      </c>
      <c r="L7" s="568">
        <v>0</v>
      </c>
      <c r="M7" s="570"/>
      <c r="N7" s="568"/>
      <c r="O7" s="568"/>
      <c r="P7" s="568"/>
      <c r="Q7" s="568"/>
      <c r="R7" s="568"/>
      <c r="S7" s="568"/>
      <c r="T7" s="568"/>
      <c r="U7" s="568"/>
      <c r="V7" s="568"/>
      <c r="W7" s="568"/>
      <c r="X7" s="568"/>
      <c r="Y7" s="568"/>
      <c r="Z7" s="586"/>
      <c r="AA7" s="487"/>
      <c r="AB7" s="487"/>
      <c r="AC7" s="487"/>
      <c r="AD7" s="236" t="str">
        <f>IF(AA6&gt;AB6,AD6&amp;"  "&amp;AE6,IF(AB6&gt;AA6,AD6&amp;"  "&amp;AE7,""))</f>
        <v>1 - 0  (0)</v>
      </c>
      <c r="AE7" s="236" t="str">
        <f t="shared" si="0"/>
        <v>(0)</v>
      </c>
      <c r="AF7" s="236">
        <f>IF(N6&gt;M6,1,0)</f>
        <v>1</v>
      </c>
      <c r="AG7" s="236">
        <f>IF(P6&gt;O6,1,0)</f>
        <v>0</v>
      </c>
      <c r="AH7" s="236">
        <f>IF(R6&gt;Q6,1,0)</f>
        <v>0</v>
      </c>
      <c r="AI7" s="236">
        <f>IF(T6&gt;S6,1,0)</f>
        <v>0</v>
      </c>
      <c r="AJ7" s="236">
        <f>IF(V6&gt;U6,1,0)</f>
        <v>0</v>
      </c>
      <c r="AK7" s="236">
        <f>IF(X6&gt;W6,1,0)</f>
        <v>0</v>
      </c>
      <c r="AL7" s="236">
        <f>IF(Z6&gt;Y6,1,0)</f>
        <v>0</v>
      </c>
      <c r="AM7" s="236">
        <f>IF(N6&gt;M6,M6,IF(M6&gt;N6,-N6,""))</f>
        <v>0</v>
      </c>
      <c r="AN7" s="236" t="str">
        <f>IF(P6&gt;O6,", "&amp;O6,IF(O6&gt;P6,", "&amp;-P6,""))</f>
        <v/>
      </c>
      <c r="AO7" s="236" t="str">
        <f>IF(R6&gt;Q6,", "&amp;Q6,IF(Q6&gt;R6,", "&amp;-R6,""))</f>
        <v/>
      </c>
      <c r="AP7" s="236" t="str">
        <f>IF(T6&gt;S6,", "&amp;S6,IF(S6&gt;T6,", "&amp;-T6,""))</f>
        <v/>
      </c>
      <c r="AQ7" s="236" t="str">
        <f>IF(V6&gt;U6,", "&amp;U6,IF(U6&gt;V6,", "&amp;-V6,""))</f>
        <v/>
      </c>
      <c r="AR7" s="236" t="str">
        <f>IF(X6&gt;W6,", "&amp;W6,IF(W6&gt;X6,", "&amp;-X6,""))</f>
        <v/>
      </c>
      <c r="AS7" s="236" t="str">
        <f>IF(Z6&gt;Y6,", "&amp;Y6,IF(Y6&gt;Z6,", "&amp;-Z6,""))</f>
        <v/>
      </c>
      <c r="AU7" s="243"/>
      <c r="AX7" s="269"/>
      <c r="AY7" s="255">
        <v>33</v>
      </c>
      <c r="AZ7" s="256" t="str">
        <f>VLOOKUP(AY7,$A$4:$L$145,6,FALSE)</f>
        <v>21-sep-- Table</v>
      </c>
      <c r="BA7" s="270"/>
      <c r="BB7" s="244">
        <f ca="1">VLOOKUP(BB11,$A$4:$L$149,7,FALSE)</f>
        <v>3790</v>
      </c>
      <c r="BC7" s="245" t="str">
        <f ca="1">IF(BB7=0,0,VLOOKUP(BB7,Inscripciones!$B$2:$K$499,2,FALSE))</f>
        <v>FABIAN ROJAS VARELA</v>
      </c>
      <c r="BD7" s="246" t="str">
        <f ca="1">IF(BB7=0,0,VLOOKUP(BB7,Inscripciones!$B$1:$N$399,3,FALSE))</f>
        <v>SAN CARLOS</v>
      </c>
      <c r="BL7" s="258">
        <f t="shared" ref="BL7:BL68" si="3">1+BL6</f>
        <v>3</v>
      </c>
      <c r="BM7" s="259"/>
      <c r="BN7" s="259"/>
      <c r="BO7" s="260"/>
      <c r="BP7" s="261"/>
      <c r="BQ7" s="258"/>
      <c r="BR7" s="258">
        <v>3</v>
      </c>
      <c r="BS7" s="262" t="e">
        <f>VLOOKUP(BY8,Inscripciones!$A$2:$B$399,2,FALSE)</f>
        <v>#N/A</v>
      </c>
      <c r="BT7" s="263"/>
      <c r="BU7" s="262" t="e">
        <f ca="1">VLOOKUP(BZ8,Inscripciones!$A$2:$B$399,2,FALSE)</f>
        <v>#N/A</v>
      </c>
      <c r="BV7" s="263"/>
      <c r="BW7" s="258"/>
      <c r="BX7" s="250"/>
      <c r="BY7" s="264">
        <f ca="1">G8</f>
        <v>4353</v>
      </c>
      <c r="BZ7" s="265" t="str">
        <f>H8</f>
        <v>X</v>
      </c>
      <c r="CA7" s="253" t="str">
        <f>Inscripciones!$B$2</f>
        <v>U13 MASCULINO</v>
      </c>
      <c r="CB7" s="254" t="s">
        <v>96</v>
      </c>
    </row>
    <row r="8" spans="1:80" ht="10.7" customHeight="1" x14ac:dyDescent="0.25">
      <c r="A8" s="467">
        <v>3</v>
      </c>
      <c r="B8" s="587" t="s">
        <v>76</v>
      </c>
      <c r="C8" s="589" t="s">
        <v>77</v>
      </c>
      <c r="D8" s="589"/>
      <c r="E8" s="577"/>
      <c r="F8" s="583" t="str">
        <f t="shared" ref="F8" si="4">C8&amp;"-"&amp;D8&amp;"- Table"&amp;E8</f>
        <v>21-sep-- Table</v>
      </c>
      <c r="G8" s="577">
        <f ca="1">'SORTEO 64'!D13</f>
        <v>4353</v>
      </c>
      <c r="H8" s="577" t="str">
        <f>'SORTEO 64'!D14</f>
        <v>X</v>
      </c>
      <c r="I8" s="577" t="str">
        <f ca="1">IF(G8=0,0,VLOOKUP(G8,Inscripciones!$B$2:$K$499,2,FALSE))</f>
        <v>IVAN ANDRÉS RODRÍGUEZ DURÁN</v>
      </c>
      <c r="J8" s="577" t="str">
        <f ca="1">IF(G8=0,0,VLOOKUP(G8,Inscripciones!$B$1:$N$399,3,FALSE))</f>
        <v>SAN CARLOS</v>
      </c>
      <c r="K8" s="577" t="str">
        <f ca="1">IF(I8=0,0,VLOOKUP(H8,Inscripciones!$B$2:$K$499,2,FALSE))</f>
        <v>BYE</v>
      </c>
      <c r="L8" s="577" t="str">
        <f ca="1">IF(I8=0,0,VLOOKUP(H8,Inscripciones!$B$1:$N$399,3,FALSE))</f>
        <v>BYE</v>
      </c>
      <c r="M8" s="581">
        <v>11</v>
      </c>
      <c r="N8" s="577">
        <v>0</v>
      </c>
      <c r="O8" s="577"/>
      <c r="P8" s="577"/>
      <c r="Q8" s="577"/>
      <c r="R8" s="577"/>
      <c r="S8" s="577"/>
      <c r="T8" s="577"/>
      <c r="U8" s="577"/>
      <c r="V8" s="577"/>
      <c r="W8" s="577"/>
      <c r="X8" s="577"/>
      <c r="Y8" s="577"/>
      <c r="Z8" s="579"/>
      <c r="AA8" s="487">
        <f>IF(M8+N8&lt;&gt;0,SUM(AF8:AL8),"")</f>
        <v>1</v>
      </c>
      <c r="AB8" s="487">
        <f>IF(M8+N8&lt;&gt;0,SUM(AF9:AL9),"")</f>
        <v>0</v>
      </c>
      <c r="AC8" s="487" t="str">
        <f t="shared" ref="AC8" si="5">IF(AA8&gt;AB8,AD8&amp;"  "&amp;AE8,IF(AB8&gt;AA8,AD8&amp;"  "&amp;AE9,""))</f>
        <v>1 - 0  (0)</v>
      </c>
      <c r="AD8" s="236" t="str">
        <f>IF(AA8&gt;AB8,AA8&amp;" - "&amp;AB8,IF(AB8&gt;AA8,AB8&amp;" - "&amp;AA8,""))</f>
        <v>1 - 0</v>
      </c>
      <c r="AE8" s="236" t="str">
        <f t="shared" si="0"/>
        <v>(0)</v>
      </c>
      <c r="AF8" s="236">
        <f>IF(M8&gt;N8,1,0)</f>
        <v>1</v>
      </c>
      <c r="AG8" s="236">
        <f>IF(O8&gt;P8,1,0)</f>
        <v>0</v>
      </c>
      <c r="AH8" s="236">
        <f>IF(Q8&gt;R8,1,0)</f>
        <v>0</v>
      </c>
      <c r="AI8" s="236">
        <f>IF(S8&gt;T8,1,0)</f>
        <v>0</v>
      </c>
      <c r="AJ8" s="236">
        <f>IF(U8&gt;V8,1,0)</f>
        <v>0</v>
      </c>
      <c r="AK8" s="236">
        <f>IF(W8&gt;X8,1,0)</f>
        <v>0</v>
      </c>
      <c r="AL8" s="236">
        <f>IF(Y8&gt;Z8,1,0)</f>
        <v>0</v>
      </c>
      <c r="AM8" s="236">
        <f>IF(M8&gt;N8,N8,IF(N8&gt;M8,-M8,""))</f>
        <v>0</v>
      </c>
      <c r="AN8" s="236" t="str">
        <f>IF(O8&gt;P8,", "&amp;P8,IF(P8&gt;O8,", "&amp;-O8,""))</f>
        <v/>
      </c>
      <c r="AO8" s="236" t="str">
        <f>IF(Q8&gt;R8,", "&amp;R8,IF(R8&gt;Q8,", "&amp;-Q8,""))</f>
        <v/>
      </c>
      <c r="AP8" s="236" t="str">
        <f>IF(S8&gt;T8,", "&amp;T8,IF(T8&gt;S8,", "&amp;-S8,""))</f>
        <v/>
      </c>
      <c r="AQ8" s="236" t="str">
        <f>IF(U8&gt;V8,", "&amp;V8,IF(V8&gt;U8,", "&amp;-U8,""))</f>
        <v/>
      </c>
      <c r="AR8" s="236" t="str">
        <f>IF(W8&gt;X8,", "&amp;X8,IF(X8&gt;W8,", "&amp;-W8,""))</f>
        <v/>
      </c>
      <c r="AS8" s="236" t="str">
        <f>IF(Y8&gt;Z8,", "&amp;Z8,IF(Z8&gt;Y8,", "&amp;-Y8,""))</f>
        <v/>
      </c>
      <c r="AU8" s="243">
        <f>1+AU6</f>
        <v>3</v>
      </c>
      <c r="AV8" s="244" t="str">
        <f>VLOOKUP(AV9,$A$4:$L$145,7,FALSE)</f>
        <v>X</v>
      </c>
      <c r="AW8" s="245" t="str">
        <f>IF(AV8=0,0,VLOOKUP(AV8,Inscripciones!$B$2:$K$499,2,FALSE))</f>
        <v>BYE</v>
      </c>
      <c r="AX8" s="246" t="str">
        <f>IF(AV8=0,0,VLOOKUP(AV8,Inscripciones!$B$1:$N$399,3,FALSE))</f>
        <v>BYE</v>
      </c>
      <c r="AY8" s="271"/>
      <c r="BA8" s="268"/>
      <c r="BD8" s="268"/>
      <c r="BL8" s="258">
        <f t="shared" si="3"/>
        <v>4</v>
      </c>
      <c r="BM8" s="259"/>
      <c r="BN8" s="259"/>
      <c r="BO8" s="260"/>
      <c r="BP8" s="261"/>
      <c r="BQ8" s="258"/>
      <c r="BR8" s="258">
        <v>4</v>
      </c>
      <c r="BS8" s="262" t="e">
        <f ca="1">VLOOKUP(BY9,Inscripciones!$A$2:$B$399,2,FALSE)</f>
        <v>#N/A</v>
      </c>
      <c r="BT8" s="263"/>
      <c r="BU8" s="262" t="e">
        <f>VLOOKUP(BZ9,Inscripciones!$A$2:$B$399,2,FALSE)</f>
        <v>#N/A</v>
      </c>
      <c r="BV8" s="263"/>
      <c r="BW8" s="258"/>
      <c r="BX8" s="250"/>
      <c r="BY8" s="264" t="str">
        <f>G10</f>
        <v>X</v>
      </c>
      <c r="BZ8" s="265">
        <f ca="1">H10</f>
        <v>4296</v>
      </c>
      <c r="CA8" s="253" t="str">
        <f>Inscripciones!$B$2</f>
        <v>U13 MASCULINO</v>
      </c>
      <c r="CB8" s="254" t="s">
        <v>97</v>
      </c>
    </row>
    <row r="9" spans="1:80" ht="10.7" customHeight="1" x14ac:dyDescent="0.25">
      <c r="A9" s="467"/>
      <c r="B9" s="588"/>
      <c r="C9" s="590"/>
      <c r="D9" s="590"/>
      <c r="E9" s="578"/>
      <c r="F9" s="584"/>
      <c r="G9" s="578"/>
      <c r="H9" s="578"/>
      <c r="I9" s="578">
        <v>0</v>
      </c>
      <c r="J9" s="578">
        <v>0</v>
      </c>
      <c r="K9" s="578">
        <v>0</v>
      </c>
      <c r="L9" s="578">
        <v>0</v>
      </c>
      <c r="M9" s="582"/>
      <c r="N9" s="578"/>
      <c r="O9" s="578"/>
      <c r="P9" s="578"/>
      <c r="Q9" s="578"/>
      <c r="R9" s="578"/>
      <c r="S9" s="578"/>
      <c r="T9" s="578"/>
      <c r="U9" s="578"/>
      <c r="V9" s="578"/>
      <c r="W9" s="578"/>
      <c r="X9" s="578"/>
      <c r="Y9" s="578"/>
      <c r="Z9" s="580"/>
      <c r="AA9" s="487"/>
      <c r="AB9" s="487"/>
      <c r="AC9" s="487"/>
      <c r="AD9" s="236" t="str">
        <f>IF(AA8&gt;AB8,AD8&amp;"  "&amp;AE8,IF(AB8&gt;AA8,AD8&amp;"  "&amp;AE9,""))</f>
        <v>1 - 0  (0)</v>
      </c>
      <c r="AE9" s="236" t="str">
        <f t="shared" si="0"/>
        <v>(0)</v>
      </c>
      <c r="AF9" s="236">
        <f>IF(N8&gt;M8,1,0)</f>
        <v>0</v>
      </c>
      <c r="AG9" s="236">
        <f>IF(P8&gt;O8,1,0)</f>
        <v>0</v>
      </c>
      <c r="AH9" s="236">
        <f>IF(R8&gt;Q8,1,0)</f>
        <v>0</v>
      </c>
      <c r="AI9" s="236">
        <f>IF(T8&gt;S8,1,0)</f>
        <v>0</v>
      </c>
      <c r="AJ9" s="236">
        <f>IF(V8&gt;U8,1,0)</f>
        <v>0</v>
      </c>
      <c r="AK9" s="236">
        <f>IF(X8&gt;W8,1,0)</f>
        <v>0</v>
      </c>
      <c r="AL9" s="236">
        <f>IF(Z8&gt;Y8,1,0)</f>
        <v>0</v>
      </c>
      <c r="AM9" s="236">
        <f>IF(N8&gt;M8,M8,IF(M8&gt;N8,-N8,""))</f>
        <v>0</v>
      </c>
      <c r="AN9" s="236" t="str">
        <f>IF(P8&gt;O8,", "&amp;O8,IF(O8&gt;P8,", "&amp;-P8,""))</f>
        <v/>
      </c>
      <c r="AO9" s="236" t="str">
        <f>IF(R8&gt;Q8,", "&amp;Q8,IF(Q8&gt;R8,", "&amp;-R8,""))</f>
        <v/>
      </c>
      <c r="AP9" s="236" t="str">
        <f>IF(T8&gt;S8,", "&amp;S8,IF(S8&gt;T8,", "&amp;-T8,""))</f>
        <v/>
      </c>
      <c r="AQ9" s="236" t="str">
        <f>IF(V8&gt;U8,", "&amp;U8,IF(U8&gt;V8,", "&amp;-V8,""))</f>
        <v/>
      </c>
      <c r="AR9" s="236" t="str">
        <f>IF(X8&gt;W8,", "&amp;W8,IF(W8&gt;X8,", "&amp;-X8,""))</f>
        <v/>
      </c>
      <c r="AS9" s="236" t="str">
        <f>IF(Z8&gt;Y8,", "&amp;Y8,IF(Y8&gt;Z8,", "&amp;-Z8,""))</f>
        <v/>
      </c>
      <c r="AV9" s="255">
        <v>2</v>
      </c>
      <c r="AW9" s="256" t="str">
        <f>VLOOKUP(AV9,$A$4:$L$145,6,FALSE)</f>
        <v>21-sep-- Table</v>
      </c>
      <c r="AX9" s="257"/>
      <c r="AY9" s="266">
        <f ca="1">VLOOKUP(AY7,$A$4:$L$149,8,FALSE)</f>
        <v>4459</v>
      </c>
      <c r="AZ9" s="266" t="str">
        <f ca="1">IF(AY9=0,0,VLOOKUP(AY9,Inscripciones!$B$2:$K$499,2,FALSE))</f>
        <v>SAÚL JESÉ OROZCO REYES</v>
      </c>
      <c r="BA9" s="267" t="str">
        <f ca="1">IF(AY9=0,0,VLOOKUP(AY9,Inscripciones!$B$1:$N$399,3,FALSE))</f>
        <v>ESPARZA</v>
      </c>
      <c r="BD9" s="268"/>
      <c r="BL9" s="258">
        <f t="shared" si="3"/>
        <v>5</v>
      </c>
      <c r="BM9" s="259"/>
      <c r="BN9" s="259"/>
      <c r="BO9" s="260"/>
      <c r="BP9" s="261"/>
      <c r="BQ9" s="258"/>
      <c r="BR9" s="258">
        <v>5</v>
      </c>
      <c r="BS9" s="262" t="e">
        <f ca="1">VLOOKUP(BY10,Inscripciones!$A$2:$B$399,2,FALSE)</f>
        <v>#N/A</v>
      </c>
      <c r="BT9" s="263"/>
      <c r="BU9" s="262" t="e">
        <f ca="1">VLOOKUP(BZ10,Inscripciones!$A$2:$B$399,2,FALSE)</f>
        <v>#N/A</v>
      </c>
      <c r="BV9" s="263"/>
      <c r="BW9" s="258"/>
      <c r="BX9" s="250"/>
      <c r="BY9" s="264">
        <f ca="1">G12</f>
        <v>4175</v>
      </c>
      <c r="BZ9" s="265" t="str">
        <f>H12</f>
        <v>X</v>
      </c>
      <c r="CA9" s="253" t="str">
        <f>Inscripciones!$B$2</f>
        <v>U13 MASCULINO</v>
      </c>
      <c r="CB9" s="254" t="s">
        <v>98</v>
      </c>
    </row>
    <row r="10" spans="1:80" ht="10.7" customHeight="1" x14ac:dyDescent="0.25">
      <c r="A10" s="467">
        <v>4</v>
      </c>
      <c r="B10" s="571" t="s">
        <v>76</v>
      </c>
      <c r="C10" s="573" t="s">
        <v>77</v>
      </c>
      <c r="D10" s="573"/>
      <c r="E10" s="567"/>
      <c r="F10" s="575" t="str">
        <f t="shared" ref="F10" si="6">C10&amp;"-"&amp;D10&amp;"- Table"&amp;E10</f>
        <v>21-sep-- Table</v>
      </c>
      <c r="G10" s="567" t="str">
        <f>'SORTEO 64'!D15</f>
        <v>X</v>
      </c>
      <c r="H10" s="567">
        <f ca="1">'SORTEO 64'!D16</f>
        <v>4296</v>
      </c>
      <c r="I10" s="567" t="str">
        <f>IF(G10=0,0,VLOOKUP(G10,Inscripciones!$B$2:$K$499,2,FALSE))</f>
        <v>BYE</v>
      </c>
      <c r="J10" s="567" t="str">
        <f>IF(G10=0,0,VLOOKUP(G10,Inscripciones!$B$1:$N$399,3,FALSE))</f>
        <v>BYE</v>
      </c>
      <c r="K10" s="567" t="str">
        <f ca="1">IF(I10=0,0,VLOOKUP(H10,Inscripciones!$B$2:$K$499,2,FALSE))</f>
        <v>SAÚL EMIR PÉREZ MEDINA</v>
      </c>
      <c r="L10" s="567" t="str">
        <f ca="1">IF(I10=0,0,VLOOKUP(H10,Inscripciones!$B$1:$N$399,3,FALSE))</f>
        <v>ESPARZA</v>
      </c>
      <c r="M10" s="569">
        <v>0</v>
      </c>
      <c r="N10" s="567">
        <v>11</v>
      </c>
      <c r="O10" s="567"/>
      <c r="P10" s="567"/>
      <c r="Q10" s="567"/>
      <c r="R10" s="567"/>
      <c r="S10" s="567"/>
      <c r="T10" s="567"/>
      <c r="U10" s="567"/>
      <c r="V10" s="567"/>
      <c r="W10" s="567"/>
      <c r="X10" s="567"/>
      <c r="Y10" s="567"/>
      <c r="Z10" s="585"/>
      <c r="AA10" s="487">
        <f>IF(M10+N10&lt;&gt;0,SUM(AF10:AL10),"")</f>
        <v>0</v>
      </c>
      <c r="AB10" s="487">
        <f>IF(M10+N10&lt;&gt;0,SUM(AF11:AL11),"")</f>
        <v>1</v>
      </c>
      <c r="AC10" s="487" t="str">
        <f t="shared" ref="AC10" si="7">IF(AA10&gt;AB10,AD10&amp;"  "&amp;AE10,IF(AB10&gt;AA10,AD10&amp;"  "&amp;AE11,""))</f>
        <v>1 - 0  (0)</v>
      </c>
      <c r="AD10" s="236" t="str">
        <f>IF(AA10&gt;AB10,AA10&amp;" - "&amp;AB10,IF(AB10&gt;AA10,AB10&amp;" - "&amp;AA10,""))</f>
        <v>1 - 0</v>
      </c>
      <c r="AE10" s="236" t="str">
        <f t="shared" si="0"/>
        <v>(0)</v>
      </c>
      <c r="AF10" s="236">
        <f>IF(M10&gt;N10,1,0)</f>
        <v>0</v>
      </c>
      <c r="AG10" s="236">
        <f>IF(O10&gt;P10,1,0)</f>
        <v>0</v>
      </c>
      <c r="AH10" s="236">
        <f>IF(Q10&gt;R10,1,0)</f>
        <v>0</v>
      </c>
      <c r="AI10" s="236">
        <f>IF(S10&gt;T10,1,0)</f>
        <v>0</v>
      </c>
      <c r="AJ10" s="236">
        <f>IF(U10&gt;V10,1,0)</f>
        <v>0</v>
      </c>
      <c r="AK10" s="236">
        <f>IF(W10&gt;X10,1,0)</f>
        <v>0</v>
      </c>
      <c r="AL10" s="236">
        <f>IF(Y10&gt;Z10,1,0)</f>
        <v>0</v>
      </c>
      <c r="AM10" s="236">
        <f>IF(M10&gt;N10,N10,IF(N10&gt;M10,-M10,""))</f>
        <v>0</v>
      </c>
      <c r="AN10" s="236" t="str">
        <f>IF(O10&gt;P10,", "&amp;P10,IF(P10&gt;O10,", "&amp;-O10,""))</f>
        <v/>
      </c>
      <c r="AO10" s="236" t="str">
        <f>IF(Q10&gt;R10,", "&amp;R10,IF(R10&gt;Q10,", "&amp;-Q10,""))</f>
        <v/>
      </c>
      <c r="AP10" s="236" t="str">
        <f>IF(S10&gt;T10,", "&amp;T10,IF(T10&gt;S10,", "&amp;-S10,""))</f>
        <v/>
      </c>
      <c r="AQ10" s="236" t="str">
        <f>IF(U10&gt;V10,", "&amp;V10,IF(V10&gt;U10,", "&amp;-U10,""))</f>
        <v/>
      </c>
      <c r="AR10" s="236" t="str">
        <f>IF(W10&gt;X10,", "&amp;X10,IF(X10&gt;W10,", "&amp;-W10,""))</f>
        <v/>
      </c>
      <c r="AS10" s="236" t="str">
        <f>IF(Y10&gt;Z10,", "&amp;Z10,IF(Z10&gt;Y10,", "&amp;-Y10,""))</f>
        <v/>
      </c>
      <c r="AU10" s="243">
        <f>1+AU8</f>
        <v>4</v>
      </c>
      <c r="AV10" s="266">
        <f ca="1">VLOOKUP(AV9,$A$4:$L$145,8,FALSE)</f>
        <v>4459</v>
      </c>
      <c r="AW10" s="266" t="str">
        <f ca="1">IF(AV10=0,0,VLOOKUP(AV10,Inscripciones!$B$2:$K$499,2,FALSE))</f>
        <v>SAÚL JESÉ OROZCO REYES</v>
      </c>
      <c r="AX10" s="267" t="str">
        <f ca="1">IF(AV10=0,0,VLOOKUP(AV10,Inscripciones!$B$1:$N$399,3,FALSE))</f>
        <v>ESPARZA</v>
      </c>
      <c r="AY10" s="247"/>
      <c r="AZ10" s="248" t="str">
        <f>VLOOKUP(AV9,$A$4:$AD$149,29,FALSE)</f>
        <v>1 - 0  (0)</v>
      </c>
      <c r="BA10" s="247"/>
      <c r="BD10" s="268"/>
      <c r="BE10" s="247"/>
      <c r="BF10" s="248" t="str">
        <f>VLOOKUP(BB11,$A$4:$AD$145,29,FALSE)</f>
        <v>2 - 0  (4, 5)</v>
      </c>
      <c r="BG10" s="247"/>
      <c r="BL10" s="258">
        <f t="shared" si="3"/>
        <v>6</v>
      </c>
      <c r="BM10" s="259"/>
      <c r="BN10" s="259"/>
      <c r="BO10" s="260"/>
      <c r="BP10" s="261"/>
      <c r="BQ10" s="258"/>
      <c r="BR10" s="258">
        <v>6</v>
      </c>
      <c r="BS10" s="262" t="e">
        <f ca="1">VLOOKUP(BY11,Inscripciones!$A$2:$B$399,2,FALSE)</f>
        <v>#N/A</v>
      </c>
      <c r="BT10" s="263"/>
      <c r="BU10" s="262" t="e">
        <f>VLOOKUP(BZ11,Inscripciones!$A$2:$B$399,2,FALSE)</f>
        <v>#N/A</v>
      </c>
      <c r="BV10" s="263"/>
      <c r="BW10" s="258"/>
      <c r="BX10" s="250"/>
      <c r="BY10" s="264">
        <f ca="1">G14</f>
        <v>4122</v>
      </c>
      <c r="BZ10" s="265">
        <f ca="1">H14</f>
        <v>4465</v>
      </c>
      <c r="CA10" s="253" t="str">
        <f>Inscripciones!$B$2</f>
        <v>U13 MASCULINO</v>
      </c>
      <c r="CB10" s="254" t="s">
        <v>99</v>
      </c>
    </row>
    <row r="11" spans="1:80" ht="10.7" customHeight="1" x14ac:dyDescent="0.25">
      <c r="A11" s="467"/>
      <c r="B11" s="572"/>
      <c r="C11" s="574"/>
      <c r="D11" s="574"/>
      <c r="E11" s="568"/>
      <c r="F11" s="576"/>
      <c r="G11" s="568"/>
      <c r="H11" s="568"/>
      <c r="I11" s="568">
        <v>0</v>
      </c>
      <c r="J11" s="568">
        <v>0</v>
      </c>
      <c r="K11" s="568">
        <v>0</v>
      </c>
      <c r="L11" s="568">
        <v>0</v>
      </c>
      <c r="M11" s="570"/>
      <c r="N11" s="568"/>
      <c r="O11" s="568"/>
      <c r="P11" s="568"/>
      <c r="Q11" s="568"/>
      <c r="R11" s="568"/>
      <c r="S11" s="568"/>
      <c r="T11" s="568"/>
      <c r="U11" s="568"/>
      <c r="V11" s="568"/>
      <c r="W11" s="568"/>
      <c r="X11" s="568"/>
      <c r="Y11" s="568"/>
      <c r="Z11" s="586"/>
      <c r="AA11" s="487"/>
      <c r="AB11" s="487"/>
      <c r="AC11" s="487"/>
      <c r="AD11" s="236" t="str">
        <f>IF(AA10&gt;AB10,AD10&amp;"  "&amp;AE10,IF(AB10&gt;AA10,AD10&amp;"  "&amp;AE11,""))</f>
        <v>1 - 0  (0)</v>
      </c>
      <c r="AE11" s="236" t="str">
        <f t="shared" si="0"/>
        <v>(0)</v>
      </c>
      <c r="AF11" s="236">
        <f>IF(N10&gt;M10,1,0)</f>
        <v>1</v>
      </c>
      <c r="AG11" s="236">
        <f>IF(P10&gt;O10,1,0)</f>
        <v>0</v>
      </c>
      <c r="AH11" s="236">
        <f>IF(R10&gt;Q10,1,0)</f>
        <v>0</v>
      </c>
      <c r="AI11" s="236">
        <f>IF(T10&gt;S10,1,0)</f>
        <v>0</v>
      </c>
      <c r="AJ11" s="236">
        <f>IF(V10&gt;U10,1,0)</f>
        <v>0</v>
      </c>
      <c r="AK11" s="236">
        <f>IF(X10&gt;W10,1,0)</f>
        <v>0</v>
      </c>
      <c r="AL11" s="236">
        <f>IF(Z10&gt;Y10,1,0)</f>
        <v>0</v>
      </c>
      <c r="AM11" s="236">
        <f>IF(N10&gt;M10,M10,IF(M10&gt;N10,-N10,""))</f>
        <v>0</v>
      </c>
      <c r="AN11" s="236" t="str">
        <f>IF(P10&gt;O10,", "&amp;O10,IF(O10&gt;P10,", "&amp;-P10,""))</f>
        <v/>
      </c>
      <c r="AO11" s="236" t="str">
        <f>IF(R10&gt;Q10,", "&amp;Q10,IF(Q10&gt;R10,", "&amp;-R10,""))</f>
        <v/>
      </c>
      <c r="AP11" s="236" t="str">
        <f>IF(T10&gt;S10,", "&amp;S10,IF(S10&gt;T10,", "&amp;-T10,""))</f>
        <v/>
      </c>
      <c r="AQ11" s="236" t="str">
        <f>IF(V10&gt;U10,", "&amp;U10,IF(U10&gt;V10,", "&amp;-V10,""))</f>
        <v/>
      </c>
      <c r="AR11" s="236" t="str">
        <f>IF(X10&gt;W10,", "&amp;W10,IF(W10&gt;X10,", "&amp;-X10,""))</f>
        <v/>
      </c>
      <c r="AS11" s="236" t="str">
        <f>IF(Z10&gt;Y10,", "&amp;Y10,IF(Y10&gt;Z10,", "&amp;-Z10,""))</f>
        <v/>
      </c>
      <c r="AX11" s="269"/>
      <c r="BB11" s="255">
        <v>49</v>
      </c>
      <c r="BC11" s="256" t="str">
        <f>VLOOKUP(BB11,$A$4:$L$145,6,FALSE)</f>
        <v>21-sep-- Table</v>
      </c>
      <c r="BD11" s="268"/>
      <c r="BE11" s="244">
        <f ca="1">VLOOKUP(BE19,$A$4:$L$149,7,FALSE)</f>
        <v>3790</v>
      </c>
      <c r="BF11" s="245" t="str">
        <f ca="1">IF(BE11=0,0,VLOOKUP(BE11,Inscripciones!$B$2:$K$499,2,FALSE))</f>
        <v>FABIAN ROJAS VARELA</v>
      </c>
      <c r="BG11" s="246" t="str">
        <f ca="1">IF(BE11=0,0,VLOOKUP(BE11,Inscripciones!$B$1:$N$399,3,FALSE))</f>
        <v>SAN CARLOS</v>
      </c>
      <c r="BL11" s="258">
        <f t="shared" si="3"/>
        <v>7</v>
      </c>
      <c r="BM11" s="259"/>
      <c r="BN11" s="259"/>
      <c r="BO11" s="260"/>
      <c r="BP11" s="261"/>
      <c r="BQ11" s="258"/>
      <c r="BR11" s="258">
        <v>7</v>
      </c>
      <c r="BS11" s="262" t="e">
        <f>VLOOKUP(BY12,Inscripciones!$A$2:$B$399,2,FALSE)</f>
        <v>#N/A</v>
      </c>
      <c r="BT11" s="263"/>
      <c r="BU11" s="262" t="e">
        <f ca="1">VLOOKUP(BZ12,Inscripciones!$A$2:$B$399,2,FALSE)</f>
        <v>#N/A</v>
      </c>
      <c r="BV11" s="263"/>
      <c r="BW11" s="258"/>
      <c r="BX11" s="250"/>
      <c r="BY11" s="264">
        <f ca="1">G16</f>
        <v>4381</v>
      </c>
      <c r="BZ11" s="265" t="str">
        <f>H16</f>
        <v>X</v>
      </c>
      <c r="CA11" s="253" t="str">
        <f>Inscripciones!$B$2</f>
        <v>U13 MASCULINO</v>
      </c>
      <c r="CB11" s="254" t="s">
        <v>100</v>
      </c>
    </row>
    <row r="12" spans="1:80" ht="10.7" customHeight="1" x14ac:dyDescent="0.25">
      <c r="A12" s="467">
        <v>5</v>
      </c>
      <c r="B12" s="587" t="s">
        <v>76</v>
      </c>
      <c r="C12" s="589" t="s">
        <v>77</v>
      </c>
      <c r="D12" s="589"/>
      <c r="E12" s="577"/>
      <c r="F12" s="583" t="str">
        <f t="shared" ref="F12" si="8">C12&amp;"-"&amp;D12&amp;"- Table"&amp;E12</f>
        <v>21-sep-- Table</v>
      </c>
      <c r="G12" s="577">
        <f ca="1">'SORTEO 64'!D17</f>
        <v>4175</v>
      </c>
      <c r="H12" s="577" t="str">
        <f>'SORTEO 64'!D18</f>
        <v>X</v>
      </c>
      <c r="I12" s="577" t="str">
        <f ca="1">IF(G12=0,0,VLOOKUP(G12,Inscripciones!$B$2:$K$499,2,FALSE))</f>
        <v>BENJAMÍN QUIRÓS BALTODANO</v>
      </c>
      <c r="J12" s="577" t="str">
        <f ca="1">IF(G12=0,0,VLOOKUP(G12,Inscripciones!$B$1:$N$399,3,FALSE))</f>
        <v>ESPARZA</v>
      </c>
      <c r="K12" s="577" t="str">
        <f ca="1">IF(I12=0,0,VLOOKUP(H12,Inscripciones!$B$2:$K$499,2,FALSE))</f>
        <v>BYE</v>
      </c>
      <c r="L12" s="577" t="str">
        <f ca="1">IF(I12=0,0,VLOOKUP(H12,Inscripciones!$B$1:$N$399,3,FALSE))</f>
        <v>BYE</v>
      </c>
      <c r="M12" s="581">
        <v>11</v>
      </c>
      <c r="N12" s="577">
        <v>0</v>
      </c>
      <c r="O12" s="577"/>
      <c r="P12" s="577"/>
      <c r="Q12" s="577"/>
      <c r="R12" s="577"/>
      <c r="S12" s="577"/>
      <c r="T12" s="577"/>
      <c r="U12" s="577"/>
      <c r="V12" s="577"/>
      <c r="W12" s="577"/>
      <c r="X12" s="577"/>
      <c r="Y12" s="577"/>
      <c r="Z12" s="579"/>
      <c r="AA12" s="487">
        <f>IF(M12+N12&lt;&gt;0,SUM(AF12:AL12),"")</f>
        <v>1</v>
      </c>
      <c r="AB12" s="487">
        <f>IF(M12+N12&lt;&gt;0,SUM(AF13:AL13),"")</f>
        <v>0</v>
      </c>
      <c r="AC12" s="487" t="str">
        <f t="shared" ref="AC12" si="9">IF(AA12&gt;AB12,AD12&amp;"  "&amp;AE12,IF(AB12&gt;AA12,AD12&amp;"  "&amp;AE13,""))</f>
        <v>1 - 0  (0)</v>
      </c>
      <c r="AD12" s="236" t="str">
        <f>IF(AA12&gt;AB12,AA12&amp;" - "&amp;AB12,IF(AB12&gt;AA12,AB12&amp;" - "&amp;AA12,""))</f>
        <v>1 - 0</v>
      </c>
      <c r="AE12" s="236" t="str">
        <f t="shared" si="0"/>
        <v>(0)</v>
      </c>
      <c r="AF12" s="236">
        <f>IF(M12&gt;N12,1,0)</f>
        <v>1</v>
      </c>
      <c r="AG12" s="236">
        <f>IF(O12&gt;P12,1,0)</f>
        <v>0</v>
      </c>
      <c r="AH12" s="236">
        <f>IF(Q12&gt;R12,1,0)</f>
        <v>0</v>
      </c>
      <c r="AI12" s="236">
        <f>IF(S12&gt;T12,1,0)</f>
        <v>0</v>
      </c>
      <c r="AJ12" s="236">
        <f>IF(U12&gt;V12,1,0)</f>
        <v>0</v>
      </c>
      <c r="AK12" s="236">
        <f>IF(W12&gt;X12,1,0)</f>
        <v>0</v>
      </c>
      <c r="AL12" s="236">
        <f>IF(Y12&gt;Z12,1,0)</f>
        <v>0</v>
      </c>
      <c r="AM12" s="236">
        <f>IF(M12&gt;N12,N12,IF(N12&gt;M12,-M12,""))</f>
        <v>0</v>
      </c>
      <c r="AN12" s="236" t="str">
        <f>IF(O12&gt;P12,", "&amp;P12,IF(P12&gt;O12,", "&amp;-O12,""))</f>
        <v/>
      </c>
      <c r="AO12" s="236" t="str">
        <f>IF(Q12&gt;R12,", "&amp;R12,IF(R12&gt;Q12,", "&amp;-Q12,""))</f>
        <v/>
      </c>
      <c r="AP12" s="236" t="str">
        <f>IF(S12&gt;T12,", "&amp;T12,IF(T12&gt;S12,", "&amp;-S12,""))</f>
        <v/>
      </c>
      <c r="AQ12" s="236" t="str">
        <f>IF(U12&gt;V12,", "&amp;V12,IF(V12&gt;U12,", "&amp;-U12,""))</f>
        <v/>
      </c>
      <c r="AR12" s="236" t="str">
        <f>IF(W12&gt;X12,", "&amp;X12,IF(X12&gt;W12,", "&amp;-W12,""))</f>
        <v/>
      </c>
      <c r="AS12" s="236" t="str">
        <f>IF(Y12&gt;Z12,", "&amp;Z12,IF(Z12&gt;Y12,", "&amp;-Y12,""))</f>
        <v/>
      </c>
      <c r="AU12" s="243">
        <f>1+AU10</f>
        <v>5</v>
      </c>
      <c r="AV12" s="244">
        <f ca="1">VLOOKUP(AV13,$A$4:$L$145,7,FALSE)</f>
        <v>4353</v>
      </c>
      <c r="AW12" s="245" t="str">
        <f ca="1">IF(AV12=0,0,VLOOKUP(AV12,Inscripciones!$B$2:$K$499,2,FALSE))</f>
        <v>IVAN ANDRÉS RODRÍGUEZ DURÁN</v>
      </c>
      <c r="AX12" s="246" t="str">
        <f ca="1">IF(AV12=0,0,VLOOKUP(AV12,Inscripciones!$B$1:$N$399,3,FALSE))</f>
        <v>SAN CARLOS</v>
      </c>
      <c r="AY12" s="247"/>
      <c r="AZ12" s="248" t="str">
        <f>VLOOKUP(AV13,$A$4:$AD$145,29,FALSE)</f>
        <v>1 - 0  (0)</v>
      </c>
      <c r="BA12" s="247"/>
      <c r="BD12" s="268"/>
      <c r="BG12" s="272"/>
      <c r="BL12" s="258">
        <f t="shared" si="3"/>
        <v>8</v>
      </c>
      <c r="BM12" s="259"/>
      <c r="BN12" s="259"/>
      <c r="BO12" s="260"/>
      <c r="BP12" s="261"/>
      <c r="BQ12" s="258"/>
      <c r="BR12" s="258">
        <v>8</v>
      </c>
      <c r="BS12" s="262" t="e">
        <f ca="1">VLOOKUP(BY13,Inscripciones!$A$2:$B$399,2,FALSE)</f>
        <v>#N/A</v>
      </c>
      <c r="BT12" s="263"/>
      <c r="BU12" s="262" t="e">
        <f>VLOOKUP(BZ13,Inscripciones!$A$2:$B$399,2,FALSE)</f>
        <v>#N/A</v>
      </c>
      <c r="BV12" s="263"/>
      <c r="BW12" s="258"/>
      <c r="BX12" s="250"/>
      <c r="BY12" s="264" t="str">
        <f>G18</f>
        <v>X</v>
      </c>
      <c r="BZ12" s="265">
        <f ca="1">H18</f>
        <v>3988</v>
      </c>
      <c r="CA12" s="253" t="str">
        <f>Inscripciones!$B$2</f>
        <v>U13 MASCULINO</v>
      </c>
      <c r="CB12" s="254" t="s">
        <v>101</v>
      </c>
    </row>
    <row r="13" spans="1:80" ht="10.7" customHeight="1" x14ac:dyDescent="0.25">
      <c r="A13" s="467"/>
      <c r="B13" s="588"/>
      <c r="C13" s="590"/>
      <c r="D13" s="590"/>
      <c r="E13" s="578"/>
      <c r="F13" s="584"/>
      <c r="G13" s="578"/>
      <c r="H13" s="578"/>
      <c r="I13" s="578">
        <v>0</v>
      </c>
      <c r="J13" s="578">
        <v>0</v>
      </c>
      <c r="K13" s="578">
        <v>0</v>
      </c>
      <c r="L13" s="578">
        <v>0</v>
      </c>
      <c r="M13" s="582"/>
      <c r="N13" s="578"/>
      <c r="O13" s="578"/>
      <c r="P13" s="578"/>
      <c r="Q13" s="578"/>
      <c r="R13" s="578"/>
      <c r="S13" s="578"/>
      <c r="T13" s="578"/>
      <c r="U13" s="578"/>
      <c r="V13" s="578"/>
      <c r="W13" s="578"/>
      <c r="X13" s="578"/>
      <c r="Y13" s="578"/>
      <c r="Z13" s="580"/>
      <c r="AA13" s="487"/>
      <c r="AB13" s="487"/>
      <c r="AC13" s="487"/>
      <c r="AD13" s="236" t="str">
        <f>IF(AA12&gt;AB12,AD12&amp;"  "&amp;AE12,IF(AB12&gt;AA12,AD12&amp;"  "&amp;AE13,""))</f>
        <v>1 - 0  (0)</v>
      </c>
      <c r="AE13" s="236" t="str">
        <f t="shared" si="0"/>
        <v>(0)</v>
      </c>
      <c r="AF13" s="236">
        <f>IF(N12&gt;M12,1,0)</f>
        <v>0</v>
      </c>
      <c r="AG13" s="236">
        <f>IF(P12&gt;O12,1,0)</f>
        <v>0</v>
      </c>
      <c r="AH13" s="236">
        <f>IF(R12&gt;Q12,1,0)</f>
        <v>0</v>
      </c>
      <c r="AI13" s="236">
        <f>IF(T12&gt;S12,1,0)</f>
        <v>0</v>
      </c>
      <c r="AJ13" s="236">
        <f>IF(V12&gt;U12,1,0)</f>
        <v>0</v>
      </c>
      <c r="AK13" s="236">
        <f>IF(X12&gt;W12,1,0)</f>
        <v>0</v>
      </c>
      <c r="AL13" s="236">
        <f>IF(Z12&gt;Y12,1,0)</f>
        <v>0</v>
      </c>
      <c r="AM13" s="236">
        <f>IF(N12&gt;M12,M12,IF(M12&gt;N12,-N12,""))</f>
        <v>0</v>
      </c>
      <c r="AN13" s="236" t="str">
        <f>IF(P12&gt;O12,", "&amp;O12,IF(O12&gt;P12,", "&amp;-P12,""))</f>
        <v/>
      </c>
      <c r="AO13" s="236" t="str">
        <f>IF(R12&gt;Q12,", "&amp;Q12,IF(Q12&gt;R12,", "&amp;-R12,""))</f>
        <v/>
      </c>
      <c r="AP13" s="236" t="str">
        <f>IF(T12&gt;S12,", "&amp;S12,IF(S12&gt;T12,", "&amp;-T12,""))</f>
        <v/>
      </c>
      <c r="AQ13" s="236" t="str">
        <f>IF(V12&gt;U12,", "&amp;U12,IF(U12&gt;V12,", "&amp;-V12,""))</f>
        <v/>
      </c>
      <c r="AR13" s="236" t="str">
        <f>IF(X12&gt;W12,", "&amp;W12,IF(W12&gt;X12,", "&amp;-X12,""))</f>
        <v/>
      </c>
      <c r="AS13" s="236" t="str">
        <f>IF(Z12&gt;Y12,", "&amp;Y12,IF(Y12&gt;Z12,", "&amp;-Z12,""))</f>
        <v/>
      </c>
      <c r="AV13" s="255">
        <v>3</v>
      </c>
      <c r="AW13" s="256" t="str">
        <f>VLOOKUP(AV13,$A$4:$L$145,6,FALSE)</f>
        <v>21-sep-- Table</v>
      </c>
      <c r="AX13" s="257"/>
      <c r="AY13" s="244">
        <f ca="1">VLOOKUP(AY15,$A$4:$L$149,7,FALSE)</f>
        <v>4353</v>
      </c>
      <c r="AZ13" s="245" t="str">
        <f ca="1">IF(AY13=0,0,VLOOKUP(AY13,Inscripciones!$B$2:$K$499,2,FALSE))</f>
        <v>IVAN ANDRÉS RODRÍGUEZ DURÁN</v>
      </c>
      <c r="BA13" s="246" t="str">
        <f ca="1">IF(AY13=0,0,VLOOKUP(AY13,Inscripciones!$B$1:$N$399,3,FALSE))</f>
        <v>SAN CARLOS</v>
      </c>
      <c r="BD13" s="268"/>
      <c r="BG13" s="272"/>
      <c r="BL13" s="258">
        <f t="shared" si="3"/>
        <v>9</v>
      </c>
      <c r="BM13" s="259"/>
      <c r="BN13" s="259"/>
      <c r="BO13" s="260"/>
      <c r="BP13" s="261"/>
      <c r="BQ13" s="258"/>
      <c r="BR13" s="258">
        <v>9</v>
      </c>
      <c r="BS13" s="262" t="e">
        <f>VLOOKUP(BY14,Inscripciones!$A$2:$B$399,2,FALSE)</f>
        <v>#N/A</v>
      </c>
      <c r="BT13" s="263"/>
      <c r="BU13" s="262" t="e">
        <f ca="1">VLOOKUP(BZ14,Inscripciones!$A$2:$B$399,2,FALSE)</f>
        <v>#N/A</v>
      </c>
      <c r="BV13" s="263"/>
      <c r="BW13" s="258"/>
      <c r="BX13" s="250"/>
      <c r="BY13" s="264">
        <f ca="1">G20</f>
        <v>4026</v>
      </c>
      <c r="BZ13" s="265" t="str">
        <f>H20</f>
        <v>X</v>
      </c>
      <c r="CA13" s="253" t="str">
        <f>Inscripciones!$B$2</f>
        <v>U13 MASCULINO</v>
      </c>
      <c r="CB13" s="254" t="s">
        <v>102</v>
      </c>
    </row>
    <row r="14" spans="1:80" ht="10.7" customHeight="1" x14ac:dyDescent="0.25">
      <c r="A14" s="467">
        <v>6</v>
      </c>
      <c r="B14" s="571" t="s">
        <v>76</v>
      </c>
      <c r="C14" s="573" t="s">
        <v>77</v>
      </c>
      <c r="D14" s="573"/>
      <c r="E14" s="567"/>
      <c r="F14" s="575" t="str">
        <f t="shared" ref="F14" si="10">C14&amp;"-"&amp;D14&amp;"- Table"&amp;E14</f>
        <v>21-sep-- Table</v>
      </c>
      <c r="G14" s="567">
        <f ca="1">'SORTEO 64'!D19</f>
        <v>4122</v>
      </c>
      <c r="H14" s="567">
        <f ca="1">'SORTEO 64'!D20</f>
        <v>4465</v>
      </c>
      <c r="I14" s="567" t="str">
        <f ca="1">IF(G14=0,0,VLOOKUP(G14,Inscripciones!$B$2:$K$499,2,FALSE))</f>
        <v>BRYAN ALVAREZ SOLIS</v>
      </c>
      <c r="J14" s="567" t="str">
        <f ca="1">IF(G14=0,0,VLOOKUP(G14,Inscripciones!$B$1:$N$399,3,FALSE))</f>
        <v>ESCAZÚ</v>
      </c>
      <c r="K14" s="567" t="str">
        <f ca="1">IF(I14=0,0,VLOOKUP(H14,Inscripciones!$B$2:$K$499,2,FALSE))</f>
        <v>JULIÁN ZUÑIGA AGÜERO</v>
      </c>
      <c r="L14" s="567" t="str">
        <f ca="1">IF(I14=0,0,VLOOKUP(H14,Inscripciones!$B$1:$N$399,3,FALSE))</f>
        <v>ESPARZA</v>
      </c>
      <c r="M14" s="569">
        <v>11</v>
      </c>
      <c r="N14" s="567">
        <v>6</v>
      </c>
      <c r="O14" s="567">
        <v>10</v>
      </c>
      <c r="P14" s="567">
        <v>12</v>
      </c>
      <c r="Q14" s="567">
        <v>11</v>
      </c>
      <c r="R14" s="567">
        <v>2</v>
      </c>
      <c r="S14" s="567"/>
      <c r="T14" s="567"/>
      <c r="U14" s="567"/>
      <c r="V14" s="567"/>
      <c r="W14" s="567"/>
      <c r="X14" s="567"/>
      <c r="Y14" s="567"/>
      <c r="Z14" s="585"/>
      <c r="AA14" s="487">
        <f>IF(M14+N14&lt;&gt;0,SUM(AF14:AL14),"")</f>
        <v>2</v>
      </c>
      <c r="AB14" s="487">
        <f>IF(M14+N14&lt;&gt;0,SUM(AF15:AL15),"")</f>
        <v>1</v>
      </c>
      <c r="AC14" s="487" t="str">
        <f t="shared" ref="AC14" si="11">IF(AA14&gt;AB14,AD14&amp;"  "&amp;AE14,IF(AB14&gt;AA14,AD14&amp;"  "&amp;AE15,""))</f>
        <v>2 - 1  (6, -10, 2)</v>
      </c>
      <c r="AD14" s="236" t="str">
        <f>IF(AA14&gt;AB14,AA14&amp;" - "&amp;AB14,IF(AB14&gt;AA14,AB14&amp;" - "&amp;AA14,""))</f>
        <v>2 - 1</v>
      </c>
      <c r="AE14" s="236" t="str">
        <f t="shared" si="0"/>
        <v>(6, -10, 2)</v>
      </c>
      <c r="AF14" s="236">
        <f>IF(M14&gt;N14,1,0)</f>
        <v>1</v>
      </c>
      <c r="AG14" s="236">
        <f>IF(O14&gt;P14,1,0)</f>
        <v>0</v>
      </c>
      <c r="AH14" s="236">
        <f>IF(Q14&gt;R14,1,0)</f>
        <v>1</v>
      </c>
      <c r="AI14" s="236">
        <f>IF(S14&gt;T14,1,0)</f>
        <v>0</v>
      </c>
      <c r="AJ14" s="236">
        <f>IF(U14&gt;V14,1,0)</f>
        <v>0</v>
      </c>
      <c r="AK14" s="236">
        <f>IF(W14&gt;X14,1,0)</f>
        <v>0</v>
      </c>
      <c r="AL14" s="236">
        <f>IF(Y14&gt;Z14,1,0)</f>
        <v>0</v>
      </c>
      <c r="AM14" s="236">
        <f>IF(M14&gt;N14,N14,IF(N14&gt;M14,-M14,""))</f>
        <v>6</v>
      </c>
      <c r="AN14" s="236" t="str">
        <f>IF(O14&gt;P14,", "&amp;P14,IF(P14&gt;O14,", "&amp;-O14,""))</f>
        <v>, -10</v>
      </c>
      <c r="AO14" s="236" t="str">
        <f>IF(Q14&gt;R14,", "&amp;R14,IF(R14&gt;Q14,", "&amp;-Q14,""))</f>
        <v>, 2</v>
      </c>
      <c r="AP14" s="236" t="str">
        <f>IF(S14&gt;T14,", "&amp;T14,IF(T14&gt;S14,", "&amp;-S14,""))</f>
        <v/>
      </c>
      <c r="AQ14" s="236" t="str">
        <f>IF(U14&gt;V14,", "&amp;V14,IF(V14&gt;U14,", "&amp;-U14,""))</f>
        <v/>
      </c>
      <c r="AR14" s="236" t="str">
        <f>IF(W14&gt;X14,", "&amp;X14,IF(X14&gt;W14,", "&amp;-W14,""))</f>
        <v/>
      </c>
      <c r="AS14" s="236" t="str">
        <f>IF(Y14&gt;Z14,", "&amp;Z14,IF(Z14&gt;Y14,", "&amp;-Y14,""))</f>
        <v/>
      </c>
      <c r="AU14" s="243">
        <f>1+AU12</f>
        <v>6</v>
      </c>
      <c r="AV14" s="266" t="str">
        <f>VLOOKUP(AV13,$A$4:$L$145,8,FALSE)</f>
        <v>X</v>
      </c>
      <c r="AW14" s="266" t="str">
        <f>IF(AV14=0,0,VLOOKUP(AV14,Inscripciones!$B$2:$K$499,2,FALSE))</f>
        <v>BYE</v>
      </c>
      <c r="AX14" s="267" t="str">
        <f>IF(AV14=0,0,VLOOKUP(AV14,Inscripciones!$B$1:$N$399,3,FALSE))</f>
        <v>BYE</v>
      </c>
      <c r="BA14" s="268"/>
      <c r="BD14" s="268"/>
      <c r="BG14" s="272"/>
      <c r="BL14" s="258">
        <f t="shared" si="3"/>
        <v>10</v>
      </c>
      <c r="BM14" s="259"/>
      <c r="BN14" s="259"/>
      <c r="BO14" s="260"/>
      <c r="BP14" s="261"/>
      <c r="BQ14" s="258"/>
      <c r="BR14" s="258">
        <v>10</v>
      </c>
      <c r="BS14" s="262" t="e">
        <f ca="1">VLOOKUP(BY15,Inscripciones!$A$2:$B$399,2,FALSE)</f>
        <v>#N/A</v>
      </c>
      <c r="BT14" s="263"/>
      <c r="BU14" s="262" t="e">
        <f>VLOOKUP(BZ15,Inscripciones!$A$2:$B$399,2,FALSE)</f>
        <v>#N/A</v>
      </c>
      <c r="BV14" s="263"/>
      <c r="BW14" s="258"/>
      <c r="BX14" s="250"/>
      <c r="BY14" s="264" t="str">
        <f>G22</f>
        <v>X</v>
      </c>
      <c r="BZ14" s="265">
        <f ca="1">H22</f>
        <v>4121</v>
      </c>
      <c r="CA14" s="253" t="str">
        <f>Inscripciones!$B$2</f>
        <v>U13 MASCULINO</v>
      </c>
      <c r="CB14" s="254" t="s">
        <v>103</v>
      </c>
    </row>
    <row r="15" spans="1:80" ht="10.7" customHeight="1" x14ac:dyDescent="0.25">
      <c r="A15" s="467"/>
      <c r="B15" s="572"/>
      <c r="C15" s="574"/>
      <c r="D15" s="574"/>
      <c r="E15" s="568"/>
      <c r="F15" s="576"/>
      <c r="G15" s="568"/>
      <c r="H15" s="568"/>
      <c r="I15" s="568">
        <v>0</v>
      </c>
      <c r="J15" s="568">
        <v>0</v>
      </c>
      <c r="K15" s="568">
        <v>0</v>
      </c>
      <c r="L15" s="568">
        <v>0</v>
      </c>
      <c r="M15" s="570"/>
      <c r="N15" s="568"/>
      <c r="O15" s="568"/>
      <c r="P15" s="568"/>
      <c r="Q15" s="568"/>
      <c r="R15" s="568"/>
      <c r="S15" s="568"/>
      <c r="T15" s="568"/>
      <c r="U15" s="568"/>
      <c r="V15" s="568"/>
      <c r="W15" s="568"/>
      <c r="X15" s="568"/>
      <c r="Y15" s="568"/>
      <c r="Z15" s="586"/>
      <c r="AA15" s="487"/>
      <c r="AB15" s="487"/>
      <c r="AC15" s="487"/>
      <c r="AD15" s="236" t="str">
        <f>IF(AA14&gt;AB14,AD14&amp;"  "&amp;AE14,IF(AB14&gt;AA14,AD14&amp;"  "&amp;AE15,""))</f>
        <v>2 - 1  (6, -10, 2)</v>
      </c>
      <c r="AE15" s="236" t="str">
        <f t="shared" si="0"/>
        <v>(-6, 10, -2)</v>
      </c>
      <c r="AF15" s="236">
        <f>IF(N14&gt;M14,1,0)</f>
        <v>0</v>
      </c>
      <c r="AG15" s="236">
        <f>IF(P14&gt;O14,1,0)</f>
        <v>1</v>
      </c>
      <c r="AH15" s="236">
        <f>IF(R14&gt;Q14,1,0)</f>
        <v>0</v>
      </c>
      <c r="AI15" s="236">
        <f>IF(T14&gt;S14,1,0)</f>
        <v>0</v>
      </c>
      <c r="AJ15" s="236">
        <f>IF(V14&gt;U14,1,0)</f>
        <v>0</v>
      </c>
      <c r="AK15" s="236">
        <f>IF(X14&gt;W14,1,0)</f>
        <v>0</v>
      </c>
      <c r="AL15" s="236">
        <f>IF(Z14&gt;Y14,1,0)</f>
        <v>0</v>
      </c>
      <c r="AM15" s="236">
        <f>IF(N14&gt;M14,M14,IF(M14&gt;N14,-N14,""))</f>
        <v>-6</v>
      </c>
      <c r="AN15" s="236" t="str">
        <f>IF(P14&gt;O14,", "&amp;O14,IF(O14&gt;P14,", "&amp;-P14,""))</f>
        <v>, 10</v>
      </c>
      <c r="AO15" s="236" t="str">
        <f>IF(R14&gt;Q14,", "&amp;Q14,IF(Q14&gt;R14,", "&amp;-R14,""))</f>
        <v>, -2</v>
      </c>
      <c r="AP15" s="236" t="str">
        <f>IF(T14&gt;S14,", "&amp;S14,IF(S14&gt;T14,", "&amp;-T14,""))</f>
        <v/>
      </c>
      <c r="AQ15" s="236" t="str">
        <f>IF(V14&gt;U14,", "&amp;U14,IF(U14&gt;V14,", "&amp;-V14,""))</f>
        <v/>
      </c>
      <c r="AR15" s="236" t="str">
        <f>IF(X14&gt;W14,", "&amp;W14,IF(W14&gt;X14,", "&amp;-X14,""))</f>
        <v/>
      </c>
      <c r="AS15" s="236" t="str">
        <f>IF(Z14&gt;Y14,", "&amp;Y14,IF(Y14&gt;Z14,", "&amp;-Z14,""))</f>
        <v/>
      </c>
      <c r="AX15" s="269"/>
      <c r="AY15" s="255">
        <v>34</v>
      </c>
      <c r="AZ15" s="256" t="str">
        <f>VLOOKUP(AY15,$A$4:$L$145,6,FALSE)</f>
        <v>21-sep-- Table</v>
      </c>
      <c r="BA15" s="270"/>
      <c r="BB15" s="266">
        <f ca="1">VLOOKUP(BB11,$A$4:$L$149,8,FALSE)</f>
        <v>4296</v>
      </c>
      <c r="BC15" s="266" t="str">
        <f ca="1">IF(BB15=0,0,VLOOKUP(BB15,Inscripciones!$B$2:$K$499,2,FALSE))</f>
        <v>SAÚL EMIR PÉREZ MEDINA</v>
      </c>
      <c r="BD15" s="267" t="str">
        <f ca="1">IF(BB15=0,0,VLOOKUP(BB15,Inscripciones!$B$1:$N$399,3,FALSE))</f>
        <v>ESPARZA</v>
      </c>
      <c r="BG15" s="272"/>
      <c r="BL15" s="258">
        <f t="shared" si="3"/>
        <v>11</v>
      </c>
      <c r="BM15" s="259"/>
      <c r="BN15" s="259"/>
      <c r="BO15" s="260"/>
      <c r="BP15" s="261"/>
      <c r="BQ15" s="258"/>
      <c r="BR15" s="258">
        <v>11</v>
      </c>
      <c r="BS15" s="262" t="e">
        <f>VLOOKUP(BY16,Inscripciones!$A$2:$B$399,2,FALSE)</f>
        <v>#N/A</v>
      </c>
      <c r="BT15" s="263"/>
      <c r="BU15" s="262" t="e">
        <f ca="1">VLOOKUP(BZ16,Inscripciones!$A$2:$B$399,2,FALSE)</f>
        <v>#N/A</v>
      </c>
      <c r="BV15" s="263"/>
      <c r="BW15" s="258"/>
      <c r="BX15" s="250"/>
      <c r="BY15" s="264">
        <f ca="1">G24</f>
        <v>4218</v>
      </c>
      <c r="BZ15" s="265" t="str">
        <f>H24</f>
        <v>X</v>
      </c>
      <c r="CA15" s="253" t="str">
        <f>Inscripciones!$B$2</f>
        <v>U13 MASCULINO</v>
      </c>
      <c r="CB15" s="254" t="s">
        <v>104</v>
      </c>
    </row>
    <row r="16" spans="1:80" ht="10.7" customHeight="1" x14ac:dyDescent="0.25">
      <c r="A16" s="467">
        <v>7</v>
      </c>
      <c r="B16" s="587" t="s">
        <v>76</v>
      </c>
      <c r="C16" s="589" t="s">
        <v>77</v>
      </c>
      <c r="D16" s="589"/>
      <c r="E16" s="577"/>
      <c r="F16" s="583" t="str">
        <f t="shared" ref="F16" si="12">C16&amp;"-"&amp;D16&amp;"- Table"&amp;E16</f>
        <v>21-sep-- Table</v>
      </c>
      <c r="G16" s="577">
        <f ca="1">'SORTEO 64'!D21</f>
        <v>4381</v>
      </c>
      <c r="H16" s="577" t="str">
        <f>'SORTEO 64'!D22</f>
        <v>X</v>
      </c>
      <c r="I16" s="577" t="str">
        <f ca="1">IF(G16=0,0,VLOOKUP(G16,Inscripciones!$B$2:$K$499,2,FALSE))</f>
        <v>ALEJANDRO PADILLA SOLERA</v>
      </c>
      <c r="J16" s="577" t="str">
        <f ca="1">IF(G16=0,0,VLOOKUP(G16,Inscripciones!$B$1:$N$399,3,FALSE))</f>
        <v>ESCAZÚ</v>
      </c>
      <c r="K16" s="577" t="str">
        <f ca="1">IF(I16=0,0,VLOOKUP(H16,Inscripciones!$B$2:$K$499,2,FALSE))</f>
        <v>BYE</v>
      </c>
      <c r="L16" s="577" t="str">
        <f ca="1">IF(I16=0,0,VLOOKUP(H16,Inscripciones!$B$1:$N$399,3,FALSE))</f>
        <v>BYE</v>
      </c>
      <c r="M16" s="581">
        <v>11</v>
      </c>
      <c r="N16" s="577">
        <v>0</v>
      </c>
      <c r="O16" s="577"/>
      <c r="P16" s="577"/>
      <c r="Q16" s="577"/>
      <c r="R16" s="577"/>
      <c r="S16" s="577"/>
      <c r="T16" s="577"/>
      <c r="U16" s="577"/>
      <c r="V16" s="577"/>
      <c r="W16" s="577"/>
      <c r="X16" s="577"/>
      <c r="Y16" s="577"/>
      <c r="Z16" s="579"/>
      <c r="AA16" s="487">
        <f>IF(M16+N16&lt;&gt;0,SUM(AF16:AL16),"")</f>
        <v>1</v>
      </c>
      <c r="AB16" s="487">
        <f>IF(M16+N16&lt;&gt;0,SUM(AF17:AL17),"")</f>
        <v>0</v>
      </c>
      <c r="AC16" s="487" t="str">
        <f t="shared" ref="AC16" si="13">IF(AA16&gt;AB16,AD16&amp;"  "&amp;AE16,IF(AB16&gt;AA16,AD16&amp;"  "&amp;AE17,""))</f>
        <v>1 - 0  (0)</v>
      </c>
      <c r="AD16" s="236" t="str">
        <f>IF(AA16&gt;AB16,AA16&amp;" - "&amp;AB16,IF(AB16&gt;AA16,AB16&amp;" - "&amp;AA16,""))</f>
        <v>1 - 0</v>
      </c>
      <c r="AE16" s="236" t="str">
        <f t="shared" si="0"/>
        <v>(0)</v>
      </c>
      <c r="AF16" s="236">
        <f>IF(M16&gt;N16,1,0)</f>
        <v>1</v>
      </c>
      <c r="AG16" s="236">
        <f>IF(O16&gt;P16,1,0)</f>
        <v>0</v>
      </c>
      <c r="AH16" s="236">
        <f>IF(Q16&gt;R16,1,0)</f>
        <v>0</v>
      </c>
      <c r="AI16" s="236">
        <f>IF(S16&gt;T16,1,0)</f>
        <v>0</v>
      </c>
      <c r="AJ16" s="236">
        <f>IF(U16&gt;V16,1,0)</f>
        <v>0</v>
      </c>
      <c r="AK16" s="236">
        <f>IF(W16&gt;X16,1,0)</f>
        <v>0</v>
      </c>
      <c r="AL16" s="236">
        <f>IF(Y16&gt;Z16,1,0)</f>
        <v>0</v>
      </c>
      <c r="AM16" s="236">
        <f>IF(M16&gt;N16,N16,IF(N16&gt;M16,-M16,""))</f>
        <v>0</v>
      </c>
      <c r="AN16" s="236" t="str">
        <f>IF(O16&gt;P16,", "&amp;P16,IF(P16&gt;O16,", "&amp;-O16,""))</f>
        <v/>
      </c>
      <c r="AO16" s="236" t="str">
        <f>IF(Q16&gt;R16,", "&amp;R16,IF(R16&gt;Q16,", "&amp;-Q16,""))</f>
        <v/>
      </c>
      <c r="AP16" s="236" t="str">
        <f>IF(S16&gt;T16,", "&amp;T16,IF(T16&gt;S16,", "&amp;-S16,""))</f>
        <v/>
      </c>
      <c r="AQ16" s="236" t="str">
        <f>IF(U16&gt;V16,", "&amp;V16,IF(V16&gt;U16,", "&amp;-U16,""))</f>
        <v/>
      </c>
      <c r="AR16" s="236" t="str">
        <f>IF(W16&gt;X16,", "&amp;X16,IF(X16&gt;W16,", "&amp;-W16,""))</f>
        <v/>
      </c>
      <c r="AS16" s="236" t="str">
        <f>IF(Y16&gt;Z16,", "&amp;Z16,IF(Z16&gt;Y16,", "&amp;-Y16,""))</f>
        <v/>
      </c>
      <c r="AU16" s="243">
        <f>1+AU14</f>
        <v>7</v>
      </c>
      <c r="AV16" s="244" t="str">
        <f>VLOOKUP(AV17,$A$4:$L$145,7,FALSE)</f>
        <v>X</v>
      </c>
      <c r="AW16" s="245" t="str">
        <f>IF(AV16=0,0,VLOOKUP(AV16,Inscripciones!$B$2:$K$499,2,FALSE))</f>
        <v>BYE</v>
      </c>
      <c r="AX16" s="246" t="str">
        <f>IF(AV16=0,0,VLOOKUP(AV16,Inscripciones!$B$1:$N$399,3,FALSE))</f>
        <v>BYE</v>
      </c>
      <c r="AY16" s="271"/>
      <c r="BA16" s="268"/>
      <c r="BB16" s="247"/>
      <c r="BC16" s="248" t="str">
        <f>VLOOKUP(AY15,$A$4:$AD$149,29,FALSE)</f>
        <v>2 - 1  (-8, 7, 9)</v>
      </c>
      <c r="BD16" s="247"/>
      <c r="BG16" s="272"/>
      <c r="BL16" s="258">
        <f t="shared" si="3"/>
        <v>12</v>
      </c>
      <c r="BM16" s="259"/>
      <c r="BN16" s="259"/>
      <c r="BO16" s="260"/>
      <c r="BP16" s="261"/>
      <c r="BQ16" s="258"/>
      <c r="BR16" s="258">
        <v>12</v>
      </c>
      <c r="BS16" s="262" t="e">
        <f ca="1">VLOOKUP(BY17,Inscripciones!$A$2:$B$399,2,FALSE)</f>
        <v>#N/A</v>
      </c>
      <c r="BT16" s="263"/>
      <c r="BU16" s="262" t="e">
        <f>VLOOKUP(BZ17,Inscripciones!$A$2:$B$399,2,FALSE)</f>
        <v>#N/A</v>
      </c>
      <c r="BV16" s="263"/>
      <c r="BW16" s="258"/>
      <c r="BX16" s="250"/>
      <c r="BY16" s="264" t="str">
        <f>G26</f>
        <v>X</v>
      </c>
      <c r="BZ16" s="265">
        <f ca="1">H26</f>
        <v>4679</v>
      </c>
      <c r="CA16" s="253" t="str">
        <f>Inscripciones!$B$2</f>
        <v>U13 MASCULINO</v>
      </c>
      <c r="CB16" s="254" t="s">
        <v>105</v>
      </c>
    </row>
    <row r="17" spans="1:80" ht="10.7" customHeight="1" x14ac:dyDescent="0.25">
      <c r="A17" s="467"/>
      <c r="B17" s="588"/>
      <c r="C17" s="590"/>
      <c r="D17" s="590"/>
      <c r="E17" s="578"/>
      <c r="F17" s="584"/>
      <c r="G17" s="578"/>
      <c r="H17" s="578"/>
      <c r="I17" s="578">
        <v>0</v>
      </c>
      <c r="J17" s="578">
        <v>0</v>
      </c>
      <c r="K17" s="578">
        <v>0</v>
      </c>
      <c r="L17" s="578">
        <v>0</v>
      </c>
      <c r="M17" s="582"/>
      <c r="N17" s="578"/>
      <c r="O17" s="578"/>
      <c r="P17" s="578"/>
      <c r="Q17" s="578"/>
      <c r="R17" s="578"/>
      <c r="S17" s="578"/>
      <c r="T17" s="578"/>
      <c r="U17" s="578"/>
      <c r="V17" s="578"/>
      <c r="W17" s="578"/>
      <c r="X17" s="578"/>
      <c r="Y17" s="578"/>
      <c r="Z17" s="580"/>
      <c r="AA17" s="487"/>
      <c r="AB17" s="487"/>
      <c r="AC17" s="487"/>
      <c r="AD17" s="236" t="str">
        <f>IF(AA16&gt;AB16,AD16&amp;"  "&amp;AE16,IF(AB16&gt;AA16,AD16&amp;"  "&amp;AE17,""))</f>
        <v>1 - 0  (0)</v>
      </c>
      <c r="AE17" s="236" t="str">
        <f t="shared" si="0"/>
        <v>(0)</v>
      </c>
      <c r="AF17" s="236">
        <f>IF(N16&gt;M16,1,0)</f>
        <v>0</v>
      </c>
      <c r="AG17" s="236">
        <f>IF(P16&gt;O16,1,0)</f>
        <v>0</v>
      </c>
      <c r="AH17" s="236">
        <f>IF(R16&gt;Q16,1,0)</f>
        <v>0</v>
      </c>
      <c r="AI17" s="236">
        <f>IF(T16&gt;S16,1,0)</f>
        <v>0</v>
      </c>
      <c r="AJ17" s="236">
        <f>IF(V16&gt;U16,1,0)</f>
        <v>0</v>
      </c>
      <c r="AK17" s="236">
        <f>IF(X16&gt;W16,1,0)</f>
        <v>0</v>
      </c>
      <c r="AL17" s="236">
        <f>IF(Z16&gt;Y16,1,0)</f>
        <v>0</v>
      </c>
      <c r="AM17" s="236">
        <f>IF(N16&gt;M16,M16,IF(M16&gt;N16,-N16,""))</f>
        <v>0</v>
      </c>
      <c r="AN17" s="236" t="str">
        <f>IF(P16&gt;O16,", "&amp;O16,IF(O16&gt;P16,", "&amp;-P16,""))</f>
        <v/>
      </c>
      <c r="AO17" s="236" t="str">
        <f>IF(R16&gt;Q16,", "&amp;Q16,IF(Q16&gt;R16,", "&amp;-R16,""))</f>
        <v/>
      </c>
      <c r="AP17" s="236" t="str">
        <f>IF(T16&gt;S16,", "&amp;S16,IF(S16&gt;T16,", "&amp;-T16,""))</f>
        <v/>
      </c>
      <c r="AQ17" s="236" t="str">
        <f>IF(V16&gt;U16,", "&amp;U16,IF(U16&gt;V16,", "&amp;-V16,""))</f>
        <v/>
      </c>
      <c r="AR17" s="236" t="str">
        <f>IF(X16&gt;W16,", "&amp;W16,IF(W16&gt;X16,", "&amp;-X16,""))</f>
        <v/>
      </c>
      <c r="AS17" s="236" t="str">
        <f>IF(Z16&gt;Y16,", "&amp;Y16,IF(Y16&gt;Z16,", "&amp;-Z16,""))</f>
        <v/>
      </c>
      <c r="AV17" s="255">
        <v>4</v>
      </c>
      <c r="AW17" s="256" t="str">
        <f>VLOOKUP(AV17,$A$4:$L$145,6,FALSE)</f>
        <v>21-sep-- Table</v>
      </c>
      <c r="AX17" s="257"/>
      <c r="AY17" s="266">
        <f ca="1">VLOOKUP(AY15,$A$4:$L$149,8,FALSE)</f>
        <v>4296</v>
      </c>
      <c r="AZ17" s="266" t="str">
        <f ca="1">IF(AY17=0,0,VLOOKUP(AY17,Inscripciones!$B$2:$K$499,2,FALSE))</f>
        <v>SAÚL EMIR PÉREZ MEDINA</v>
      </c>
      <c r="BA17" s="267" t="str">
        <f ca="1">IF(AY17=0,0,VLOOKUP(AY17,Inscripciones!$B$1:$N$399,3,FALSE))</f>
        <v>ESPARZA</v>
      </c>
      <c r="BG17" s="272"/>
      <c r="BL17" s="258">
        <f t="shared" si="3"/>
        <v>13</v>
      </c>
      <c r="BM17" s="259"/>
      <c r="BN17" s="259"/>
      <c r="BO17" s="260"/>
      <c r="BP17" s="261"/>
      <c r="BQ17" s="258"/>
      <c r="BR17" s="258">
        <v>13</v>
      </c>
      <c r="BS17" s="262" t="e">
        <f>VLOOKUP(BY18,Inscripciones!$A$2:$B$399,2,FALSE)</f>
        <v>#N/A</v>
      </c>
      <c r="BT17" s="263"/>
      <c r="BU17" s="262" t="e">
        <f ca="1">VLOOKUP(BZ18,Inscripciones!$A$2:$B$399,2,FALSE)</f>
        <v>#N/A</v>
      </c>
      <c r="BV17" s="263"/>
      <c r="BW17" s="258"/>
      <c r="BX17" s="250"/>
      <c r="BY17" s="264">
        <f ca="1">G28</f>
        <v>4351</v>
      </c>
      <c r="BZ17" s="265" t="str">
        <f>H28</f>
        <v>X</v>
      </c>
      <c r="CA17" s="253" t="str">
        <f>Inscripciones!$B$2</f>
        <v>U13 MASCULINO</v>
      </c>
      <c r="CB17" s="254" t="s">
        <v>106</v>
      </c>
    </row>
    <row r="18" spans="1:80" ht="10.7" customHeight="1" x14ac:dyDescent="0.25">
      <c r="A18" s="467">
        <v>8</v>
      </c>
      <c r="B18" s="571" t="s">
        <v>76</v>
      </c>
      <c r="C18" s="573" t="s">
        <v>77</v>
      </c>
      <c r="D18" s="573"/>
      <c r="E18" s="567"/>
      <c r="F18" s="575" t="str">
        <f t="shared" ref="F18" si="14">C18&amp;"-"&amp;D18&amp;"- Table"&amp;E18</f>
        <v>21-sep-- Table</v>
      </c>
      <c r="G18" s="567" t="str">
        <f>'SORTEO 64'!D23</f>
        <v>X</v>
      </c>
      <c r="H18" s="567">
        <f ca="1">'SORTEO 64'!D24</f>
        <v>3988</v>
      </c>
      <c r="I18" s="567" t="str">
        <f>IF(G18=0,0,VLOOKUP(G18,Inscripciones!$B$2:$K$499,2,FALSE))</f>
        <v>BYE</v>
      </c>
      <c r="J18" s="567" t="str">
        <f>IF(G18=0,0,VLOOKUP(G18,Inscripciones!$B$1:$N$399,3,FALSE))</f>
        <v>BYE</v>
      </c>
      <c r="K18" s="567" t="str">
        <f ca="1">IF(I18=0,0,VLOOKUP(H18,Inscripciones!$B$2:$K$499,2,FALSE))</f>
        <v>JACKY CHENG FENG</v>
      </c>
      <c r="L18" s="567" t="str">
        <f ca="1">IF(I18=0,0,VLOOKUP(H18,Inscripciones!$B$1:$N$399,3,FALSE))</f>
        <v>ESCAZÚ</v>
      </c>
      <c r="M18" s="569">
        <v>0</v>
      </c>
      <c r="N18" s="567">
        <v>11</v>
      </c>
      <c r="O18" s="567"/>
      <c r="P18" s="567"/>
      <c r="Q18" s="567"/>
      <c r="R18" s="567"/>
      <c r="S18" s="567"/>
      <c r="T18" s="567"/>
      <c r="U18" s="567"/>
      <c r="V18" s="567"/>
      <c r="W18" s="567"/>
      <c r="X18" s="567"/>
      <c r="Y18" s="567"/>
      <c r="Z18" s="585"/>
      <c r="AA18" s="487">
        <f>IF(M18+N18&lt;&gt;0,SUM(AF18:AL18),"")</f>
        <v>0</v>
      </c>
      <c r="AB18" s="487">
        <f>IF(M18+N18&lt;&gt;0,SUM(AF19:AL19),"")</f>
        <v>1</v>
      </c>
      <c r="AC18" s="487" t="str">
        <f t="shared" ref="AC18" si="15">IF(AA18&gt;AB18,AD18&amp;"  "&amp;AE18,IF(AB18&gt;AA18,AD18&amp;"  "&amp;AE19,""))</f>
        <v>1 - 0  (0)</v>
      </c>
      <c r="AD18" s="236" t="str">
        <f>IF(AA18&gt;AB18,AA18&amp;" - "&amp;AB18,IF(AB18&gt;AA18,AB18&amp;" - "&amp;AA18,""))</f>
        <v>1 - 0</v>
      </c>
      <c r="AE18" s="236" t="str">
        <f t="shared" si="0"/>
        <v>(0)</v>
      </c>
      <c r="AF18" s="236">
        <f>IF(M18&gt;N18,1,0)</f>
        <v>0</v>
      </c>
      <c r="AG18" s="236">
        <f>IF(O18&gt;P18,1,0)</f>
        <v>0</v>
      </c>
      <c r="AH18" s="236">
        <f>IF(Q18&gt;R18,1,0)</f>
        <v>0</v>
      </c>
      <c r="AI18" s="236">
        <f>IF(S18&gt;T18,1,0)</f>
        <v>0</v>
      </c>
      <c r="AJ18" s="236">
        <f>IF(U18&gt;V18,1,0)</f>
        <v>0</v>
      </c>
      <c r="AK18" s="236">
        <f>IF(W18&gt;X18,1,0)</f>
        <v>0</v>
      </c>
      <c r="AL18" s="236">
        <f>IF(Y18&gt;Z18,1,0)</f>
        <v>0</v>
      </c>
      <c r="AM18" s="236">
        <f>IF(M18&gt;N18,N18,IF(N18&gt;M18,-M18,""))</f>
        <v>0</v>
      </c>
      <c r="AN18" s="236" t="str">
        <f>IF(O18&gt;P18,", "&amp;P18,IF(P18&gt;O18,", "&amp;-O18,""))</f>
        <v/>
      </c>
      <c r="AO18" s="236" t="str">
        <f>IF(Q18&gt;R18,", "&amp;R18,IF(R18&gt;Q18,", "&amp;-Q18,""))</f>
        <v/>
      </c>
      <c r="AP18" s="236" t="str">
        <f>IF(S18&gt;T18,", "&amp;T18,IF(T18&gt;S18,", "&amp;-S18,""))</f>
        <v/>
      </c>
      <c r="AQ18" s="236" t="str">
        <f>IF(U18&gt;V18,", "&amp;V18,IF(V18&gt;U18,", "&amp;-U18,""))</f>
        <v/>
      </c>
      <c r="AR18" s="236" t="str">
        <f>IF(W18&gt;X18,", "&amp;X18,IF(X18&gt;W18,", "&amp;-W18,""))</f>
        <v/>
      </c>
      <c r="AS18" s="236" t="str">
        <f>IF(Y18&gt;Z18,", "&amp;Z18,IF(Z18&gt;Y18,", "&amp;-Y18,""))</f>
        <v/>
      </c>
      <c r="AU18" s="243">
        <f>1+AU16</f>
        <v>8</v>
      </c>
      <c r="AV18" s="266">
        <f ca="1">VLOOKUP(AV17,$A$4:$L$145,8,FALSE)</f>
        <v>4296</v>
      </c>
      <c r="AW18" s="266" t="str">
        <f ca="1">IF(AV18=0,0,VLOOKUP(AV18,Inscripciones!$B$2:$K$499,2,FALSE))</f>
        <v>SAÚL EMIR PÉREZ MEDINA</v>
      </c>
      <c r="AX18" s="267" t="str">
        <f ca="1">IF(AV18=0,0,VLOOKUP(AV18,Inscripciones!$B$1:$N$399,3,FALSE))</f>
        <v>ESPARZA</v>
      </c>
      <c r="AY18" s="247"/>
      <c r="AZ18" s="248" t="str">
        <f>VLOOKUP(AV17,$A$4:$AD$149,29,FALSE)</f>
        <v>1 - 0  (0)</v>
      </c>
      <c r="BA18" s="247"/>
      <c r="BF18" s="241"/>
      <c r="BG18" s="268"/>
      <c r="BH18" s="247"/>
      <c r="BI18" s="248" t="str">
        <f>VLOOKUP(BE19,$A$4:$AD$145,29,FALSE)</f>
        <v>2 - 0  (3, 4)</v>
      </c>
      <c r="BJ18" s="247"/>
      <c r="BL18" s="258">
        <f t="shared" si="3"/>
        <v>14</v>
      </c>
      <c r="BM18" s="259"/>
      <c r="BN18" s="259"/>
      <c r="BO18" s="260"/>
      <c r="BP18" s="261"/>
      <c r="BQ18" s="258"/>
      <c r="BR18" s="258">
        <v>14</v>
      </c>
      <c r="BS18" s="262" t="e">
        <f ca="1">VLOOKUP(BY19,Inscripciones!$A$2:$B$399,2,FALSE)</f>
        <v>#N/A</v>
      </c>
      <c r="BT18" s="263"/>
      <c r="BU18" s="262" t="e">
        <f>VLOOKUP(BZ19,Inscripciones!$A$2:$B$399,2,FALSE)</f>
        <v>#N/A</v>
      </c>
      <c r="BV18" s="263"/>
      <c r="BW18" s="258"/>
      <c r="BX18" s="250"/>
      <c r="BY18" s="264" t="str">
        <f>G30</f>
        <v>X</v>
      </c>
      <c r="BZ18" s="265">
        <f ca="1">H30</f>
        <v>4825</v>
      </c>
      <c r="CA18" s="253" t="str">
        <f>Inscripciones!$B$2</f>
        <v>U13 MASCULINO</v>
      </c>
      <c r="CB18" s="254" t="s">
        <v>107</v>
      </c>
    </row>
    <row r="19" spans="1:80" ht="10.7" customHeight="1" x14ac:dyDescent="0.25">
      <c r="A19" s="467"/>
      <c r="B19" s="572"/>
      <c r="C19" s="574"/>
      <c r="D19" s="574"/>
      <c r="E19" s="568"/>
      <c r="F19" s="576"/>
      <c r="G19" s="568"/>
      <c r="H19" s="568"/>
      <c r="I19" s="568">
        <v>0</v>
      </c>
      <c r="J19" s="568">
        <v>0</v>
      </c>
      <c r="K19" s="568">
        <v>0</v>
      </c>
      <c r="L19" s="568">
        <v>0</v>
      </c>
      <c r="M19" s="570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86"/>
      <c r="AA19" s="487"/>
      <c r="AB19" s="487"/>
      <c r="AC19" s="487"/>
      <c r="AD19" s="236" t="str">
        <f>IF(AA18&gt;AB18,AD18&amp;"  "&amp;AE18,IF(AB18&gt;AA18,AD18&amp;"  "&amp;AE19,""))</f>
        <v>1 - 0  (0)</v>
      </c>
      <c r="AE19" s="236" t="str">
        <f t="shared" si="0"/>
        <v>(0)</v>
      </c>
      <c r="AF19" s="236">
        <f>IF(N18&gt;M18,1,0)</f>
        <v>1</v>
      </c>
      <c r="AG19" s="236">
        <f>IF(P18&gt;O18,1,0)</f>
        <v>0</v>
      </c>
      <c r="AH19" s="236">
        <f>IF(R18&gt;Q18,1,0)</f>
        <v>0</v>
      </c>
      <c r="AI19" s="236">
        <f>IF(T18&gt;S18,1,0)</f>
        <v>0</v>
      </c>
      <c r="AJ19" s="236">
        <f>IF(V18&gt;U18,1,0)</f>
        <v>0</v>
      </c>
      <c r="AK19" s="236">
        <f>IF(X18&gt;W18,1,0)</f>
        <v>0</v>
      </c>
      <c r="AL19" s="236">
        <f>IF(Z18&gt;Y18,1,0)</f>
        <v>0</v>
      </c>
      <c r="AM19" s="236">
        <f>IF(N18&gt;M18,M18,IF(M18&gt;N18,-N18,""))</f>
        <v>0</v>
      </c>
      <c r="AN19" s="236" t="str">
        <f>IF(P18&gt;O18,", "&amp;O18,IF(O18&gt;P18,", "&amp;-P18,""))</f>
        <v/>
      </c>
      <c r="AO19" s="236" t="str">
        <f>IF(R18&gt;Q18,", "&amp;Q18,IF(Q18&gt;R18,", "&amp;-R18,""))</f>
        <v/>
      </c>
      <c r="AP19" s="236" t="str">
        <f>IF(T18&gt;S18,", "&amp;S18,IF(S18&gt;T18,", "&amp;-T18,""))</f>
        <v/>
      </c>
      <c r="AQ19" s="236" t="str">
        <f>IF(V18&gt;U18,", "&amp;U18,IF(U18&gt;V18,", "&amp;-V18,""))</f>
        <v/>
      </c>
      <c r="AR19" s="236" t="str">
        <f>IF(X18&gt;W18,", "&amp;W18,IF(W18&gt;X18,", "&amp;-X18,""))</f>
        <v/>
      </c>
      <c r="AS19" s="236" t="str">
        <f>IF(Z18&gt;Y18,", "&amp;Y18,IF(Y18&gt;Z18,", "&amp;-Z18,""))</f>
        <v/>
      </c>
      <c r="AX19" s="269"/>
      <c r="BE19" s="255">
        <v>57</v>
      </c>
      <c r="BF19" s="256" t="str">
        <f>VLOOKUP(BE19,$A$4:$L$145,6,FALSE)</f>
        <v>21-sep-- Table</v>
      </c>
      <c r="BG19" s="268"/>
      <c r="BH19" s="244">
        <f ca="1">VLOOKUP(BH34,$A$4:$L$149,7,FALSE)</f>
        <v>3790</v>
      </c>
      <c r="BI19" s="245" t="str">
        <f ca="1">IF(BH19=0,0,VLOOKUP(BH19,Inscripciones!$B$2:$K$499,2,FALSE))</f>
        <v>FABIAN ROJAS VARELA</v>
      </c>
      <c r="BJ19" s="246" t="str">
        <f ca="1">IF(BH19=0,0,VLOOKUP(BH19,Inscripciones!$B$1:$N$399,3,FALSE))</f>
        <v>SAN CARLOS</v>
      </c>
      <c r="BL19" s="258">
        <f t="shared" si="3"/>
        <v>15</v>
      </c>
      <c r="BM19" s="259"/>
      <c r="BN19" s="259"/>
      <c r="BO19" s="260"/>
      <c r="BP19" s="261"/>
      <c r="BQ19" s="258"/>
      <c r="BR19" s="258">
        <v>15</v>
      </c>
      <c r="BS19" s="262" t="e">
        <f>VLOOKUP(BY20,Inscripciones!$A$2:$B$399,2,FALSE)</f>
        <v>#N/A</v>
      </c>
      <c r="BT19" s="263"/>
      <c r="BU19" s="262" t="e">
        <f ca="1">VLOOKUP(BZ20,Inscripciones!$A$2:$B$399,2,FALSE)</f>
        <v>#N/A</v>
      </c>
      <c r="BV19" s="263"/>
      <c r="BW19" s="258"/>
      <c r="BX19" s="250"/>
      <c r="BY19" s="264">
        <f ca="1">G32</f>
        <v>4227</v>
      </c>
      <c r="BZ19" s="265" t="str">
        <f>H32</f>
        <v>X</v>
      </c>
      <c r="CA19" s="253" t="str">
        <f>Inscripciones!$B$2</f>
        <v>U13 MASCULINO</v>
      </c>
      <c r="CB19" s="254" t="s">
        <v>108</v>
      </c>
    </row>
    <row r="20" spans="1:80" ht="10.7" customHeight="1" x14ac:dyDescent="0.25">
      <c r="A20" s="467">
        <v>9</v>
      </c>
      <c r="B20" s="587" t="s">
        <v>76</v>
      </c>
      <c r="C20" s="589" t="s">
        <v>77</v>
      </c>
      <c r="D20" s="589"/>
      <c r="E20" s="577"/>
      <c r="F20" s="583" t="str">
        <f t="shared" ref="F20" si="16">C20&amp;"-"&amp;D20&amp;"- Table"&amp;E20</f>
        <v>21-sep-- Table</v>
      </c>
      <c r="G20" s="577">
        <f ca="1">'SORTEO 64'!D25</f>
        <v>4026</v>
      </c>
      <c r="H20" s="577" t="str">
        <f>'SORTEO 64'!D26</f>
        <v>X</v>
      </c>
      <c r="I20" s="577" t="str">
        <f ca="1">IF(G20=0,0,VLOOKUP(G20,Inscripciones!$B$2:$K$499,2,FALSE))</f>
        <v>IAN GABRIEL VILLEGAS SALAS</v>
      </c>
      <c r="J20" s="577" t="str">
        <f ca="1">IF(G20=0,0,VLOOKUP(G20,Inscripciones!$B$1:$N$399,3,FALSE))</f>
        <v>SAN CARLOS</v>
      </c>
      <c r="K20" s="577" t="str">
        <f ca="1">IF(I20=0,0,VLOOKUP(H20,Inscripciones!$B$2:$K$499,2,FALSE))</f>
        <v>BYE</v>
      </c>
      <c r="L20" s="577" t="str">
        <f ca="1">IF(I20=0,0,VLOOKUP(H20,Inscripciones!$B$1:$N$399,3,FALSE))</f>
        <v>BYE</v>
      </c>
      <c r="M20" s="581">
        <v>11</v>
      </c>
      <c r="N20" s="577">
        <v>0</v>
      </c>
      <c r="O20" s="577"/>
      <c r="P20" s="577"/>
      <c r="Q20" s="577"/>
      <c r="R20" s="577"/>
      <c r="S20" s="577"/>
      <c r="T20" s="577"/>
      <c r="U20" s="577"/>
      <c r="V20" s="577"/>
      <c r="W20" s="577"/>
      <c r="X20" s="577"/>
      <c r="Y20" s="577"/>
      <c r="Z20" s="579"/>
      <c r="AA20" s="487">
        <f>IF(M20+N20&lt;&gt;0,SUM(AF20:AL20),"")</f>
        <v>1</v>
      </c>
      <c r="AB20" s="487">
        <f>IF(M20+N20&lt;&gt;0,SUM(AF21:AL21),"")</f>
        <v>0</v>
      </c>
      <c r="AC20" s="487" t="str">
        <f t="shared" ref="AC20" si="17">IF(AA20&gt;AB20,AD20&amp;"  "&amp;AE20,IF(AB20&gt;AA20,AD20&amp;"  "&amp;AE21,""))</f>
        <v>1 - 0  (0)</v>
      </c>
      <c r="AD20" s="236" t="str">
        <f>IF(AA20&gt;AB20,AA20&amp;" - "&amp;AB20,IF(AB20&gt;AA20,AB20&amp;" - "&amp;AA20,""))</f>
        <v>1 - 0</v>
      </c>
      <c r="AE20" s="236" t="str">
        <f t="shared" si="0"/>
        <v>(0)</v>
      </c>
      <c r="AF20" s="236">
        <f>IF(M20&gt;N20,1,0)</f>
        <v>1</v>
      </c>
      <c r="AG20" s="236">
        <f>IF(O20&gt;P20,1,0)</f>
        <v>0</v>
      </c>
      <c r="AH20" s="236">
        <f>IF(Q20&gt;R20,1,0)</f>
        <v>0</v>
      </c>
      <c r="AI20" s="236">
        <f>IF(S20&gt;T20,1,0)</f>
        <v>0</v>
      </c>
      <c r="AJ20" s="236">
        <f>IF(U20&gt;V20,1,0)</f>
        <v>0</v>
      </c>
      <c r="AK20" s="236">
        <f>IF(W20&gt;X20,1,0)</f>
        <v>0</v>
      </c>
      <c r="AL20" s="236">
        <f>IF(Y20&gt;Z20,1,0)</f>
        <v>0</v>
      </c>
      <c r="AM20" s="236">
        <f>IF(M20&gt;N20,N20,IF(N20&gt;M20,-M20,""))</f>
        <v>0</v>
      </c>
      <c r="AN20" s="236" t="str">
        <f>IF(O20&gt;P20,", "&amp;P20,IF(P20&gt;O20,", "&amp;-O20,""))</f>
        <v/>
      </c>
      <c r="AO20" s="236" t="str">
        <f>IF(Q20&gt;R20,", "&amp;R20,IF(R20&gt;Q20,", "&amp;-Q20,""))</f>
        <v/>
      </c>
      <c r="AP20" s="236" t="str">
        <f>IF(S20&gt;T20,", "&amp;T20,IF(T20&gt;S20,", "&amp;-S20,""))</f>
        <v/>
      </c>
      <c r="AQ20" s="236" t="str">
        <f>IF(U20&gt;V20,", "&amp;V20,IF(V20&gt;U20,", "&amp;-U20,""))</f>
        <v/>
      </c>
      <c r="AR20" s="236" t="str">
        <f>IF(W20&gt;X20,", "&amp;X20,IF(X20&gt;W20,", "&amp;-W20,""))</f>
        <v/>
      </c>
      <c r="AS20" s="236" t="str">
        <f>IF(Y20&gt;Z20,", "&amp;Z20,IF(Z20&gt;Y20,", "&amp;-Y20,""))</f>
        <v/>
      </c>
      <c r="AU20" s="243">
        <f>1+AU18</f>
        <v>9</v>
      </c>
      <c r="AV20" s="244">
        <f ca="1">VLOOKUP(AV21,$A$4:$L$145,7,FALSE)</f>
        <v>4175</v>
      </c>
      <c r="AW20" s="245" t="str">
        <f ca="1">IF(AV20=0,0,VLOOKUP(AV20,Inscripciones!$B$2:$K$499,2,FALSE))</f>
        <v>BENJAMÍN QUIRÓS BALTODANO</v>
      </c>
      <c r="AX20" s="246" t="str">
        <f ca="1">IF(AV20=0,0,VLOOKUP(AV20,Inscripciones!$B$1:$N$399,3,FALSE))</f>
        <v>ESPARZA</v>
      </c>
      <c r="AY20" s="247"/>
      <c r="AZ20" s="248" t="str">
        <f>VLOOKUP(AV21,$A$4:$AD$145,29,FALSE)</f>
        <v>1 - 0  (0)</v>
      </c>
      <c r="BA20" s="247"/>
      <c r="BF20" s="241"/>
      <c r="BG20" s="268"/>
      <c r="BJ20" s="272"/>
      <c r="BL20" s="258">
        <f t="shared" si="3"/>
        <v>16</v>
      </c>
      <c r="BM20" s="259"/>
      <c r="BN20" s="259"/>
      <c r="BO20" s="260"/>
      <c r="BP20" s="261"/>
      <c r="BQ20" s="258"/>
      <c r="BR20" s="258">
        <v>16</v>
      </c>
      <c r="BS20" s="262" t="e">
        <f ca="1">VLOOKUP(BY21,Inscripciones!$A$2:$B$399,2,FALSE)</f>
        <v>#N/A</v>
      </c>
      <c r="BT20" s="263"/>
      <c r="BU20" s="262" t="e">
        <f>VLOOKUP(BZ21,Inscripciones!$A$2:$B$399,2,FALSE)</f>
        <v>#N/A</v>
      </c>
      <c r="BV20" s="263"/>
      <c r="BW20" s="258"/>
      <c r="BX20" s="250"/>
      <c r="BY20" s="264" t="str">
        <f>G34</f>
        <v>X</v>
      </c>
      <c r="BZ20" s="265">
        <f ca="1">H34</f>
        <v>4297</v>
      </c>
      <c r="CA20" s="253" t="str">
        <f>Inscripciones!$B$2</f>
        <v>U13 MASCULINO</v>
      </c>
      <c r="CB20" s="254" t="s">
        <v>109</v>
      </c>
    </row>
    <row r="21" spans="1:80" ht="10.7" customHeight="1" x14ac:dyDescent="0.25">
      <c r="A21" s="467"/>
      <c r="B21" s="588"/>
      <c r="C21" s="590"/>
      <c r="D21" s="590"/>
      <c r="E21" s="578"/>
      <c r="F21" s="584"/>
      <c r="G21" s="578"/>
      <c r="H21" s="578"/>
      <c r="I21" s="578">
        <v>0</v>
      </c>
      <c r="J21" s="578">
        <v>0</v>
      </c>
      <c r="K21" s="578">
        <v>0</v>
      </c>
      <c r="L21" s="578">
        <v>0</v>
      </c>
      <c r="M21" s="582"/>
      <c r="N21" s="578"/>
      <c r="O21" s="578"/>
      <c r="P21" s="578"/>
      <c r="Q21" s="578"/>
      <c r="R21" s="578"/>
      <c r="S21" s="578"/>
      <c r="T21" s="578"/>
      <c r="U21" s="578"/>
      <c r="V21" s="578"/>
      <c r="W21" s="578"/>
      <c r="X21" s="578"/>
      <c r="Y21" s="578"/>
      <c r="Z21" s="580"/>
      <c r="AA21" s="487"/>
      <c r="AB21" s="487"/>
      <c r="AC21" s="487"/>
      <c r="AD21" s="236" t="str">
        <f>IF(AA20&gt;AB20,AD20&amp;"  "&amp;AE20,IF(AB20&gt;AA20,AD20&amp;"  "&amp;AE21,""))</f>
        <v>1 - 0  (0)</v>
      </c>
      <c r="AE21" s="236" t="str">
        <f t="shared" si="0"/>
        <v>(0)</v>
      </c>
      <c r="AF21" s="236">
        <f>IF(N20&gt;M20,1,0)</f>
        <v>0</v>
      </c>
      <c r="AG21" s="236">
        <f>IF(P20&gt;O20,1,0)</f>
        <v>0</v>
      </c>
      <c r="AH21" s="236">
        <f>IF(R20&gt;Q20,1,0)</f>
        <v>0</v>
      </c>
      <c r="AI21" s="236">
        <f>IF(T20&gt;S20,1,0)</f>
        <v>0</v>
      </c>
      <c r="AJ21" s="236">
        <f>IF(V20&gt;U20,1,0)</f>
        <v>0</v>
      </c>
      <c r="AK21" s="236">
        <f>IF(X20&gt;W20,1,0)</f>
        <v>0</v>
      </c>
      <c r="AL21" s="236">
        <f>IF(Z20&gt;Y20,1,0)</f>
        <v>0</v>
      </c>
      <c r="AM21" s="236">
        <f>IF(N20&gt;M20,M20,IF(M20&gt;N20,-N20,""))</f>
        <v>0</v>
      </c>
      <c r="AN21" s="236" t="str">
        <f>IF(P20&gt;O20,", "&amp;O20,IF(O20&gt;P20,", "&amp;-P20,""))</f>
        <v/>
      </c>
      <c r="AO21" s="236" t="str">
        <f>IF(R20&gt;Q20,", "&amp;Q20,IF(Q20&gt;R20,", "&amp;-R20,""))</f>
        <v/>
      </c>
      <c r="AP21" s="236" t="str">
        <f>IF(T20&gt;S20,", "&amp;S20,IF(S20&gt;T20,", "&amp;-T20,""))</f>
        <v/>
      </c>
      <c r="AQ21" s="236" t="str">
        <f>IF(V20&gt;U20,", "&amp;U20,IF(U20&gt;V20,", "&amp;-V20,""))</f>
        <v/>
      </c>
      <c r="AR21" s="236" t="str">
        <f>IF(X20&gt;W20,", "&amp;W20,IF(W20&gt;X20,", "&amp;-X20,""))</f>
        <v/>
      </c>
      <c r="AS21" s="236" t="str">
        <f>IF(Z20&gt;Y20,", "&amp;Y20,IF(Y20&gt;Z20,", "&amp;-Z20,""))</f>
        <v/>
      </c>
      <c r="AV21" s="255">
        <v>5</v>
      </c>
      <c r="AW21" s="256" t="str">
        <f>VLOOKUP(AV21,$A$4:$L$145,6,FALSE)</f>
        <v>21-sep-- Table</v>
      </c>
      <c r="AX21" s="257"/>
      <c r="AY21" s="244">
        <f ca="1">VLOOKUP(AY23,$A$4:$L$149,7,FALSE)</f>
        <v>4175</v>
      </c>
      <c r="AZ21" s="245" t="str">
        <f ca="1">IF(AY21=0,0,VLOOKUP(AY21,Inscripciones!$B$2:$K$499,2,FALSE))</f>
        <v>BENJAMÍN QUIRÓS BALTODANO</v>
      </c>
      <c r="BA21" s="246" t="str">
        <f ca="1">IF(AY21=0,0,VLOOKUP(AY21,Inscripciones!$B$1:$N$399,3,FALSE))</f>
        <v>ESPARZA</v>
      </c>
      <c r="BG21" s="272"/>
      <c r="BJ21" s="272"/>
      <c r="BL21" s="258">
        <f t="shared" si="3"/>
        <v>17</v>
      </c>
      <c r="BM21" s="259"/>
      <c r="BN21" s="259"/>
      <c r="BO21" s="260"/>
      <c r="BP21" s="261"/>
      <c r="BQ21" s="258"/>
      <c r="BR21" s="258">
        <v>17</v>
      </c>
      <c r="BS21" s="262" t="e">
        <f>VLOOKUP(BY22,Inscripciones!$A$2:$B$399,2,FALSE)</f>
        <v>#N/A</v>
      </c>
      <c r="BT21" s="263"/>
      <c r="BU21" s="262" t="e">
        <f ca="1">VLOOKUP(BZ22,Inscripciones!$A$2:$B$399,2,FALSE)</f>
        <v>#N/A</v>
      </c>
      <c r="BV21" s="263"/>
      <c r="BW21" s="258"/>
      <c r="BX21" s="250"/>
      <c r="BY21" s="264">
        <f ca="1">G36</f>
        <v>3787</v>
      </c>
      <c r="BZ21" s="265" t="str">
        <f>H36</f>
        <v>X</v>
      </c>
      <c r="CA21" s="253" t="str">
        <f>Inscripciones!$B$2</f>
        <v>U13 MASCULINO</v>
      </c>
      <c r="CB21" s="254" t="s">
        <v>110</v>
      </c>
    </row>
    <row r="22" spans="1:80" ht="10.7" customHeight="1" x14ac:dyDescent="0.25">
      <c r="A22" s="467">
        <v>10</v>
      </c>
      <c r="B22" s="571" t="s">
        <v>76</v>
      </c>
      <c r="C22" s="573" t="s">
        <v>77</v>
      </c>
      <c r="D22" s="573"/>
      <c r="E22" s="567"/>
      <c r="F22" s="575" t="str">
        <f t="shared" ref="F22" si="18">C22&amp;"-"&amp;D22&amp;"- Table"&amp;E22</f>
        <v>21-sep-- Table</v>
      </c>
      <c r="G22" s="567" t="str">
        <f>'SORTEO 64'!D27</f>
        <v>X</v>
      </c>
      <c r="H22" s="567">
        <f ca="1">'SORTEO 64'!D28</f>
        <v>4121</v>
      </c>
      <c r="I22" s="567" t="str">
        <f>IF(G22=0,0,VLOOKUP(G22,Inscripciones!$B$2:$K$499,2,FALSE))</f>
        <v>BYE</v>
      </c>
      <c r="J22" s="567" t="str">
        <f>IF(G22=0,0,VLOOKUP(G22,Inscripciones!$B$1:$N$399,3,FALSE))</f>
        <v>BYE</v>
      </c>
      <c r="K22" s="567" t="str">
        <f ca="1">IF(I22=0,0,VLOOKUP(H22,Inscripciones!$B$2:$K$499,2,FALSE))</f>
        <v>ANDRÉS CHACÓN ALTAMIRANO</v>
      </c>
      <c r="L22" s="567" t="str">
        <f ca="1">IF(I22=0,0,VLOOKUP(H22,Inscripciones!$B$1:$N$399,3,FALSE))</f>
        <v>CURRIDABAT</v>
      </c>
      <c r="M22" s="569">
        <v>0</v>
      </c>
      <c r="N22" s="567">
        <v>11</v>
      </c>
      <c r="O22" s="567"/>
      <c r="P22" s="567"/>
      <c r="Q22" s="567"/>
      <c r="R22" s="567"/>
      <c r="S22" s="567"/>
      <c r="T22" s="567"/>
      <c r="U22" s="567"/>
      <c r="V22" s="567"/>
      <c r="W22" s="567"/>
      <c r="X22" s="567"/>
      <c r="Y22" s="567"/>
      <c r="Z22" s="585"/>
      <c r="AA22" s="487">
        <f>IF(M22+N22&lt;&gt;0,SUM(AF22:AL22),"")</f>
        <v>0</v>
      </c>
      <c r="AB22" s="487">
        <f>IF(M22+N22&lt;&gt;0,SUM(AF23:AL23),"")</f>
        <v>1</v>
      </c>
      <c r="AC22" s="487" t="str">
        <f t="shared" ref="AC22" si="19">IF(AA22&gt;AB22,AD22&amp;"  "&amp;AE22,IF(AB22&gt;AA22,AD22&amp;"  "&amp;AE23,""))</f>
        <v>1 - 0  (0)</v>
      </c>
      <c r="AD22" s="236" t="str">
        <f>IF(AA22&gt;AB22,AA22&amp;" - "&amp;AB22,IF(AB22&gt;AA22,AB22&amp;" - "&amp;AA22,""))</f>
        <v>1 - 0</v>
      </c>
      <c r="AE22" s="236" t="str">
        <f t="shared" si="0"/>
        <v>(0)</v>
      </c>
      <c r="AF22" s="236">
        <f>IF(M22&gt;N22,1,0)</f>
        <v>0</v>
      </c>
      <c r="AG22" s="236">
        <f>IF(O22&gt;P22,1,0)</f>
        <v>0</v>
      </c>
      <c r="AH22" s="236">
        <f>IF(Q22&gt;R22,1,0)</f>
        <v>0</v>
      </c>
      <c r="AI22" s="236">
        <f>IF(S22&gt;T22,1,0)</f>
        <v>0</v>
      </c>
      <c r="AJ22" s="236">
        <f>IF(U22&gt;V22,1,0)</f>
        <v>0</v>
      </c>
      <c r="AK22" s="236">
        <f>IF(W22&gt;X22,1,0)</f>
        <v>0</v>
      </c>
      <c r="AL22" s="236">
        <f>IF(Y22&gt;Z22,1,0)</f>
        <v>0</v>
      </c>
      <c r="AM22" s="236">
        <f>IF(M22&gt;N22,N22,IF(N22&gt;M22,-M22,""))</f>
        <v>0</v>
      </c>
      <c r="AN22" s="236" t="str">
        <f>IF(O22&gt;P22,", "&amp;P22,IF(P22&gt;O22,", "&amp;-O22,""))</f>
        <v/>
      </c>
      <c r="AO22" s="236" t="str">
        <f>IF(Q22&gt;R22,", "&amp;R22,IF(R22&gt;Q22,", "&amp;-Q22,""))</f>
        <v/>
      </c>
      <c r="AP22" s="236" t="str">
        <f>IF(S22&gt;T22,", "&amp;T22,IF(T22&gt;S22,", "&amp;-S22,""))</f>
        <v/>
      </c>
      <c r="AQ22" s="236" t="str">
        <f>IF(U22&gt;V22,", "&amp;V22,IF(V22&gt;U22,", "&amp;-U22,""))</f>
        <v/>
      </c>
      <c r="AR22" s="236" t="str">
        <f>IF(W22&gt;X22,", "&amp;X22,IF(X22&gt;W22,", "&amp;-W22,""))</f>
        <v/>
      </c>
      <c r="AS22" s="236" t="str">
        <f>IF(Y22&gt;Z22,", "&amp;Z22,IF(Z22&gt;Y22,", "&amp;-Y22,""))</f>
        <v/>
      </c>
      <c r="AU22" s="243">
        <f>1+AU20</f>
        <v>10</v>
      </c>
      <c r="AV22" s="266" t="str">
        <f>VLOOKUP(AV21,$A$4:$L$145,8,FALSE)</f>
        <v>X</v>
      </c>
      <c r="AW22" s="266" t="str">
        <f>IF(AV22=0,0,VLOOKUP(AV22,Inscripciones!$B$2:$K$499,2,FALSE))</f>
        <v>BYE</v>
      </c>
      <c r="AX22" s="267" t="str">
        <f>IF(AV22=0,0,VLOOKUP(AV22,Inscripciones!$B$1:$N$399,3,FALSE))</f>
        <v>BYE</v>
      </c>
      <c r="BA22" s="268"/>
      <c r="BB22" s="247"/>
      <c r="BC22" s="248" t="str">
        <f>VLOOKUP(AY23,$A$4:$AD$145,29,FALSE)</f>
        <v>2 - 0  (10, 5)</v>
      </c>
      <c r="BD22" s="247"/>
      <c r="BG22" s="272"/>
      <c r="BJ22" s="272"/>
      <c r="BL22" s="258">
        <f t="shared" si="3"/>
        <v>18</v>
      </c>
      <c r="BM22" s="259"/>
      <c r="BN22" s="259"/>
      <c r="BO22" s="260"/>
      <c r="BP22" s="261"/>
      <c r="BQ22" s="258"/>
      <c r="BR22" s="258">
        <v>18</v>
      </c>
      <c r="BS22" s="262" t="e">
        <f ca="1">VLOOKUP(BY23,Inscripciones!$A$2:$B$399,2,FALSE)</f>
        <v>#N/A</v>
      </c>
      <c r="BT22" s="263"/>
      <c r="BU22" s="262" t="e">
        <f ca="1">VLOOKUP(BZ23,Inscripciones!$A$2:$B$399,2,FALSE)</f>
        <v>#N/A</v>
      </c>
      <c r="BV22" s="263"/>
      <c r="BW22" s="258"/>
      <c r="BX22" s="250"/>
      <c r="BY22" s="264" t="str">
        <f>G38</f>
        <v>X</v>
      </c>
      <c r="BZ22" s="265">
        <f ca="1">H38</f>
        <v>4437</v>
      </c>
      <c r="CA22" s="253" t="str">
        <f>Inscripciones!$B$2</f>
        <v>U13 MASCULINO</v>
      </c>
      <c r="CB22" s="254" t="s">
        <v>111</v>
      </c>
    </row>
    <row r="23" spans="1:80" ht="10.7" customHeight="1" x14ac:dyDescent="0.25">
      <c r="A23" s="467"/>
      <c r="B23" s="572"/>
      <c r="C23" s="574"/>
      <c r="D23" s="574"/>
      <c r="E23" s="568"/>
      <c r="F23" s="576"/>
      <c r="G23" s="568"/>
      <c r="H23" s="568"/>
      <c r="I23" s="568">
        <v>0</v>
      </c>
      <c r="J23" s="568">
        <v>0</v>
      </c>
      <c r="K23" s="568">
        <v>0</v>
      </c>
      <c r="L23" s="568">
        <v>0</v>
      </c>
      <c r="M23" s="570"/>
      <c r="N23" s="568"/>
      <c r="O23" s="568"/>
      <c r="P23" s="568"/>
      <c r="Q23" s="568"/>
      <c r="R23" s="568"/>
      <c r="S23" s="568"/>
      <c r="T23" s="568"/>
      <c r="U23" s="568"/>
      <c r="V23" s="568"/>
      <c r="W23" s="568"/>
      <c r="X23" s="568"/>
      <c r="Y23" s="568"/>
      <c r="Z23" s="586"/>
      <c r="AA23" s="487"/>
      <c r="AB23" s="487"/>
      <c r="AC23" s="487"/>
      <c r="AD23" s="236" t="str">
        <f>IF(AA22&gt;AB22,AD22&amp;"  "&amp;AE22,IF(AB22&gt;AA22,AD22&amp;"  "&amp;AE23,""))</f>
        <v>1 - 0  (0)</v>
      </c>
      <c r="AE23" s="236" t="str">
        <f t="shared" si="0"/>
        <v>(0)</v>
      </c>
      <c r="AF23" s="236">
        <f>IF(N22&gt;M22,1,0)</f>
        <v>1</v>
      </c>
      <c r="AG23" s="236">
        <f>IF(P22&gt;O22,1,0)</f>
        <v>0</v>
      </c>
      <c r="AH23" s="236">
        <f>IF(R22&gt;Q22,1,0)</f>
        <v>0</v>
      </c>
      <c r="AI23" s="236">
        <f>IF(T22&gt;S22,1,0)</f>
        <v>0</v>
      </c>
      <c r="AJ23" s="236">
        <f>IF(V22&gt;U22,1,0)</f>
        <v>0</v>
      </c>
      <c r="AK23" s="236">
        <f>IF(X22&gt;W22,1,0)</f>
        <v>0</v>
      </c>
      <c r="AL23" s="236">
        <f>IF(Z22&gt;Y22,1,0)</f>
        <v>0</v>
      </c>
      <c r="AM23" s="236">
        <f>IF(N22&gt;M22,M22,IF(M22&gt;N22,-N22,""))</f>
        <v>0</v>
      </c>
      <c r="AN23" s="236" t="str">
        <f>IF(P22&gt;O22,", "&amp;O22,IF(O22&gt;P22,", "&amp;-P22,""))</f>
        <v/>
      </c>
      <c r="AO23" s="236" t="str">
        <f>IF(R22&gt;Q22,", "&amp;Q22,IF(Q22&gt;R22,", "&amp;-R22,""))</f>
        <v/>
      </c>
      <c r="AP23" s="236" t="str">
        <f>IF(T22&gt;S22,", "&amp;S22,IF(S22&gt;T22,", "&amp;-T22,""))</f>
        <v/>
      </c>
      <c r="AQ23" s="236" t="str">
        <f>IF(V22&gt;U22,", "&amp;U22,IF(U22&gt;V22,", "&amp;-V22,""))</f>
        <v/>
      </c>
      <c r="AR23" s="236" t="str">
        <f>IF(X22&gt;W22,", "&amp;W22,IF(W22&gt;X22,", "&amp;-X22,""))</f>
        <v/>
      </c>
      <c r="AS23" s="236" t="str">
        <f>IF(Z22&gt;Y22,", "&amp;Y22,IF(Y22&gt;Z22,", "&amp;-Z22,""))</f>
        <v/>
      </c>
      <c r="AX23" s="269"/>
      <c r="AY23" s="255">
        <v>35</v>
      </c>
      <c r="AZ23" s="256" t="str">
        <f>VLOOKUP(AY23,$A$4:$L$145,6,FALSE)</f>
        <v>21-sep-- Table</v>
      </c>
      <c r="BA23" s="270"/>
      <c r="BB23" s="244">
        <f ca="1">VLOOKUP(BB27,$A$4:$L$149,7,FALSE)</f>
        <v>4175</v>
      </c>
      <c r="BC23" s="245" t="str">
        <f ca="1">IF(BB23=0,0,VLOOKUP(BB23,Inscripciones!$B$2:$K$499,2,FALSE))</f>
        <v>BENJAMÍN QUIRÓS BALTODANO</v>
      </c>
      <c r="BD23" s="246" t="str">
        <f ca="1">IF(BB23=0,0,VLOOKUP(BB23,Inscripciones!$B$1:$N$399,3,FALSE))</f>
        <v>ESPARZA</v>
      </c>
      <c r="BG23" s="272"/>
      <c r="BJ23" s="272"/>
      <c r="BL23" s="258">
        <f t="shared" si="3"/>
        <v>19</v>
      </c>
      <c r="BM23" s="259"/>
      <c r="BN23" s="259"/>
      <c r="BO23" s="260"/>
      <c r="BP23" s="261"/>
      <c r="BQ23" s="258"/>
      <c r="BR23" s="258">
        <v>19</v>
      </c>
      <c r="BS23" s="262" t="e">
        <f>VLOOKUP(BY24,Inscripciones!$A$2:$B$399,2,FALSE)</f>
        <v>#N/A</v>
      </c>
      <c r="BT23" s="263"/>
      <c r="BU23" s="262" t="e">
        <f ca="1">VLOOKUP(BZ24,Inscripciones!$A$2:$B$399,2,FALSE)</f>
        <v>#N/A</v>
      </c>
      <c r="BV23" s="263"/>
      <c r="BW23" s="258"/>
      <c r="BX23" s="250"/>
      <c r="BY23" s="264">
        <f ca="1">G40</f>
        <v>4293</v>
      </c>
      <c r="BZ23" s="265">
        <f ca="1">H40</f>
        <v>4325</v>
      </c>
      <c r="CA23" s="253" t="str">
        <f>Inscripciones!$B$2</f>
        <v>U13 MASCULINO</v>
      </c>
      <c r="CB23" s="254" t="s">
        <v>112</v>
      </c>
    </row>
    <row r="24" spans="1:80" ht="10.7" customHeight="1" x14ac:dyDescent="0.25">
      <c r="A24" s="467">
        <v>11</v>
      </c>
      <c r="B24" s="587" t="s">
        <v>76</v>
      </c>
      <c r="C24" s="589" t="s">
        <v>77</v>
      </c>
      <c r="D24" s="589"/>
      <c r="E24" s="577"/>
      <c r="F24" s="583" t="str">
        <f t="shared" ref="F24" si="20">C24&amp;"-"&amp;D24&amp;"- Table"&amp;E24</f>
        <v>21-sep-- Table</v>
      </c>
      <c r="G24" s="577">
        <f ca="1">'SORTEO 64'!D29</f>
        <v>4218</v>
      </c>
      <c r="H24" s="577" t="str">
        <f>'SORTEO 64'!D30</f>
        <v>X</v>
      </c>
      <c r="I24" s="577" t="str">
        <f ca="1">IF(G24=0,0,VLOOKUP(G24,Inscripciones!$B$2:$K$499,2,FALSE))</f>
        <v>JULIÁN ESPINOZA CHAVEZ</v>
      </c>
      <c r="J24" s="577" t="str">
        <f ca="1">IF(G24=0,0,VLOOKUP(G24,Inscripciones!$B$1:$N$399,3,FALSE))</f>
        <v>ESPARZA</v>
      </c>
      <c r="K24" s="577" t="str">
        <f ca="1">IF(I24=0,0,VLOOKUP(H24,Inscripciones!$B$2:$K$499,2,FALSE))</f>
        <v>BYE</v>
      </c>
      <c r="L24" s="577" t="str">
        <f ca="1">IF(I24=0,0,VLOOKUP(H24,Inscripciones!$B$1:$N$399,3,FALSE))</f>
        <v>BYE</v>
      </c>
      <c r="M24" s="581">
        <v>11</v>
      </c>
      <c r="N24" s="577">
        <v>0</v>
      </c>
      <c r="O24" s="577"/>
      <c r="P24" s="577"/>
      <c r="Q24" s="577"/>
      <c r="R24" s="577"/>
      <c r="S24" s="577"/>
      <c r="T24" s="577"/>
      <c r="U24" s="577"/>
      <c r="V24" s="577"/>
      <c r="W24" s="577"/>
      <c r="X24" s="577"/>
      <c r="Y24" s="577"/>
      <c r="Z24" s="579"/>
      <c r="AA24" s="487">
        <f>IF(M24+N24&lt;&gt;0,SUM(AF24:AL24),"")</f>
        <v>1</v>
      </c>
      <c r="AB24" s="487">
        <f>IF(M24+N24&lt;&gt;0,SUM(AF25:AL25),"")</f>
        <v>0</v>
      </c>
      <c r="AC24" s="487" t="str">
        <f t="shared" ref="AC24" si="21">IF(AA24&gt;AB24,AD24&amp;"  "&amp;AE24,IF(AB24&gt;AA24,AD24&amp;"  "&amp;AE25,""))</f>
        <v>1 - 0  (0)</v>
      </c>
      <c r="AD24" s="236" t="str">
        <f>IF(AA24&gt;AB24,AA24&amp;" - "&amp;AB24,IF(AB24&gt;AA24,AB24&amp;" - "&amp;AA24,""))</f>
        <v>1 - 0</v>
      </c>
      <c r="AE24" s="236" t="str">
        <f t="shared" si="0"/>
        <v>(0)</v>
      </c>
      <c r="AF24" s="236">
        <f>IF(M24&gt;N24,1,0)</f>
        <v>1</v>
      </c>
      <c r="AG24" s="236">
        <f>IF(O24&gt;P24,1,0)</f>
        <v>0</v>
      </c>
      <c r="AH24" s="236">
        <f>IF(Q24&gt;R24,1,0)</f>
        <v>0</v>
      </c>
      <c r="AI24" s="236">
        <f>IF(S24&gt;T24,1,0)</f>
        <v>0</v>
      </c>
      <c r="AJ24" s="236">
        <f>IF(U24&gt;V24,1,0)</f>
        <v>0</v>
      </c>
      <c r="AK24" s="236">
        <f>IF(W24&gt;X24,1,0)</f>
        <v>0</v>
      </c>
      <c r="AL24" s="236">
        <f>IF(Y24&gt;Z24,1,0)</f>
        <v>0</v>
      </c>
      <c r="AM24" s="236">
        <f>IF(M24&gt;N24,N24,IF(N24&gt;M24,-M24,""))</f>
        <v>0</v>
      </c>
      <c r="AN24" s="236" t="str">
        <f>IF(O24&gt;P24,", "&amp;P24,IF(P24&gt;O24,", "&amp;-O24,""))</f>
        <v/>
      </c>
      <c r="AO24" s="236" t="str">
        <f>IF(Q24&gt;R24,", "&amp;R24,IF(R24&gt;Q24,", "&amp;-Q24,""))</f>
        <v/>
      </c>
      <c r="AP24" s="236" t="str">
        <f>IF(S24&gt;T24,", "&amp;T24,IF(T24&gt;S24,", "&amp;-S24,""))</f>
        <v/>
      </c>
      <c r="AQ24" s="236" t="str">
        <f>IF(U24&gt;V24,", "&amp;V24,IF(V24&gt;U24,", "&amp;-U24,""))</f>
        <v/>
      </c>
      <c r="AR24" s="236" t="str">
        <f>IF(W24&gt;X24,", "&amp;X24,IF(X24&gt;W24,", "&amp;-W24,""))</f>
        <v/>
      </c>
      <c r="AS24" s="236" t="str">
        <f>IF(Y24&gt;Z24,", "&amp;Z24,IF(Z24&gt;Y24,", "&amp;-Y24,""))</f>
        <v/>
      </c>
      <c r="AU24" s="243">
        <f>1+AU22</f>
        <v>11</v>
      </c>
      <c r="AV24" s="244">
        <f ca="1">VLOOKUP(AV25,$A$4:$L$145,7,FALSE)</f>
        <v>4122</v>
      </c>
      <c r="AW24" s="245" t="str">
        <f ca="1">IF(AV24=0,0,VLOOKUP(AV24,Inscripciones!$B$2:$K$499,2,FALSE))</f>
        <v>BRYAN ALVAREZ SOLIS</v>
      </c>
      <c r="AX24" s="246" t="str">
        <f ca="1">IF(AV24=0,0,VLOOKUP(AV24,Inscripciones!$B$1:$N$399,3,FALSE))</f>
        <v>ESCAZÚ</v>
      </c>
      <c r="AY24" s="271"/>
      <c r="BA24" s="268"/>
      <c r="BD24" s="268"/>
      <c r="BG24" s="272"/>
      <c r="BJ24" s="272"/>
      <c r="BL24" s="258">
        <f t="shared" si="3"/>
        <v>20</v>
      </c>
      <c r="BM24" s="259"/>
      <c r="BN24" s="259"/>
      <c r="BO24" s="260"/>
      <c r="BP24" s="261"/>
      <c r="BQ24" s="258"/>
      <c r="BR24" s="258">
        <v>20</v>
      </c>
      <c r="BS24" s="262" t="e">
        <f ca="1">VLOOKUP(BY25,Inscripciones!$A$2:$B$399,2,FALSE)</f>
        <v>#N/A</v>
      </c>
      <c r="BT24" s="263"/>
      <c r="BU24" s="262" t="e">
        <f>VLOOKUP(BZ25,Inscripciones!$A$2:$B$399,2,FALSE)</f>
        <v>#N/A</v>
      </c>
      <c r="BV24" s="263"/>
      <c r="BW24" s="258"/>
      <c r="BX24" s="250"/>
      <c r="BY24" s="264" t="str">
        <f>G42</f>
        <v>X</v>
      </c>
      <c r="BZ24" s="265">
        <f ca="1">H42</f>
        <v>4458</v>
      </c>
      <c r="CA24" s="253" t="str">
        <f>Inscripciones!$B$2</f>
        <v>U13 MASCULINO</v>
      </c>
      <c r="CB24" s="254" t="s">
        <v>113</v>
      </c>
    </row>
    <row r="25" spans="1:80" ht="10.7" customHeight="1" x14ac:dyDescent="0.25">
      <c r="A25" s="467"/>
      <c r="B25" s="588"/>
      <c r="C25" s="590"/>
      <c r="D25" s="590"/>
      <c r="E25" s="578"/>
      <c r="F25" s="584"/>
      <c r="G25" s="578"/>
      <c r="H25" s="578"/>
      <c r="I25" s="578">
        <v>0</v>
      </c>
      <c r="J25" s="578">
        <v>0</v>
      </c>
      <c r="K25" s="578">
        <v>0</v>
      </c>
      <c r="L25" s="578">
        <v>0</v>
      </c>
      <c r="M25" s="582"/>
      <c r="N25" s="578"/>
      <c r="O25" s="578"/>
      <c r="P25" s="578"/>
      <c r="Q25" s="578"/>
      <c r="R25" s="578"/>
      <c r="S25" s="578"/>
      <c r="T25" s="578"/>
      <c r="U25" s="578"/>
      <c r="V25" s="578"/>
      <c r="W25" s="578"/>
      <c r="X25" s="578"/>
      <c r="Y25" s="578"/>
      <c r="Z25" s="580"/>
      <c r="AA25" s="487"/>
      <c r="AB25" s="487"/>
      <c r="AC25" s="487"/>
      <c r="AD25" s="236" t="str">
        <f>IF(AA24&gt;AB24,AD24&amp;"  "&amp;AE24,IF(AB24&gt;AA24,AD24&amp;"  "&amp;AE25,""))</f>
        <v>1 - 0  (0)</v>
      </c>
      <c r="AE25" s="236" t="str">
        <f t="shared" si="0"/>
        <v>(0)</v>
      </c>
      <c r="AF25" s="236">
        <f>IF(N24&gt;M24,1,0)</f>
        <v>0</v>
      </c>
      <c r="AG25" s="236">
        <f>IF(P24&gt;O24,1,0)</f>
        <v>0</v>
      </c>
      <c r="AH25" s="236">
        <f>IF(R24&gt;Q24,1,0)</f>
        <v>0</v>
      </c>
      <c r="AI25" s="236">
        <f>IF(T24&gt;S24,1,0)</f>
        <v>0</v>
      </c>
      <c r="AJ25" s="236">
        <f>IF(V24&gt;U24,1,0)</f>
        <v>0</v>
      </c>
      <c r="AK25" s="236">
        <f>IF(X24&gt;W24,1,0)</f>
        <v>0</v>
      </c>
      <c r="AL25" s="236">
        <f>IF(Z24&gt;Y24,1,0)</f>
        <v>0</v>
      </c>
      <c r="AM25" s="236">
        <f>IF(N24&gt;M24,M24,IF(M24&gt;N24,-N24,""))</f>
        <v>0</v>
      </c>
      <c r="AN25" s="236" t="str">
        <f>IF(P24&gt;O24,", "&amp;O24,IF(O24&gt;P24,", "&amp;-P24,""))</f>
        <v/>
      </c>
      <c r="AO25" s="236" t="str">
        <f>IF(R24&gt;Q24,", "&amp;Q24,IF(Q24&gt;R24,", "&amp;-R24,""))</f>
        <v/>
      </c>
      <c r="AP25" s="236" t="str">
        <f>IF(T24&gt;S24,", "&amp;S24,IF(S24&gt;T24,", "&amp;-T24,""))</f>
        <v/>
      </c>
      <c r="AQ25" s="236" t="str">
        <f>IF(V24&gt;U24,", "&amp;U24,IF(U24&gt;V24,", "&amp;-V24,""))</f>
        <v/>
      </c>
      <c r="AR25" s="236" t="str">
        <f>IF(X24&gt;W24,", "&amp;W24,IF(W24&gt;X24,", "&amp;-X24,""))</f>
        <v/>
      </c>
      <c r="AS25" s="236" t="str">
        <f>IF(Z24&gt;Y24,", "&amp;Y24,IF(Y24&gt;Z24,", "&amp;-Z24,""))</f>
        <v/>
      </c>
      <c r="AV25" s="255">
        <v>6</v>
      </c>
      <c r="AW25" s="256" t="str">
        <f>VLOOKUP(AV25,$A$4:$L$145,6,FALSE)</f>
        <v>21-sep-- Table</v>
      </c>
      <c r="AX25" s="257"/>
      <c r="AY25" s="266">
        <f ca="1">VLOOKUP(AY23,$A$4:$L$149,8,FALSE)</f>
        <v>4122</v>
      </c>
      <c r="AZ25" s="266" t="str">
        <f ca="1">IF(AY25=0,0,VLOOKUP(AY25,Inscripciones!$B$2:$K$499,2,FALSE))</f>
        <v>BRYAN ALVAREZ SOLIS</v>
      </c>
      <c r="BA25" s="267" t="str">
        <f ca="1">IF(AY25=0,0,VLOOKUP(AY25,Inscripciones!$B$1:$N$399,3,FALSE))</f>
        <v>ESCAZÚ</v>
      </c>
      <c r="BD25" s="268"/>
      <c r="BG25" s="272"/>
      <c r="BJ25" s="272"/>
      <c r="BL25" s="258">
        <f t="shared" si="3"/>
        <v>21</v>
      </c>
      <c r="BM25" s="259"/>
      <c r="BN25" s="259"/>
      <c r="BO25" s="260"/>
      <c r="BP25" s="261"/>
      <c r="BQ25" s="258"/>
      <c r="BR25" s="258">
        <v>21</v>
      </c>
      <c r="BS25" s="262" t="e">
        <f>VLOOKUP(BY26,Inscripciones!$A$2:$B$399,2,FALSE)</f>
        <v>#N/A</v>
      </c>
      <c r="BT25" s="263"/>
      <c r="BU25" s="262" t="e">
        <f ca="1">VLOOKUP(BZ26,Inscripciones!$A$2:$B$399,2,FALSE)</f>
        <v>#N/A</v>
      </c>
      <c r="BV25" s="263"/>
      <c r="BW25" s="258"/>
      <c r="BX25" s="250"/>
      <c r="BY25" s="264">
        <f ca="1">G44</f>
        <v>4151</v>
      </c>
      <c r="BZ25" s="265" t="str">
        <f>H44</f>
        <v>X</v>
      </c>
      <c r="CA25" s="253" t="str">
        <f>Inscripciones!$B$2</f>
        <v>U13 MASCULINO</v>
      </c>
      <c r="CB25" s="254" t="s">
        <v>114</v>
      </c>
    </row>
    <row r="26" spans="1:80" ht="10.7" customHeight="1" x14ac:dyDescent="0.25">
      <c r="A26" s="467">
        <v>12</v>
      </c>
      <c r="B26" s="571" t="s">
        <v>76</v>
      </c>
      <c r="C26" s="573" t="s">
        <v>77</v>
      </c>
      <c r="D26" s="573"/>
      <c r="E26" s="567"/>
      <c r="F26" s="575" t="str">
        <f t="shared" ref="F26" si="22">C26&amp;"-"&amp;D26&amp;"- Table"&amp;E26</f>
        <v>21-sep-- Table</v>
      </c>
      <c r="G26" s="567" t="str">
        <f>'SORTEO 64'!D31</f>
        <v>X</v>
      </c>
      <c r="H26" s="567">
        <f ca="1">'SORTEO 64'!D32</f>
        <v>4679</v>
      </c>
      <c r="I26" s="567" t="str">
        <f>IF(G26=0,0,VLOOKUP(G26,Inscripciones!$B$2:$K$499,2,FALSE))</f>
        <v>BYE</v>
      </c>
      <c r="J26" s="567" t="str">
        <f>IF(G26=0,0,VLOOKUP(G26,Inscripciones!$B$1:$N$399,3,FALSE))</f>
        <v>BYE</v>
      </c>
      <c r="K26" s="567" t="str">
        <f ca="1">IF(I26=0,0,VLOOKUP(H26,Inscripciones!$B$2:$K$499,2,FALSE))</f>
        <v>TOMAS IGNACIO UGALDE HERNANDEZ</v>
      </c>
      <c r="L26" s="567" t="str">
        <f ca="1">IF(I26=0,0,VLOOKUP(H26,Inscripciones!$B$1:$N$399,3,FALSE))</f>
        <v>CCDR SAN JOSÉ</v>
      </c>
      <c r="M26" s="569">
        <v>0</v>
      </c>
      <c r="N26" s="567">
        <v>11</v>
      </c>
      <c r="O26" s="567"/>
      <c r="P26" s="567"/>
      <c r="Q26" s="567"/>
      <c r="R26" s="567"/>
      <c r="S26" s="567"/>
      <c r="T26" s="567"/>
      <c r="U26" s="567"/>
      <c r="V26" s="567"/>
      <c r="W26" s="567"/>
      <c r="X26" s="567"/>
      <c r="Y26" s="567"/>
      <c r="Z26" s="585"/>
      <c r="AA26" s="487">
        <f>IF(M26+N26&lt;&gt;0,SUM(AF26:AL26),"")</f>
        <v>0</v>
      </c>
      <c r="AB26" s="487">
        <f>IF(M26+N26&lt;&gt;0,SUM(AF27:AL27),"")</f>
        <v>1</v>
      </c>
      <c r="AC26" s="487" t="str">
        <f t="shared" ref="AC26" si="23">IF(AA26&gt;AB26,AD26&amp;"  "&amp;AE26,IF(AB26&gt;AA26,AD26&amp;"  "&amp;AE27,""))</f>
        <v>1 - 0  (0)</v>
      </c>
      <c r="AD26" s="236" t="str">
        <f>IF(AA26&gt;AB26,AA26&amp;" - "&amp;AB26,IF(AB26&gt;AA26,AB26&amp;" - "&amp;AA26,""))</f>
        <v>1 - 0</v>
      </c>
      <c r="AE26" s="236" t="str">
        <f t="shared" si="0"/>
        <v>(0)</v>
      </c>
      <c r="AF26" s="236">
        <f>IF(M26&gt;N26,1,0)</f>
        <v>0</v>
      </c>
      <c r="AG26" s="236">
        <f>IF(O26&gt;P26,1,0)</f>
        <v>0</v>
      </c>
      <c r="AH26" s="236">
        <f>IF(Q26&gt;R26,1,0)</f>
        <v>0</v>
      </c>
      <c r="AI26" s="236">
        <f>IF(S26&gt;T26,1,0)</f>
        <v>0</v>
      </c>
      <c r="AJ26" s="236">
        <f>IF(U26&gt;V26,1,0)</f>
        <v>0</v>
      </c>
      <c r="AK26" s="236">
        <f>IF(W26&gt;X26,1,0)</f>
        <v>0</v>
      </c>
      <c r="AL26" s="236">
        <f>IF(Y26&gt;Z26,1,0)</f>
        <v>0</v>
      </c>
      <c r="AM26" s="236">
        <f>IF(M26&gt;N26,N26,IF(N26&gt;M26,-M26,""))</f>
        <v>0</v>
      </c>
      <c r="AN26" s="236" t="str">
        <f>IF(O26&gt;P26,", "&amp;P26,IF(P26&gt;O26,", "&amp;-O26,""))</f>
        <v/>
      </c>
      <c r="AO26" s="236" t="str">
        <f>IF(Q26&gt;R26,", "&amp;R26,IF(R26&gt;Q26,", "&amp;-Q26,""))</f>
        <v/>
      </c>
      <c r="AP26" s="236" t="str">
        <f>IF(S26&gt;T26,", "&amp;T26,IF(T26&gt;S26,", "&amp;-S26,""))</f>
        <v/>
      </c>
      <c r="AQ26" s="236" t="str">
        <f>IF(U26&gt;V26,", "&amp;V26,IF(V26&gt;U26,", "&amp;-U26,""))</f>
        <v/>
      </c>
      <c r="AR26" s="236" t="str">
        <f>IF(W26&gt;X26,", "&amp;X26,IF(X26&gt;W26,", "&amp;-W26,""))</f>
        <v/>
      </c>
      <c r="AS26" s="236" t="str">
        <f>IF(Y26&gt;Z26,", "&amp;Z26,IF(Z26&gt;Y26,", "&amp;-Y26,""))</f>
        <v/>
      </c>
      <c r="AU26" s="243">
        <f>1+AU24</f>
        <v>12</v>
      </c>
      <c r="AV26" s="266">
        <f ca="1">VLOOKUP(AV25,$A$4:$L$145,8,FALSE)</f>
        <v>4465</v>
      </c>
      <c r="AW26" s="266" t="str">
        <f ca="1">IF(AV26=0,0,VLOOKUP(AV26,Inscripciones!$B$2:$K$499,2,FALSE))</f>
        <v>JULIÁN ZUÑIGA AGÜERO</v>
      </c>
      <c r="AX26" s="267" t="str">
        <f ca="1">IF(AV26=0,0,VLOOKUP(AV26,Inscripciones!$B$1:$N$399,3,FALSE))</f>
        <v>ESPARZA</v>
      </c>
      <c r="AY26" s="247"/>
      <c r="AZ26" s="248" t="str">
        <f>VLOOKUP(AV25,$A$4:$AD$149,29,FALSE)</f>
        <v>2 - 1  (6, -10, 2)</v>
      </c>
      <c r="BA26" s="247"/>
      <c r="BD26" s="268"/>
      <c r="BG26" s="272"/>
      <c r="BJ26" s="272"/>
      <c r="BL26" s="258">
        <f t="shared" si="3"/>
        <v>22</v>
      </c>
      <c r="BM26" s="259"/>
      <c r="BN26" s="259"/>
      <c r="BO26" s="260"/>
      <c r="BP26" s="261"/>
      <c r="BQ26" s="258"/>
      <c r="BR26" s="258">
        <v>22</v>
      </c>
      <c r="BS26" s="262" t="e">
        <f ca="1">VLOOKUP(BY27,Inscripciones!$A$2:$B$399,2,FALSE)</f>
        <v>#N/A</v>
      </c>
      <c r="BT26" s="263"/>
      <c r="BU26" s="262" t="e">
        <f>VLOOKUP(BZ27,Inscripciones!$A$2:$B$399,2,FALSE)</f>
        <v>#N/A</v>
      </c>
      <c r="BV26" s="263"/>
      <c r="BW26" s="258"/>
      <c r="BX26" s="250"/>
      <c r="BY26" s="264" t="str">
        <f>G46</f>
        <v>X</v>
      </c>
      <c r="BZ26" s="265">
        <f ca="1">H46</f>
        <v>4606</v>
      </c>
      <c r="CA26" s="253" t="str">
        <f>Inscripciones!$B$2</f>
        <v>U13 MASCULINO</v>
      </c>
      <c r="CB26" s="254" t="s">
        <v>115</v>
      </c>
    </row>
    <row r="27" spans="1:80" ht="10.7" customHeight="1" x14ac:dyDescent="0.25">
      <c r="A27" s="467"/>
      <c r="B27" s="572"/>
      <c r="C27" s="574"/>
      <c r="D27" s="574"/>
      <c r="E27" s="568"/>
      <c r="F27" s="576"/>
      <c r="G27" s="568"/>
      <c r="H27" s="568"/>
      <c r="I27" s="568">
        <v>0</v>
      </c>
      <c r="J27" s="568">
        <v>0</v>
      </c>
      <c r="K27" s="568">
        <v>0</v>
      </c>
      <c r="L27" s="568">
        <v>0</v>
      </c>
      <c r="M27" s="570"/>
      <c r="N27" s="568"/>
      <c r="O27" s="568"/>
      <c r="P27" s="568"/>
      <c r="Q27" s="568"/>
      <c r="R27" s="568"/>
      <c r="S27" s="568"/>
      <c r="T27" s="568"/>
      <c r="U27" s="568"/>
      <c r="V27" s="568"/>
      <c r="W27" s="568"/>
      <c r="X27" s="568"/>
      <c r="Y27" s="568"/>
      <c r="Z27" s="586"/>
      <c r="AA27" s="487"/>
      <c r="AB27" s="487"/>
      <c r="AC27" s="487"/>
      <c r="AD27" s="236" t="str">
        <f>IF(AA26&gt;AB26,AD26&amp;"  "&amp;AE26,IF(AB26&gt;AA26,AD26&amp;"  "&amp;AE27,""))</f>
        <v>1 - 0  (0)</v>
      </c>
      <c r="AE27" s="236" t="str">
        <f t="shared" si="0"/>
        <v>(0)</v>
      </c>
      <c r="AF27" s="236">
        <f>IF(N26&gt;M26,1,0)</f>
        <v>1</v>
      </c>
      <c r="AG27" s="236">
        <f>IF(P26&gt;O26,1,0)</f>
        <v>0</v>
      </c>
      <c r="AH27" s="236">
        <f>IF(R26&gt;Q26,1,0)</f>
        <v>0</v>
      </c>
      <c r="AI27" s="236">
        <f>IF(T26&gt;S26,1,0)</f>
        <v>0</v>
      </c>
      <c r="AJ27" s="236">
        <f>IF(V26&gt;U26,1,0)</f>
        <v>0</v>
      </c>
      <c r="AK27" s="236">
        <f>IF(X26&gt;W26,1,0)</f>
        <v>0</v>
      </c>
      <c r="AL27" s="236">
        <f>IF(Z26&gt;Y26,1,0)</f>
        <v>0</v>
      </c>
      <c r="AM27" s="236">
        <f>IF(N26&gt;M26,M26,IF(M26&gt;N26,-N26,""))</f>
        <v>0</v>
      </c>
      <c r="AN27" s="236" t="str">
        <f>IF(P26&gt;O26,", "&amp;O26,IF(O26&gt;P26,", "&amp;-P26,""))</f>
        <v/>
      </c>
      <c r="AO27" s="236" t="str">
        <f>IF(R26&gt;Q26,", "&amp;Q26,IF(Q26&gt;R26,", "&amp;-R26,""))</f>
        <v/>
      </c>
      <c r="AP27" s="236" t="str">
        <f>IF(T26&gt;S26,", "&amp;S26,IF(S26&gt;T26,", "&amp;-T26,""))</f>
        <v/>
      </c>
      <c r="AQ27" s="236" t="str">
        <f>IF(V26&gt;U26,", "&amp;U26,IF(U26&gt;V26,", "&amp;-V26,""))</f>
        <v/>
      </c>
      <c r="AR27" s="236" t="str">
        <f>IF(X26&gt;W26,", "&amp;W26,IF(W26&gt;X26,", "&amp;-X26,""))</f>
        <v/>
      </c>
      <c r="AS27" s="236" t="str">
        <f>IF(Z26&gt;Y26,", "&amp;Y26,IF(Y26&gt;Z26,", "&amp;-Z26,""))</f>
        <v/>
      </c>
      <c r="AX27" s="269"/>
      <c r="BB27" s="255">
        <v>50</v>
      </c>
      <c r="BC27" s="256" t="str">
        <f>VLOOKUP(BB27,$A$4:$L$145,6,FALSE)</f>
        <v>21-sep-- Table</v>
      </c>
      <c r="BD27" s="268"/>
      <c r="BE27" s="266">
        <f ca="1">VLOOKUP(BE19,$A$4:$L$149,8,FALSE)</f>
        <v>3988</v>
      </c>
      <c r="BF27" s="266" t="str">
        <f ca="1">IF(BE27=0,0,VLOOKUP(BE27,Inscripciones!$B$2:$K$499,2,FALSE))</f>
        <v>JACKY CHENG FENG</v>
      </c>
      <c r="BG27" s="267" t="str">
        <f ca="1">IF(BE27=0,0,VLOOKUP(BE27,Inscripciones!$B$1:$N$399,3,FALSE))</f>
        <v>ESCAZÚ</v>
      </c>
      <c r="BJ27" s="272"/>
      <c r="BL27" s="258">
        <f t="shared" si="3"/>
        <v>23</v>
      </c>
      <c r="BM27" s="259"/>
      <c r="BN27" s="259"/>
      <c r="BO27" s="260"/>
      <c r="BP27" s="261"/>
      <c r="BQ27" s="258"/>
      <c r="BR27" s="258">
        <v>23</v>
      </c>
      <c r="BS27" s="262" t="e">
        <f>VLOOKUP(BY28,Inscripciones!$A$2:$B$399,2,FALSE)</f>
        <v>#N/A</v>
      </c>
      <c r="BT27" s="263"/>
      <c r="BU27" s="262" t="e">
        <f ca="1">VLOOKUP(BZ28,Inscripciones!$A$2:$B$399,2,FALSE)</f>
        <v>#N/A</v>
      </c>
      <c r="BV27" s="263"/>
      <c r="BW27" s="258"/>
      <c r="BX27" s="250"/>
      <c r="BY27" s="264">
        <f ca="1">G48</f>
        <v>4706</v>
      </c>
      <c r="BZ27" s="265" t="str">
        <f>H48</f>
        <v>X</v>
      </c>
      <c r="CA27" s="253" t="str">
        <f>Inscripciones!$B$2</f>
        <v>U13 MASCULINO</v>
      </c>
      <c r="CB27" s="254" t="s">
        <v>116</v>
      </c>
    </row>
    <row r="28" spans="1:80" ht="10.7" customHeight="1" x14ac:dyDescent="0.25">
      <c r="A28" s="467">
        <v>13</v>
      </c>
      <c r="B28" s="587" t="s">
        <v>76</v>
      </c>
      <c r="C28" s="589" t="s">
        <v>77</v>
      </c>
      <c r="D28" s="589"/>
      <c r="E28" s="577"/>
      <c r="F28" s="583" t="str">
        <f t="shared" ref="F28" si="24">C28&amp;"-"&amp;D28&amp;"- Table"&amp;E28</f>
        <v>21-sep-- Table</v>
      </c>
      <c r="G28" s="577">
        <f ca="1">'SORTEO 64'!D33</f>
        <v>4351</v>
      </c>
      <c r="H28" s="577" t="str">
        <f>'SORTEO 64'!D34</f>
        <v>X</v>
      </c>
      <c r="I28" s="577" t="str">
        <f ca="1">IF(G28=0,0,VLOOKUP(G28,Inscripciones!$B$2:$K$499,2,FALSE))</f>
        <v>DANIEL GARRO OBALDÍA</v>
      </c>
      <c r="J28" s="577" t="str">
        <f ca="1">IF(G28=0,0,VLOOKUP(G28,Inscripciones!$B$1:$N$399,3,FALSE))</f>
        <v>SANTA ANA</v>
      </c>
      <c r="K28" s="577" t="str">
        <f ca="1">IF(I28=0,0,VLOOKUP(H28,Inscripciones!$B$2:$K$499,2,FALSE))</f>
        <v>BYE</v>
      </c>
      <c r="L28" s="577" t="str">
        <f ca="1">IF(I28=0,0,VLOOKUP(H28,Inscripciones!$B$1:$N$399,3,FALSE))</f>
        <v>BYE</v>
      </c>
      <c r="M28" s="581">
        <v>11</v>
      </c>
      <c r="N28" s="577">
        <v>0</v>
      </c>
      <c r="O28" s="577"/>
      <c r="P28" s="577"/>
      <c r="Q28" s="577"/>
      <c r="R28" s="577"/>
      <c r="S28" s="577"/>
      <c r="T28" s="577"/>
      <c r="U28" s="577"/>
      <c r="V28" s="577"/>
      <c r="W28" s="577"/>
      <c r="X28" s="577"/>
      <c r="Y28" s="577"/>
      <c r="Z28" s="579"/>
      <c r="AA28" s="487">
        <f>IF(M28+N28&lt;&gt;0,SUM(AF28:AL28),"")</f>
        <v>1</v>
      </c>
      <c r="AB28" s="487">
        <f>IF(M28+N28&lt;&gt;0,SUM(AF29:AL29),"")</f>
        <v>0</v>
      </c>
      <c r="AC28" s="487" t="str">
        <f t="shared" ref="AC28:AC50" si="25">IF(AA28&gt;AB28,AD28&amp;"  "&amp;AE28,IF(AB28&gt;AA28,AD28&amp;"  "&amp;AE29,""))</f>
        <v>1 - 0  (0)</v>
      </c>
      <c r="AD28" s="236" t="str">
        <f>IF(AA28&gt;AB28,AA28&amp;" - "&amp;AB28,IF(AB28&gt;AA28,AB28&amp;" - "&amp;AA28,""))</f>
        <v>1 - 0</v>
      </c>
      <c r="AE28" s="236" t="str">
        <f t="shared" si="0"/>
        <v>(0)</v>
      </c>
      <c r="AF28" s="236">
        <f>IF(M28&gt;N28,1,0)</f>
        <v>1</v>
      </c>
      <c r="AG28" s="236">
        <f>IF(O28&gt;P28,1,0)</f>
        <v>0</v>
      </c>
      <c r="AH28" s="236">
        <f>IF(Q28&gt;R28,1,0)</f>
        <v>0</v>
      </c>
      <c r="AI28" s="236">
        <f>IF(S28&gt;T28,1,0)</f>
        <v>0</v>
      </c>
      <c r="AJ28" s="236">
        <f>IF(U28&gt;V28,1,0)</f>
        <v>0</v>
      </c>
      <c r="AK28" s="236">
        <f>IF(W28&gt;X28,1,0)</f>
        <v>0</v>
      </c>
      <c r="AL28" s="236">
        <f>IF(Y28&gt;Z28,1,0)</f>
        <v>0</v>
      </c>
      <c r="AM28" s="236">
        <f>IF(M28&gt;N28,N28,IF(N28&gt;M28,-M28,""))</f>
        <v>0</v>
      </c>
      <c r="AN28" s="236" t="str">
        <f>IF(O28&gt;P28,", "&amp;P28,IF(P28&gt;O28,", "&amp;-O28,""))</f>
        <v/>
      </c>
      <c r="AO28" s="236" t="str">
        <f>IF(Q28&gt;R28,", "&amp;R28,IF(R28&gt;Q28,", "&amp;-Q28,""))</f>
        <v/>
      </c>
      <c r="AP28" s="236" t="str">
        <f>IF(S28&gt;T28,", "&amp;T28,IF(T28&gt;S28,", "&amp;-S28,""))</f>
        <v/>
      </c>
      <c r="AQ28" s="236" t="str">
        <f>IF(U28&gt;V28,", "&amp;V28,IF(V28&gt;U28,", "&amp;-U28,""))</f>
        <v/>
      </c>
      <c r="AR28" s="236" t="str">
        <f>IF(W28&gt;X28,", "&amp;X28,IF(X28&gt;W28,", "&amp;-W28,""))</f>
        <v/>
      </c>
      <c r="AS28" s="236" t="str">
        <f>IF(Y28&gt;Z28,", "&amp;Z28,IF(Z28&gt;Y28,", "&amp;-Y28,""))</f>
        <v/>
      </c>
      <c r="AU28" s="243">
        <f>1+AU26</f>
        <v>13</v>
      </c>
      <c r="AV28" s="244">
        <f ca="1">VLOOKUP(AV29,$A$4:$L$145,7,FALSE)</f>
        <v>4381</v>
      </c>
      <c r="AW28" s="245" t="str">
        <f ca="1">IF(AV28=0,0,VLOOKUP(AV28,Inscripciones!$B$2:$K$499,2,FALSE))</f>
        <v>ALEJANDRO PADILLA SOLERA</v>
      </c>
      <c r="AX28" s="246" t="str">
        <f ca="1">IF(AV28=0,0,VLOOKUP(AV28,Inscripciones!$B$1:$N$399,3,FALSE))</f>
        <v>ESCAZÚ</v>
      </c>
      <c r="AY28" s="247"/>
      <c r="AZ28" s="248" t="str">
        <f>VLOOKUP(AV29,$A$4:$AD$145,29,FALSE)</f>
        <v>1 - 0  (0)</v>
      </c>
      <c r="BA28" s="247"/>
      <c r="BD28" s="268"/>
      <c r="BE28" s="247"/>
      <c r="BF28" s="248" t="str">
        <f>VLOOKUP(BB27,$A$4:$AD$149,29,FALSE)</f>
        <v>2 - 0  (7, 10)</v>
      </c>
      <c r="BG28" s="247"/>
      <c r="BJ28" s="272"/>
      <c r="BL28" s="258">
        <f t="shared" si="3"/>
        <v>24</v>
      </c>
      <c r="BM28" s="259"/>
      <c r="BN28" s="259"/>
      <c r="BO28" s="260"/>
      <c r="BP28" s="261"/>
      <c r="BQ28" s="258"/>
      <c r="BR28" s="258">
        <v>24</v>
      </c>
      <c r="BS28" s="262" t="e">
        <f ca="1">VLOOKUP(BY29,Inscripciones!$A$2:$B$399,2,FALSE)</f>
        <v>#N/A</v>
      </c>
      <c r="BT28" s="263"/>
      <c r="BU28" s="262" t="e">
        <f>VLOOKUP(BZ29,Inscripciones!$A$2:$B$399,2,FALSE)</f>
        <v>#N/A</v>
      </c>
      <c r="BV28" s="263"/>
      <c r="BW28" s="258"/>
      <c r="BX28" s="250"/>
      <c r="BY28" s="264" t="str">
        <f>G50</f>
        <v>X</v>
      </c>
      <c r="BZ28" s="265">
        <f ca="1">H50</f>
        <v>3875</v>
      </c>
      <c r="CA28" s="253" t="str">
        <f>Inscripciones!$B$2</f>
        <v>U13 MASCULINO</v>
      </c>
      <c r="CB28" s="254" t="s">
        <v>117</v>
      </c>
    </row>
    <row r="29" spans="1:80" ht="10.7" customHeight="1" x14ac:dyDescent="0.25">
      <c r="A29" s="467"/>
      <c r="B29" s="588"/>
      <c r="C29" s="590"/>
      <c r="D29" s="590"/>
      <c r="E29" s="578"/>
      <c r="F29" s="584"/>
      <c r="G29" s="578"/>
      <c r="H29" s="578"/>
      <c r="I29" s="578">
        <v>0</v>
      </c>
      <c r="J29" s="578">
        <v>0</v>
      </c>
      <c r="K29" s="578">
        <v>0</v>
      </c>
      <c r="L29" s="578">
        <v>0</v>
      </c>
      <c r="M29" s="582"/>
      <c r="N29" s="578"/>
      <c r="O29" s="578"/>
      <c r="P29" s="578"/>
      <c r="Q29" s="578"/>
      <c r="R29" s="578"/>
      <c r="S29" s="578"/>
      <c r="T29" s="578"/>
      <c r="U29" s="578"/>
      <c r="V29" s="578"/>
      <c r="W29" s="578"/>
      <c r="X29" s="578"/>
      <c r="Y29" s="578"/>
      <c r="Z29" s="580"/>
      <c r="AA29" s="487"/>
      <c r="AB29" s="487"/>
      <c r="AC29" s="487"/>
      <c r="AD29" s="236" t="str">
        <f>IF(AA28&gt;AB28,AD28&amp;"  "&amp;AE28,IF(AB28&gt;AA28,AD28&amp;"  "&amp;AE29,""))</f>
        <v>1 - 0  (0)</v>
      </c>
      <c r="AE29" s="236" t="str">
        <f t="shared" si="0"/>
        <v>(0)</v>
      </c>
      <c r="AF29" s="236">
        <f>IF(N28&gt;M28,1,0)</f>
        <v>0</v>
      </c>
      <c r="AG29" s="236">
        <f>IF(P28&gt;O28,1,0)</f>
        <v>0</v>
      </c>
      <c r="AH29" s="236">
        <f>IF(R28&gt;Q28,1,0)</f>
        <v>0</v>
      </c>
      <c r="AI29" s="236">
        <f>IF(T28&gt;S28,1,0)</f>
        <v>0</v>
      </c>
      <c r="AJ29" s="236">
        <f>IF(V28&gt;U28,1,0)</f>
        <v>0</v>
      </c>
      <c r="AK29" s="236">
        <f>IF(X28&gt;W28,1,0)</f>
        <v>0</v>
      </c>
      <c r="AL29" s="236">
        <f>IF(Z28&gt;Y28,1,0)</f>
        <v>0</v>
      </c>
      <c r="AM29" s="236">
        <f>IF(N28&gt;M28,M28,IF(M28&gt;N28,-N28,""))</f>
        <v>0</v>
      </c>
      <c r="AN29" s="236" t="str">
        <f>IF(P28&gt;O28,", "&amp;O28,IF(O28&gt;P28,", "&amp;-P28,""))</f>
        <v/>
      </c>
      <c r="AO29" s="236" t="str">
        <f>IF(R28&gt;Q28,", "&amp;Q28,IF(Q28&gt;R28,", "&amp;-R28,""))</f>
        <v/>
      </c>
      <c r="AP29" s="236" t="str">
        <f>IF(T28&gt;S28,", "&amp;S28,IF(S28&gt;T28,", "&amp;-T28,""))</f>
        <v/>
      </c>
      <c r="AQ29" s="236" t="str">
        <f>IF(V28&gt;U28,", "&amp;U28,IF(U28&gt;V28,", "&amp;-V28,""))</f>
        <v/>
      </c>
      <c r="AR29" s="236" t="str">
        <f>IF(X28&gt;W28,", "&amp;W28,IF(W28&gt;X28,", "&amp;-X28,""))</f>
        <v/>
      </c>
      <c r="AS29" s="236" t="str">
        <f>IF(Z28&gt;Y28,", "&amp;Y28,IF(Y28&gt;Z28,", "&amp;-Z28,""))</f>
        <v/>
      </c>
      <c r="AV29" s="255">
        <v>7</v>
      </c>
      <c r="AW29" s="256" t="str">
        <f>VLOOKUP(AV29,$A$4:$L$145,6,FALSE)</f>
        <v>21-sep-- Table</v>
      </c>
      <c r="AX29" s="257"/>
      <c r="AY29" s="244">
        <f ca="1">VLOOKUP(AY31,$A$4:$L$149,7,FALSE)</f>
        <v>4381</v>
      </c>
      <c r="AZ29" s="245" t="str">
        <f ca="1">IF(AY29=0,0,VLOOKUP(AY29,Inscripciones!$B$2:$K$499,2,FALSE))</f>
        <v>ALEJANDRO PADILLA SOLERA</v>
      </c>
      <c r="BA29" s="246" t="str">
        <f ca="1">IF(AY29=0,0,VLOOKUP(AY29,Inscripciones!$B$1:$N$399,3,FALSE))</f>
        <v>ESCAZÚ</v>
      </c>
      <c r="BD29" s="268"/>
      <c r="BJ29" s="272"/>
      <c r="BL29" s="258">
        <f t="shared" si="3"/>
        <v>25</v>
      </c>
      <c r="BM29" s="259"/>
      <c r="BN29" s="259"/>
      <c r="BO29" s="260"/>
      <c r="BP29" s="261"/>
      <c r="BQ29" s="258"/>
      <c r="BR29" s="258">
        <v>25</v>
      </c>
      <c r="BS29" s="262" t="e">
        <f>VLOOKUP(BY30,Inscripciones!$A$2:$B$399,2,FALSE)</f>
        <v>#N/A</v>
      </c>
      <c r="BT29" s="263"/>
      <c r="BU29" s="262" t="e">
        <f ca="1">VLOOKUP(BZ30,Inscripciones!$A$2:$B$399,2,FALSE)</f>
        <v>#N/A</v>
      </c>
      <c r="BV29" s="263"/>
      <c r="BW29" s="258"/>
      <c r="BX29" s="250"/>
      <c r="BY29" s="264">
        <f ca="1">G52</f>
        <v>4181</v>
      </c>
      <c r="BZ29" s="265" t="str">
        <f>H52</f>
        <v>X</v>
      </c>
      <c r="CA29" s="253" t="str">
        <f>Inscripciones!$B$2</f>
        <v>U13 MASCULINO</v>
      </c>
      <c r="CB29" s="254" t="s">
        <v>118</v>
      </c>
    </row>
    <row r="30" spans="1:80" ht="10.7" customHeight="1" x14ac:dyDescent="0.25">
      <c r="A30" s="467">
        <v>14</v>
      </c>
      <c r="B30" s="571" t="s">
        <v>76</v>
      </c>
      <c r="C30" s="573" t="s">
        <v>77</v>
      </c>
      <c r="D30" s="573"/>
      <c r="E30" s="567"/>
      <c r="F30" s="575" t="str">
        <f t="shared" ref="F30" si="26">C30&amp;"-"&amp;D30&amp;"- Table"&amp;E30</f>
        <v>21-sep-- Table</v>
      </c>
      <c r="G30" s="567" t="str">
        <f>'SORTEO 64'!D35</f>
        <v>X</v>
      </c>
      <c r="H30" s="567">
        <f ca="1">'SORTEO 64'!D36</f>
        <v>4825</v>
      </c>
      <c r="I30" s="567" t="str">
        <f>IF(G30=0,0,VLOOKUP(G30,Inscripciones!$B$2:$K$499,2,FALSE))</f>
        <v>BYE</v>
      </c>
      <c r="J30" s="567" t="str">
        <f>IF(G30=0,0,VLOOKUP(G30,Inscripciones!$B$1:$N$399,3,FALSE))</f>
        <v>BYE</v>
      </c>
      <c r="K30" s="567" t="str">
        <f ca="1">IF(I30=0,0,VLOOKUP(H30,Inscripciones!$B$2:$K$499,2,FALSE))</f>
        <v>SANTIAGO MELENDEZ MONTERO</v>
      </c>
      <c r="L30" s="567" t="str">
        <f ca="1">IF(I30=0,0,VLOOKUP(H30,Inscripciones!$B$1:$N$399,3,FALSE))</f>
        <v>PÉREZ ZELEDÓN</v>
      </c>
      <c r="M30" s="569">
        <v>0</v>
      </c>
      <c r="N30" s="567">
        <v>11</v>
      </c>
      <c r="O30" s="567"/>
      <c r="P30" s="567"/>
      <c r="Q30" s="567"/>
      <c r="R30" s="567"/>
      <c r="S30" s="567"/>
      <c r="T30" s="567"/>
      <c r="U30" s="567"/>
      <c r="V30" s="567"/>
      <c r="W30" s="567"/>
      <c r="X30" s="567"/>
      <c r="Y30" s="567"/>
      <c r="Z30" s="585"/>
      <c r="AA30" s="487">
        <f>IF(M30+N30&lt;&gt;0,SUM(AF30:AL30),"")</f>
        <v>0</v>
      </c>
      <c r="AB30" s="487">
        <f>IF(M30+N30&lt;&gt;0,SUM(AF31:AL31),"")</f>
        <v>1</v>
      </c>
      <c r="AC30" s="487" t="str">
        <f t="shared" ref="AC30:AC52" si="27">IF(AA30&gt;AB30,AD30&amp;"  "&amp;AE30,IF(AB30&gt;AA30,AD30&amp;"  "&amp;AE31,""))</f>
        <v>1 - 0  (0)</v>
      </c>
      <c r="AD30" s="236" t="str">
        <f>IF(AA30&gt;AB30,AA30&amp;" - "&amp;AB30,IF(AB30&gt;AA30,AB30&amp;" - "&amp;AA30,""))</f>
        <v>1 - 0</v>
      </c>
      <c r="AE30" s="236" t="str">
        <f t="shared" si="0"/>
        <v>(0)</v>
      </c>
      <c r="AF30" s="236">
        <f>IF(M30&gt;N30,1,0)</f>
        <v>0</v>
      </c>
      <c r="AG30" s="236">
        <f>IF(O30&gt;P30,1,0)</f>
        <v>0</v>
      </c>
      <c r="AH30" s="236">
        <f>IF(Q30&gt;R30,1,0)</f>
        <v>0</v>
      </c>
      <c r="AI30" s="236">
        <f>IF(S30&gt;T30,1,0)</f>
        <v>0</v>
      </c>
      <c r="AJ30" s="236">
        <f>IF(U30&gt;V30,1,0)</f>
        <v>0</v>
      </c>
      <c r="AK30" s="236">
        <f>IF(W30&gt;X30,1,0)</f>
        <v>0</v>
      </c>
      <c r="AL30" s="236">
        <f>IF(Y30&gt;Z30,1,0)</f>
        <v>0</v>
      </c>
      <c r="AM30" s="236">
        <f>IF(M30&gt;N30,N30,IF(N30&gt;M30,-M30,""))</f>
        <v>0</v>
      </c>
      <c r="AN30" s="236" t="str">
        <f>IF(O30&gt;P30,", "&amp;P30,IF(P30&gt;O30,", "&amp;-O30,""))</f>
        <v/>
      </c>
      <c r="AO30" s="236" t="str">
        <f>IF(Q30&gt;R30,", "&amp;R30,IF(R30&gt;Q30,", "&amp;-Q30,""))</f>
        <v/>
      </c>
      <c r="AP30" s="236" t="str">
        <f>IF(S30&gt;T30,", "&amp;T30,IF(T30&gt;S30,", "&amp;-S30,""))</f>
        <v/>
      </c>
      <c r="AQ30" s="236" t="str">
        <f>IF(U30&gt;V30,", "&amp;V30,IF(V30&gt;U30,", "&amp;-U30,""))</f>
        <v/>
      </c>
      <c r="AR30" s="236" t="str">
        <f>IF(W30&gt;X30,", "&amp;X30,IF(X30&gt;W30,", "&amp;-W30,""))</f>
        <v/>
      </c>
      <c r="AS30" s="236" t="str">
        <f>IF(Y30&gt;Z30,", "&amp;Z30,IF(Z30&gt;Y30,", "&amp;-Y30,""))</f>
        <v/>
      </c>
      <c r="AU30" s="243">
        <f>1+AU28</f>
        <v>14</v>
      </c>
      <c r="AV30" s="266" t="str">
        <f>VLOOKUP(AV29,$A$4:$L$145,8,FALSE)</f>
        <v>X</v>
      </c>
      <c r="AW30" s="266" t="str">
        <f>IF(AV30=0,0,VLOOKUP(AV30,Inscripciones!$B$2:$K$499,2,FALSE))</f>
        <v>BYE</v>
      </c>
      <c r="AX30" s="267" t="str">
        <f>IF(AV30=0,0,VLOOKUP(AV30,Inscripciones!$B$1:$N$399,3,FALSE))</f>
        <v>BYE</v>
      </c>
      <c r="BA30" s="268"/>
      <c r="BD30" s="268"/>
      <c r="BJ30" s="272"/>
      <c r="BL30" s="258">
        <f t="shared" si="3"/>
        <v>26</v>
      </c>
      <c r="BM30" s="259"/>
      <c r="BN30" s="259"/>
      <c r="BO30" s="260"/>
      <c r="BP30" s="261"/>
      <c r="BQ30" s="258"/>
      <c r="BR30" s="258">
        <v>26</v>
      </c>
      <c r="BS30" s="262" t="e">
        <f ca="1">VLOOKUP(BY31,Inscripciones!$A$2:$B$399,2,FALSE)</f>
        <v>#N/A</v>
      </c>
      <c r="BT30" s="263"/>
      <c r="BU30" s="262" t="e">
        <f>VLOOKUP(BZ31,Inscripciones!$A$2:$B$399,2,FALSE)</f>
        <v>#N/A</v>
      </c>
      <c r="BV30" s="263"/>
      <c r="BW30" s="258"/>
      <c r="BX30" s="250"/>
      <c r="BY30" s="264" t="str">
        <f>G54</f>
        <v>X</v>
      </c>
      <c r="BZ30" s="265">
        <f ca="1">H54</f>
        <v>4377</v>
      </c>
      <c r="CA30" s="253" t="str">
        <f>Inscripciones!$B$2</f>
        <v>U13 MASCULINO</v>
      </c>
      <c r="CB30" s="254" t="s">
        <v>119</v>
      </c>
    </row>
    <row r="31" spans="1:80" ht="10.7" customHeight="1" x14ac:dyDescent="0.25">
      <c r="A31" s="467"/>
      <c r="B31" s="572"/>
      <c r="C31" s="574"/>
      <c r="D31" s="574"/>
      <c r="E31" s="568"/>
      <c r="F31" s="576"/>
      <c r="G31" s="568"/>
      <c r="H31" s="568"/>
      <c r="I31" s="568">
        <v>0</v>
      </c>
      <c r="J31" s="568">
        <v>0</v>
      </c>
      <c r="K31" s="568">
        <v>0</v>
      </c>
      <c r="L31" s="568">
        <v>0</v>
      </c>
      <c r="M31" s="570"/>
      <c r="N31" s="568"/>
      <c r="O31" s="568"/>
      <c r="P31" s="568"/>
      <c r="Q31" s="568"/>
      <c r="R31" s="568"/>
      <c r="S31" s="568"/>
      <c r="T31" s="568"/>
      <c r="U31" s="568"/>
      <c r="V31" s="568"/>
      <c r="W31" s="568"/>
      <c r="X31" s="568"/>
      <c r="Y31" s="568"/>
      <c r="Z31" s="586"/>
      <c r="AA31" s="487"/>
      <c r="AB31" s="487"/>
      <c r="AC31" s="487"/>
      <c r="AD31" s="236" t="str">
        <f>IF(AA30&gt;AB30,AD30&amp;"  "&amp;AE30,IF(AB30&gt;AA30,AD30&amp;"  "&amp;AE31,""))</f>
        <v>1 - 0  (0)</v>
      </c>
      <c r="AE31" s="236" t="str">
        <f t="shared" si="0"/>
        <v>(0)</v>
      </c>
      <c r="AF31" s="236">
        <f>IF(N30&gt;M30,1,0)</f>
        <v>1</v>
      </c>
      <c r="AG31" s="236">
        <f>IF(P30&gt;O30,1,0)</f>
        <v>0</v>
      </c>
      <c r="AH31" s="236">
        <f>IF(R30&gt;Q30,1,0)</f>
        <v>0</v>
      </c>
      <c r="AI31" s="236">
        <f>IF(T30&gt;S30,1,0)</f>
        <v>0</v>
      </c>
      <c r="AJ31" s="236">
        <f>IF(V30&gt;U30,1,0)</f>
        <v>0</v>
      </c>
      <c r="AK31" s="236">
        <f>IF(X30&gt;W30,1,0)</f>
        <v>0</v>
      </c>
      <c r="AL31" s="236">
        <f>IF(Z30&gt;Y30,1,0)</f>
        <v>0</v>
      </c>
      <c r="AM31" s="236">
        <f>IF(N30&gt;M30,M30,IF(M30&gt;N30,-N30,""))</f>
        <v>0</v>
      </c>
      <c r="AN31" s="236" t="str">
        <f>IF(P30&gt;O30,", "&amp;O30,IF(O30&gt;P30,", "&amp;-P30,""))</f>
        <v/>
      </c>
      <c r="AO31" s="236" t="str">
        <f>IF(R30&gt;Q30,", "&amp;Q30,IF(Q30&gt;R30,", "&amp;-R30,""))</f>
        <v/>
      </c>
      <c r="AP31" s="236" t="str">
        <f>IF(T30&gt;S30,", "&amp;S30,IF(S30&gt;T30,", "&amp;-T30,""))</f>
        <v/>
      </c>
      <c r="AQ31" s="236" t="str">
        <f>IF(V30&gt;U30,", "&amp;U30,IF(U30&gt;V30,", "&amp;-V30,""))</f>
        <v/>
      </c>
      <c r="AR31" s="236" t="str">
        <f>IF(X30&gt;W30,", "&amp;W30,IF(W30&gt;X30,", "&amp;-X30,""))</f>
        <v/>
      </c>
      <c r="AS31" s="236" t="str">
        <f>IF(Z30&gt;Y30,", "&amp;Y30,IF(Y30&gt;Z30,", "&amp;-Z30,""))</f>
        <v/>
      </c>
      <c r="AX31" s="269"/>
      <c r="AY31" s="255">
        <v>36</v>
      </c>
      <c r="AZ31" s="256" t="str">
        <f>VLOOKUP(AY31,$A$4:$L$145,6,FALSE)</f>
        <v>21-sep-- Table</v>
      </c>
      <c r="BA31" s="270"/>
      <c r="BB31" s="266">
        <f ca="1">VLOOKUP(BB27,$A$4:$L$149,8,FALSE)</f>
        <v>3988</v>
      </c>
      <c r="BC31" s="266" t="str">
        <f ca="1">IF(BB31=0,0,VLOOKUP(BB31,Inscripciones!$B$2:$K$499,2,FALSE))</f>
        <v>JACKY CHENG FENG</v>
      </c>
      <c r="BD31" s="267" t="str">
        <f ca="1">IF(BB31=0,0,VLOOKUP(BB31,Inscripciones!$B$1:$N$399,3,FALSE))</f>
        <v>ESCAZÚ</v>
      </c>
      <c r="BJ31" s="272"/>
      <c r="BL31" s="258">
        <f t="shared" si="3"/>
        <v>27</v>
      </c>
      <c r="BM31" s="259"/>
      <c r="BN31" s="259"/>
      <c r="BO31" s="260"/>
      <c r="BP31" s="261"/>
      <c r="BQ31" s="258"/>
      <c r="BR31" s="258">
        <v>27</v>
      </c>
      <c r="BS31" s="262" t="e">
        <f>VLOOKUP(BY32,Inscripciones!$A$2:$B$399,2,FALSE)</f>
        <v>#N/A</v>
      </c>
      <c r="BT31" s="263"/>
      <c r="BU31" s="262" t="e">
        <f ca="1">VLOOKUP(BZ32,Inscripciones!$A$2:$B$399,2,FALSE)</f>
        <v>#N/A</v>
      </c>
      <c r="BV31" s="263"/>
      <c r="BW31" s="258"/>
      <c r="BX31" s="250"/>
      <c r="BY31" s="264">
        <f ca="1">G56</f>
        <v>4676</v>
      </c>
      <c r="BZ31" s="265" t="str">
        <f>H56</f>
        <v>X</v>
      </c>
      <c r="CA31" s="253" t="str">
        <f>Inscripciones!$B$2</f>
        <v>U13 MASCULINO</v>
      </c>
      <c r="CB31" s="254" t="s">
        <v>120</v>
      </c>
    </row>
    <row r="32" spans="1:80" ht="10.7" customHeight="1" x14ac:dyDescent="0.25">
      <c r="A32" s="467">
        <v>15</v>
      </c>
      <c r="B32" s="587" t="s">
        <v>76</v>
      </c>
      <c r="C32" s="589" t="s">
        <v>77</v>
      </c>
      <c r="D32" s="589"/>
      <c r="E32" s="577"/>
      <c r="F32" s="583" t="str">
        <f t="shared" ref="F32" si="28">C32&amp;"-"&amp;D32&amp;"- Table"&amp;E32</f>
        <v>21-sep-- Table</v>
      </c>
      <c r="G32" s="577">
        <f ca="1">'SORTEO 64'!D37</f>
        <v>4227</v>
      </c>
      <c r="H32" s="577" t="str">
        <f>'SORTEO 64'!D38</f>
        <v>X</v>
      </c>
      <c r="I32" s="577" t="str">
        <f ca="1">IF(G32=0,0,VLOOKUP(G32,Inscripciones!$B$2:$K$499,2,FALSE))</f>
        <v>ISAAC GUTIERREZ CHACON</v>
      </c>
      <c r="J32" s="577" t="str">
        <f ca="1">IF(G32=0,0,VLOOKUP(G32,Inscripciones!$B$1:$N$399,3,FALSE))</f>
        <v>CCDR SANTA CRUZ</v>
      </c>
      <c r="K32" s="577" t="str">
        <f ca="1">IF(I32=0,0,VLOOKUP(H32,Inscripciones!$B$2:$K$499,2,FALSE))</f>
        <v>BYE</v>
      </c>
      <c r="L32" s="577" t="str">
        <f ca="1">IF(I32=0,0,VLOOKUP(H32,Inscripciones!$B$1:$N$399,3,FALSE))</f>
        <v>BYE</v>
      </c>
      <c r="M32" s="581">
        <v>11</v>
      </c>
      <c r="N32" s="577">
        <v>0</v>
      </c>
      <c r="O32" s="577"/>
      <c r="P32" s="577"/>
      <c r="Q32" s="577"/>
      <c r="R32" s="577"/>
      <c r="S32" s="577"/>
      <c r="T32" s="577"/>
      <c r="U32" s="577"/>
      <c r="V32" s="577"/>
      <c r="W32" s="577"/>
      <c r="X32" s="577"/>
      <c r="Y32" s="577"/>
      <c r="Z32" s="579"/>
      <c r="AA32" s="487">
        <f>IF(M32+N32&lt;&gt;0,SUM(AF32:AL32),"")</f>
        <v>1</v>
      </c>
      <c r="AB32" s="487">
        <f>IF(M32+N32&lt;&gt;0,SUM(AF33:AL33),"")</f>
        <v>0</v>
      </c>
      <c r="AC32" s="487" t="str">
        <f t="shared" ref="AC32:AC54" si="29">IF(AA32&gt;AB32,AD32&amp;"  "&amp;AE32,IF(AB32&gt;AA32,AD32&amp;"  "&amp;AE33,""))</f>
        <v>1 - 0  (0)</v>
      </c>
      <c r="AD32" s="236" t="str">
        <f>IF(AA32&gt;AB32,AA32&amp;" - "&amp;AB32,IF(AB32&gt;AA32,AB32&amp;" - "&amp;AA32,""))</f>
        <v>1 - 0</v>
      </c>
      <c r="AE32" s="236" t="str">
        <f t="shared" si="0"/>
        <v>(0)</v>
      </c>
      <c r="AF32" s="236">
        <f>IF(M32&gt;N32,1,0)</f>
        <v>1</v>
      </c>
      <c r="AG32" s="236">
        <f>IF(O32&gt;P32,1,0)</f>
        <v>0</v>
      </c>
      <c r="AH32" s="236">
        <f>IF(Q32&gt;R32,1,0)</f>
        <v>0</v>
      </c>
      <c r="AI32" s="236">
        <f>IF(S32&gt;T32,1,0)</f>
        <v>0</v>
      </c>
      <c r="AJ32" s="236">
        <f>IF(U32&gt;V32,1,0)</f>
        <v>0</v>
      </c>
      <c r="AK32" s="236">
        <f>IF(W32&gt;X32,1,0)</f>
        <v>0</v>
      </c>
      <c r="AL32" s="236">
        <f>IF(Y32&gt;Z32,1,0)</f>
        <v>0</v>
      </c>
      <c r="AM32" s="236">
        <f>IF(M32&gt;N32,N32,IF(N32&gt;M32,-M32,""))</f>
        <v>0</v>
      </c>
      <c r="AN32" s="236" t="str">
        <f>IF(O32&gt;P32,", "&amp;P32,IF(P32&gt;O32,", "&amp;-O32,""))</f>
        <v/>
      </c>
      <c r="AO32" s="236" t="str">
        <f>IF(Q32&gt;R32,", "&amp;R32,IF(R32&gt;Q32,", "&amp;-Q32,""))</f>
        <v/>
      </c>
      <c r="AP32" s="236" t="str">
        <f>IF(S32&gt;T32,", "&amp;T32,IF(T32&gt;S32,", "&amp;-S32,""))</f>
        <v/>
      </c>
      <c r="AQ32" s="236" t="str">
        <f>IF(U32&gt;V32,", "&amp;V32,IF(V32&gt;U32,", "&amp;-U32,""))</f>
        <v/>
      </c>
      <c r="AR32" s="236" t="str">
        <f>IF(W32&gt;X32,", "&amp;X32,IF(X32&gt;W32,", "&amp;-W32,""))</f>
        <v/>
      </c>
      <c r="AS32" s="236" t="str">
        <f>IF(Y32&gt;Z32,", "&amp;Z32,IF(Z32&gt;Y32,", "&amp;-Y32,""))</f>
        <v/>
      </c>
      <c r="AU32" s="243">
        <f>1+AU30</f>
        <v>15</v>
      </c>
      <c r="AV32" s="244" t="str">
        <f>VLOOKUP(AV33,$A$4:$L$145,7,FALSE)</f>
        <v>X</v>
      </c>
      <c r="AW32" s="245" t="str">
        <f>IF(AV32=0,0,VLOOKUP(AV32,Inscripciones!$B$2:$K$499,2,FALSE))</f>
        <v>BYE</v>
      </c>
      <c r="AX32" s="246" t="str">
        <f>IF(AV32=0,0,VLOOKUP(AV32,Inscripciones!$B$1:$N$399,3,FALSE))</f>
        <v>BYE</v>
      </c>
      <c r="AY32" s="271"/>
      <c r="BA32" s="268"/>
      <c r="BB32" s="247"/>
      <c r="BC32" s="248" t="str">
        <f>VLOOKUP(AY31,$A$4:$AD$149,29,FALSE)</f>
        <v>2 - 0  (2, 9)</v>
      </c>
      <c r="BD32" s="247"/>
      <c r="BJ32" s="272"/>
      <c r="BL32" s="258">
        <f t="shared" si="3"/>
        <v>28</v>
      </c>
      <c r="BM32" s="259"/>
      <c r="BN32" s="259"/>
      <c r="BO32" s="260"/>
      <c r="BP32" s="261"/>
      <c r="BQ32" s="258"/>
      <c r="BR32" s="258">
        <v>28</v>
      </c>
      <c r="BS32" s="262" t="e">
        <f ca="1">VLOOKUP(BY33,Inscripciones!$A$2:$B$399,2,FALSE)</f>
        <v>#N/A</v>
      </c>
      <c r="BT32" s="263"/>
      <c r="BU32" s="262" t="e">
        <f>VLOOKUP(BZ33,Inscripciones!$A$2:$B$399,2,FALSE)</f>
        <v>#N/A</v>
      </c>
      <c r="BV32" s="263"/>
      <c r="BW32" s="258"/>
      <c r="BX32" s="250"/>
      <c r="BY32" s="264" t="str">
        <f>G58</f>
        <v>X</v>
      </c>
      <c r="BZ32" s="265">
        <f ca="1">H58</f>
        <v>4177</v>
      </c>
      <c r="CA32" s="253" t="str">
        <f>Inscripciones!$B$2</f>
        <v>U13 MASCULINO</v>
      </c>
      <c r="CB32" s="254" t="s">
        <v>121</v>
      </c>
    </row>
    <row r="33" spans="1:80" ht="10.7" customHeight="1" x14ac:dyDescent="0.25">
      <c r="A33" s="467"/>
      <c r="B33" s="588"/>
      <c r="C33" s="590"/>
      <c r="D33" s="590"/>
      <c r="E33" s="578"/>
      <c r="F33" s="584"/>
      <c r="G33" s="578"/>
      <c r="H33" s="578"/>
      <c r="I33" s="578">
        <v>0</v>
      </c>
      <c r="J33" s="578">
        <v>0</v>
      </c>
      <c r="K33" s="578">
        <v>0</v>
      </c>
      <c r="L33" s="578">
        <v>0</v>
      </c>
      <c r="M33" s="582"/>
      <c r="N33" s="578"/>
      <c r="O33" s="578"/>
      <c r="P33" s="578"/>
      <c r="Q33" s="578"/>
      <c r="R33" s="578"/>
      <c r="S33" s="578"/>
      <c r="T33" s="578"/>
      <c r="U33" s="578"/>
      <c r="V33" s="578"/>
      <c r="W33" s="578"/>
      <c r="X33" s="578"/>
      <c r="Y33" s="578"/>
      <c r="Z33" s="580"/>
      <c r="AA33" s="487"/>
      <c r="AB33" s="487"/>
      <c r="AC33" s="487"/>
      <c r="AD33" s="236" t="str">
        <f>IF(AA32&gt;AB32,AD32&amp;"  "&amp;AE32,IF(AB32&gt;AA32,AD32&amp;"  "&amp;AE33,""))</f>
        <v>1 - 0  (0)</v>
      </c>
      <c r="AE33" s="236" t="str">
        <f t="shared" si="0"/>
        <v>(0)</v>
      </c>
      <c r="AF33" s="236">
        <f>IF(N32&gt;M32,1,0)</f>
        <v>0</v>
      </c>
      <c r="AG33" s="236">
        <f>IF(P32&gt;O32,1,0)</f>
        <v>0</v>
      </c>
      <c r="AH33" s="236">
        <f>IF(R32&gt;Q32,1,0)</f>
        <v>0</v>
      </c>
      <c r="AI33" s="236">
        <f>IF(T32&gt;S32,1,0)</f>
        <v>0</v>
      </c>
      <c r="AJ33" s="236">
        <f>IF(V32&gt;U32,1,0)</f>
        <v>0</v>
      </c>
      <c r="AK33" s="236">
        <f>IF(X32&gt;W32,1,0)</f>
        <v>0</v>
      </c>
      <c r="AL33" s="236">
        <f>IF(Z32&gt;Y32,1,0)</f>
        <v>0</v>
      </c>
      <c r="AM33" s="236">
        <f>IF(N32&gt;M32,M32,IF(M32&gt;N32,-N32,""))</f>
        <v>0</v>
      </c>
      <c r="AN33" s="236" t="str">
        <f>IF(P32&gt;O32,", "&amp;O32,IF(O32&gt;P32,", "&amp;-P32,""))</f>
        <v/>
      </c>
      <c r="AO33" s="236" t="str">
        <f>IF(R32&gt;Q32,", "&amp;Q32,IF(Q32&gt;R32,", "&amp;-R32,""))</f>
        <v/>
      </c>
      <c r="AP33" s="236" t="str">
        <f>IF(T32&gt;S32,", "&amp;S32,IF(S32&gt;T32,", "&amp;-T32,""))</f>
        <v/>
      </c>
      <c r="AQ33" s="236" t="str">
        <f>IF(V32&gt;U32,", "&amp;U32,IF(U32&gt;V32,", "&amp;-V32,""))</f>
        <v/>
      </c>
      <c r="AR33" s="236" t="str">
        <f>IF(X32&gt;W32,", "&amp;W32,IF(W32&gt;X32,", "&amp;-X32,""))</f>
        <v/>
      </c>
      <c r="AS33" s="236" t="str">
        <f>IF(Z32&gt;Y32,", "&amp;Y32,IF(Y32&gt;Z32,", "&amp;-Z32,""))</f>
        <v/>
      </c>
      <c r="AV33" s="255">
        <v>8</v>
      </c>
      <c r="AW33" s="256" t="str">
        <f>VLOOKUP(AV33,$A$4:$L$145,6,FALSE)</f>
        <v>21-sep-- Table</v>
      </c>
      <c r="AX33" s="257"/>
      <c r="AY33" s="266">
        <f ca="1">VLOOKUP(AY31,$A$4:$L$149,8,FALSE)</f>
        <v>3988</v>
      </c>
      <c r="AZ33" s="266" t="str">
        <f ca="1">IF(AY33=0,0,VLOOKUP(AY33,Inscripciones!$B$2:$K$499,2,FALSE))</f>
        <v>JACKY CHENG FENG</v>
      </c>
      <c r="BA33" s="267" t="str">
        <f ca="1">IF(AY33=0,0,VLOOKUP(AY33,Inscripciones!$B$1:$N$399,3,FALSE))</f>
        <v>ESCAZÚ</v>
      </c>
      <c r="BJ33" s="272"/>
      <c r="BL33" s="258">
        <f t="shared" si="3"/>
        <v>29</v>
      </c>
      <c r="BM33" s="259"/>
      <c r="BN33" s="259"/>
      <c r="BO33" s="260"/>
      <c r="BP33" s="261"/>
      <c r="BQ33" s="258"/>
      <c r="BR33" s="258">
        <v>29</v>
      </c>
      <c r="BS33" s="262" t="e">
        <f>VLOOKUP(BY34,Inscripciones!$A$2:$B$399,2,FALSE)</f>
        <v>#N/A</v>
      </c>
      <c r="BT33" s="263"/>
      <c r="BU33" s="262" t="e">
        <f ca="1">VLOOKUP(BZ34,Inscripciones!$A$2:$B$399,2,FALSE)</f>
        <v>#N/A</v>
      </c>
      <c r="BV33" s="263"/>
      <c r="BW33" s="258"/>
      <c r="BX33" s="250"/>
      <c r="BY33" s="264">
        <f ca="1">G60</f>
        <v>5005</v>
      </c>
      <c r="BZ33" s="265" t="str">
        <f>H60</f>
        <v>X</v>
      </c>
      <c r="CA33" s="253" t="str">
        <f>Inscripciones!$B$2</f>
        <v>U13 MASCULINO</v>
      </c>
      <c r="CB33" s="254" t="s">
        <v>122</v>
      </c>
    </row>
    <row r="34" spans="1:80" ht="10.7" customHeight="1" x14ac:dyDescent="0.25">
      <c r="A34" s="467">
        <v>16</v>
      </c>
      <c r="B34" s="571" t="s">
        <v>76</v>
      </c>
      <c r="C34" s="573" t="s">
        <v>77</v>
      </c>
      <c r="D34" s="573"/>
      <c r="E34" s="567"/>
      <c r="F34" s="575" t="str">
        <f t="shared" ref="F34" si="30">C34&amp;"-"&amp;D34&amp;"- Table"&amp;E34</f>
        <v>21-sep-- Table</v>
      </c>
      <c r="G34" s="567" t="str">
        <f>'SORTEO 64'!D39</f>
        <v>X</v>
      </c>
      <c r="H34" s="567">
        <f ca="1">'SORTEO 64'!D40</f>
        <v>4297</v>
      </c>
      <c r="I34" s="567" t="str">
        <f>IF(G34=0,0,VLOOKUP(G34,Inscripciones!$B$2:$K$499,2,FALSE))</f>
        <v>BYE</v>
      </c>
      <c r="J34" s="567" t="str">
        <f>IF(G34=0,0,VLOOKUP(G34,Inscripciones!$B$1:$N$399,3,FALSE))</f>
        <v>BYE</v>
      </c>
      <c r="K34" s="567" t="str">
        <f ca="1">IF(I34=0,0,VLOOKUP(H34,Inscripciones!$B$2:$K$499,2,FALSE))</f>
        <v>JESÉ DAVID CHAVES MUÑOZ</v>
      </c>
      <c r="L34" s="567" t="str">
        <f ca="1">IF(I34=0,0,VLOOKUP(H34,Inscripciones!$B$1:$N$399,3,FALSE))</f>
        <v>ESPARZA</v>
      </c>
      <c r="M34" s="569">
        <v>0</v>
      </c>
      <c r="N34" s="567">
        <v>11</v>
      </c>
      <c r="O34" s="567"/>
      <c r="P34" s="567"/>
      <c r="Q34" s="567"/>
      <c r="R34" s="567"/>
      <c r="S34" s="567"/>
      <c r="T34" s="567"/>
      <c r="U34" s="567"/>
      <c r="V34" s="567"/>
      <c r="W34" s="567"/>
      <c r="X34" s="567"/>
      <c r="Y34" s="567"/>
      <c r="Z34" s="585"/>
      <c r="AA34" s="487">
        <f>IF(M34+N34&lt;&gt;0,SUM(AF34:AL34),"")</f>
        <v>0</v>
      </c>
      <c r="AB34" s="487">
        <f>IF(M34+N34&lt;&gt;0,SUM(AF35:AL35),"")</f>
        <v>1</v>
      </c>
      <c r="AC34" s="487" t="str">
        <f t="shared" ref="AC34:AC56" si="31">IF(AA34&gt;AB34,AD34&amp;"  "&amp;AE34,IF(AB34&gt;AA34,AD34&amp;"  "&amp;AE35,""))</f>
        <v>1 - 0  (0)</v>
      </c>
      <c r="AD34" s="236" t="str">
        <f>IF(AA34&gt;AB34,AA34&amp;" - "&amp;AB34,IF(AB34&gt;AA34,AB34&amp;" - "&amp;AA34,""))</f>
        <v>1 - 0</v>
      </c>
      <c r="AE34" s="236" t="str">
        <f t="shared" si="0"/>
        <v>(0)</v>
      </c>
      <c r="AF34" s="236">
        <f>IF(M34&gt;N34,1,0)</f>
        <v>0</v>
      </c>
      <c r="AG34" s="236">
        <f>IF(O34&gt;P34,1,0)</f>
        <v>0</v>
      </c>
      <c r="AH34" s="236">
        <f>IF(Q34&gt;R34,1,0)</f>
        <v>0</v>
      </c>
      <c r="AI34" s="236">
        <f>IF(S34&gt;T34,1,0)</f>
        <v>0</v>
      </c>
      <c r="AJ34" s="236">
        <f>IF(U34&gt;V34,1,0)</f>
        <v>0</v>
      </c>
      <c r="AK34" s="236">
        <f>IF(W34&gt;X34,1,0)</f>
        <v>0</v>
      </c>
      <c r="AL34" s="236">
        <f>IF(Y34&gt;Z34,1,0)</f>
        <v>0</v>
      </c>
      <c r="AM34" s="236">
        <f>IF(M34&gt;N34,N34,IF(N34&gt;M34,-M34,""))</f>
        <v>0</v>
      </c>
      <c r="AN34" s="236" t="str">
        <f>IF(O34&gt;P34,", "&amp;P34,IF(P34&gt;O34,", "&amp;-O34,""))</f>
        <v/>
      </c>
      <c r="AO34" s="236" t="str">
        <f>IF(Q34&gt;R34,", "&amp;R34,IF(R34&gt;Q34,", "&amp;-Q34,""))</f>
        <v/>
      </c>
      <c r="AP34" s="236" t="str">
        <f>IF(S34&gt;T34,", "&amp;T34,IF(T34&gt;S34,", "&amp;-S34,""))</f>
        <v/>
      </c>
      <c r="AQ34" s="236" t="str">
        <f>IF(U34&gt;V34,", "&amp;V34,IF(V34&gt;U34,", "&amp;-U34,""))</f>
        <v/>
      </c>
      <c r="AR34" s="236" t="str">
        <f>IF(W34&gt;X34,", "&amp;X34,IF(X34&gt;W34,", "&amp;-W34,""))</f>
        <v/>
      </c>
      <c r="AS34" s="236" t="str">
        <f>IF(Y34&gt;Z34,", "&amp;Z34,IF(Z34&gt;Y34,", "&amp;-Y34,""))</f>
        <v/>
      </c>
      <c r="AU34" s="243">
        <f>1+AU32</f>
        <v>16</v>
      </c>
      <c r="AV34" s="266">
        <f ca="1">VLOOKUP(AV33,$A$4:$L$145,8,FALSE)</f>
        <v>3988</v>
      </c>
      <c r="AW34" s="266" t="str">
        <f ca="1">IF(AV34=0,0,VLOOKUP(AV34,Inscripciones!$B$2:$K$499,2,FALSE))</f>
        <v>JACKY CHENG FENG</v>
      </c>
      <c r="AX34" s="267" t="str">
        <f ca="1">IF(AV34=0,0,VLOOKUP(AV34,Inscripciones!$B$1:$N$399,3,FALSE))</f>
        <v>ESCAZÚ</v>
      </c>
      <c r="AY34" s="247"/>
      <c r="AZ34" s="248" t="str">
        <f>VLOOKUP(AV33,$A$4:$AD$149,29,FALSE)</f>
        <v>1 - 0  (0)</v>
      </c>
      <c r="BA34" s="247"/>
      <c r="BH34" s="255">
        <v>61</v>
      </c>
      <c r="BI34" s="256" t="str">
        <f>VLOOKUP(BH34,$A$4:$L$145,6,FALSE)</f>
        <v>21-sep-- Table</v>
      </c>
      <c r="BJ34" s="272"/>
      <c r="BL34" s="258">
        <f t="shared" si="3"/>
        <v>30</v>
      </c>
      <c r="BM34" s="259"/>
      <c r="BN34" s="259"/>
      <c r="BO34" s="260"/>
      <c r="BP34" s="261"/>
      <c r="BQ34" s="258"/>
      <c r="BR34" s="258">
        <v>30</v>
      </c>
      <c r="BS34" s="262" t="e">
        <f ca="1">VLOOKUP(BY35,Inscripciones!$A$2:$B$399,2,FALSE)</f>
        <v>#N/A</v>
      </c>
      <c r="BT34" s="263"/>
      <c r="BU34" s="262" t="e">
        <f>VLOOKUP(BZ35,Inscripciones!$A$2:$B$399,2,FALSE)</f>
        <v>#N/A</v>
      </c>
      <c r="BV34" s="263"/>
      <c r="BW34" s="258"/>
      <c r="BX34" s="250"/>
      <c r="BY34" s="264" t="str">
        <f>G62</f>
        <v>X</v>
      </c>
      <c r="BZ34" s="265">
        <f ca="1">H62</f>
        <v>3987</v>
      </c>
      <c r="CA34" s="253" t="str">
        <f>Inscripciones!$B$2</f>
        <v>U13 MASCULINO</v>
      </c>
      <c r="CB34" s="254" t="s">
        <v>123</v>
      </c>
    </row>
    <row r="35" spans="1:80" ht="10.7" customHeight="1" x14ac:dyDescent="0.25">
      <c r="A35" s="467"/>
      <c r="B35" s="572"/>
      <c r="C35" s="574"/>
      <c r="D35" s="574"/>
      <c r="E35" s="568"/>
      <c r="F35" s="576"/>
      <c r="G35" s="568"/>
      <c r="H35" s="568"/>
      <c r="I35" s="568">
        <v>0</v>
      </c>
      <c r="J35" s="568">
        <v>0</v>
      </c>
      <c r="K35" s="568"/>
      <c r="L35" s="568">
        <v>0</v>
      </c>
      <c r="M35" s="570"/>
      <c r="N35" s="568"/>
      <c r="O35" s="568"/>
      <c r="P35" s="568"/>
      <c r="Q35" s="568"/>
      <c r="R35" s="568"/>
      <c r="S35" s="568"/>
      <c r="T35" s="568"/>
      <c r="U35" s="568"/>
      <c r="V35" s="568"/>
      <c r="W35" s="568"/>
      <c r="X35" s="568"/>
      <c r="Y35" s="568"/>
      <c r="Z35" s="586"/>
      <c r="AA35" s="487"/>
      <c r="AB35" s="487"/>
      <c r="AC35" s="487"/>
      <c r="AD35" s="236" t="str">
        <f>IF(AA34&gt;AB34,AD34&amp;"  "&amp;AE34,IF(AB34&gt;AA34,AD34&amp;"  "&amp;AE35,""))</f>
        <v>1 - 0  (0)</v>
      </c>
      <c r="AE35" s="236" t="str">
        <f t="shared" si="0"/>
        <v>(0)</v>
      </c>
      <c r="AF35" s="236">
        <f>IF(N34&gt;M34,1,0)</f>
        <v>1</v>
      </c>
      <c r="AG35" s="236">
        <f>IF(P34&gt;O34,1,0)</f>
        <v>0</v>
      </c>
      <c r="AH35" s="236">
        <f>IF(R34&gt;Q34,1,0)</f>
        <v>0</v>
      </c>
      <c r="AI35" s="236">
        <f>IF(T34&gt;S34,1,0)</f>
        <v>0</v>
      </c>
      <c r="AJ35" s="236">
        <f>IF(V34&gt;U34,1,0)</f>
        <v>0</v>
      </c>
      <c r="AK35" s="236">
        <f>IF(X34&gt;W34,1,0)</f>
        <v>0</v>
      </c>
      <c r="AL35" s="236">
        <f>IF(Z34&gt;Y34,1,0)</f>
        <v>0</v>
      </c>
      <c r="AM35" s="236">
        <f>IF(N34&gt;M34,M34,IF(M34&gt;N34,-N34,""))</f>
        <v>0</v>
      </c>
      <c r="AN35" s="236" t="str">
        <f>IF(P34&gt;O34,", "&amp;O34,IF(O34&gt;P34,", "&amp;-P34,""))</f>
        <v/>
      </c>
      <c r="AO35" s="236" t="str">
        <f>IF(R34&gt;Q34,", "&amp;Q34,IF(Q34&gt;R34,", "&amp;-R34,""))</f>
        <v/>
      </c>
      <c r="AP35" s="236" t="str">
        <f>IF(T34&gt;S34,", "&amp;S34,IF(S34&gt;T34,", "&amp;-T34,""))</f>
        <v/>
      </c>
      <c r="AQ35" s="236" t="str">
        <f>IF(V34&gt;U34,", "&amp;U34,IF(U34&gt;V34,", "&amp;-V34,""))</f>
        <v/>
      </c>
      <c r="AR35" s="236" t="str">
        <f>IF(X34&gt;W34,", "&amp;W34,IF(W34&gt;X34,", "&amp;-X34,""))</f>
        <v/>
      </c>
      <c r="AS35" s="236" t="str">
        <f>IF(Z34&gt;Y34,", "&amp;Y34,IF(Y34&gt;Z34,", "&amp;-Z34,""))</f>
        <v/>
      </c>
      <c r="AU35" s="243"/>
      <c r="AX35" s="241"/>
      <c r="BE35" s="238"/>
      <c r="BG35" s="273" t="s">
        <v>124</v>
      </c>
      <c r="BH35" s="274">
        <f ca="1">BE66</f>
        <v>3790</v>
      </c>
      <c r="BI35" s="275" t="str">
        <f ca="1">IF(BH35=0,0,VLOOKUP(BH35,Inscripciones!$B$2:$K$499,2,FALSE))</f>
        <v>FABIAN ROJAS VARELA</v>
      </c>
      <c r="BJ35" s="276" t="str">
        <f ca="1">IF(BH35=0,0,VLOOKUP(BH35,Inscripciones!$B$1:$N$399,3,FALSE))</f>
        <v>SAN CARLOS</v>
      </c>
      <c r="BL35" s="258">
        <f t="shared" si="3"/>
        <v>31</v>
      </c>
      <c r="BM35" s="259"/>
      <c r="BN35" s="259"/>
      <c r="BO35" s="260"/>
      <c r="BP35" s="261"/>
      <c r="BQ35" s="258"/>
      <c r="BR35" s="258">
        <v>31</v>
      </c>
      <c r="BS35" s="262" t="e">
        <f>VLOOKUP(BY36,Inscripciones!$A$2:$B$399,2,FALSE)</f>
        <v>#N/A</v>
      </c>
      <c r="BT35" s="263"/>
      <c r="BU35" s="262" t="e">
        <f ca="1">VLOOKUP(BZ36,Inscripciones!$A$2:$B$399,2,FALSE)</f>
        <v>#N/A</v>
      </c>
      <c r="BV35" s="263"/>
      <c r="BW35" s="258"/>
      <c r="BX35" s="250"/>
      <c r="BY35" s="264">
        <f ca="1">G64</f>
        <v>4283</v>
      </c>
      <c r="BZ35" s="265" t="str">
        <f>H64</f>
        <v>X</v>
      </c>
      <c r="CA35" s="253" t="str">
        <f>Inscripciones!$B$2</f>
        <v>U13 MASCULINO</v>
      </c>
      <c r="CB35" s="254" t="s">
        <v>125</v>
      </c>
    </row>
    <row r="36" spans="1:80" ht="10.7" customHeight="1" x14ac:dyDescent="0.25">
      <c r="A36" s="467">
        <v>17</v>
      </c>
      <c r="B36" s="587" t="s">
        <v>76</v>
      </c>
      <c r="C36" s="589" t="s">
        <v>77</v>
      </c>
      <c r="D36" s="589"/>
      <c r="E36" s="577"/>
      <c r="F36" s="583" t="str">
        <f t="shared" ref="F36" si="32">C36&amp;"-"&amp;D36&amp;"- Table"&amp;E36</f>
        <v>21-sep-- Table</v>
      </c>
      <c r="G36" s="577">
        <f ca="1">'SORTEO 64'!R9</f>
        <v>3787</v>
      </c>
      <c r="H36" s="577" t="str">
        <f>'SORTEO 64'!R10</f>
        <v>X</v>
      </c>
      <c r="I36" s="577" t="str">
        <f ca="1">IF(G36=0,0,VLOOKUP(G36,Inscripciones!$B$2:$K$499,2,FALSE))</f>
        <v>ISAAC RIVERA TORRES</v>
      </c>
      <c r="J36" s="577" t="str">
        <f ca="1">IF(G36=0,0,VLOOKUP(G36,Inscripciones!$B$1:$N$399,3,FALSE))</f>
        <v>CURRIDABAT</v>
      </c>
      <c r="K36" s="577" t="str">
        <f ca="1">IF(I36=0,0,VLOOKUP(H36,Inscripciones!$B$2:$K$499,2,FALSE))</f>
        <v>BYE</v>
      </c>
      <c r="L36" s="577" t="str">
        <f ca="1">IF(I36=0,0,VLOOKUP(H36,Inscripciones!$B$1:$N$399,3,FALSE))</f>
        <v>BYE</v>
      </c>
      <c r="M36" s="581">
        <v>11</v>
      </c>
      <c r="N36" s="577">
        <v>0</v>
      </c>
      <c r="O36" s="577"/>
      <c r="P36" s="577"/>
      <c r="Q36" s="577"/>
      <c r="R36" s="577"/>
      <c r="S36" s="577"/>
      <c r="T36" s="577"/>
      <c r="U36" s="577"/>
      <c r="V36" s="577"/>
      <c r="W36" s="577"/>
      <c r="X36" s="577"/>
      <c r="Y36" s="577"/>
      <c r="Z36" s="579"/>
      <c r="AA36" s="487">
        <f>IF(M36+N36&lt;&gt;0,SUM(AF36:AL36),"")</f>
        <v>1</v>
      </c>
      <c r="AB36" s="487">
        <f>IF(M36+N36&lt;&gt;0,SUM(AF37:AL37),"")</f>
        <v>0</v>
      </c>
      <c r="AC36" s="487" t="str">
        <f t="shared" ref="AC36:AC58" si="33">IF(AA36&gt;AB36,AD36&amp;"  "&amp;AE36,IF(AB36&gt;AA36,AD36&amp;"  "&amp;AE37,""))</f>
        <v>1 - 0  (0)</v>
      </c>
      <c r="AD36" s="236" t="str">
        <f>IF(AA36&gt;AB36,AA36&amp;" - "&amp;AB36,IF(AB36&gt;AA36,AB36&amp;" - "&amp;AA36,""))</f>
        <v>1 - 0</v>
      </c>
      <c r="AE36" s="236" t="str">
        <f t="shared" si="0"/>
        <v>(0)</v>
      </c>
      <c r="AF36" s="236">
        <f>IF(M36&gt;N36,1,0)</f>
        <v>1</v>
      </c>
      <c r="AG36" s="236">
        <f>IF(O36&gt;P36,1,0)</f>
        <v>0</v>
      </c>
      <c r="AH36" s="236">
        <f>IF(Q36&gt;R36,1,0)</f>
        <v>0</v>
      </c>
      <c r="AI36" s="236">
        <f>IF(S36&gt;T36,1,0)</f>
        <v>0</v>
      </c>
      <c r="AJ36" s="236">
        <f>IF(U36&gt;V36,1,0)</f>
        <v>0</v>
      </c>
      <c r="AK36" s="236">
        <f>IF(W36&gt;X36,1,0)</f>
        <v>0</v>
      </c>
      <c r="AL36" s="236">
        <f>IF(Y36&gt;Z36,1,0)</f>
        <v>0</v>
      </c>
      <c r="AM36" s="236">
        <f>IF(M36&gt;N36,N36,IF(N36&gt;M36,-M36,""))</f>
        <v>0</v>
      </c>
      <c r="AN36" s="236" t="str">
        <f>IF(O36&gt;P36,", "&amp;P36,IF(P36&gt;O36,", "&amp;-O36,""))</f>
        <v/>
      </c>
      <c r="AO36" s="236" t="str">
        <f>IF(Q36&gt;R36,", "&amp;R36,IF(R36&gt;Q36,", "&amp;-Q36,""))</f>
        <v/>
      </c>
      <c r="AP36" s="236" t="str">
        <f>IF(S36&gt;T36,", "&amp;T36,IF(T36&gt;S36,", "&amp;-S36,""))</f>
        <v/>
      </c>
      <c r="AQ36" s="236" t="str">
        <f>IF(U36&gt;V36,", "&amp;V36,IF(V36&gt;U36,", "&amp;-U36,""))</f>
        <v/>
      </c>
      <c r="AR36" s="236" t="str">
        <f>IF(W36&gt;X36,", "&amp;X36,IF(X36&gt;W36,", "&amp;-W36,""))</f>
        <v/>
      </c>
      <c r="AS36" s="236" t="str">
        <f>IF(Y36&gt;Z36,", "&amp;Z36,IF(Z36&gt;Y36,", "&amp;-Y36,""))</f>
        <v/>
      </c>
      <c r="AU36" s="243">
        <f>1+AU34</f>
        <v>17</v>
      </c>
      <c r="AV36" s="244">
        <f ca="1">VLOOKUP(AV37,$A$4:$L$145,7,FALSE)</f>
        <v>4026</v>
      </c>
      <c r="AW36" s="245" t="str">
        <f ca="1">IF(AV36=0,0,VLOOKUP(AV36,Inscripciones!$B$2:$K$499,2,FALSE))</f>
        <v>IAN GABRIEL VILLEGAS SALAS</v>
      </c>
      <c r="AX36" s="246" t="str">
        <f ca="1">IF(AV36=0,0,VLOOKUP(AV36,Inscripciones!$B$1:$N$399,3,FALSE))</f>
        <v>SAN CARLOS</v>
      </c>
      <c r="AY36" s="247"/>
      <c r="AZ36" s="248" t="str">
        <f>VLOOKUP(AV37,$A$4:$AD$145,29,FALSE)</f>
        <v>1 - 0  (0)</v>
      </c>
      <c r="BA36" s="247"/>
      <c r="BH36" s="247"/>
      <c r="BI36" s="248" t="str">
        <f>VLOOKUP(BH34,$A$4:$AD$149,29,FALSE)</f>
        <v>3 - 1  (-9, 5, 6, 7)</v>
      </c>
      <c r="BJ36" s="277"/>
      <c r="BL36" s="258">
        <f t="shared" si="3"/>
        <v>32</v>
      </c>
      <c r="BM36" s="259"/>
      <c r="BN36" s="259"/>
      <c r="BO36" s="260"/>
      <c r="BP36" s="261"/>
      <c r="BQ36" s="258"/>
      <c r="BR36" s="258">
        <v>32</v>
      </c>
      <c r="BS36" s="262" t="e">
        <f ca="1">VLOOKUP(BY37,Inscripciones!$A$2:$B$399,2,FALSE)</f>
        <v>#N/A</v>
      </c>
      <c r="BT36" s="263"/>
      <c r="BU36" s="262" t="e">
        <f ca="1">VLOOKUP(BZ37,Inscripciones!$A$2:$B$399,2,FALSE)</f>
        <v>#N/A</v>
      </c>
      <c r="BV36" s="263"/>
      <c r="BW36" s="258"/>
      <c r="BY36" s="264" t="str">
        <f>G66</f>
        <v>X</v>
      </c>
      <c r="BZ36" s="265">
        <f ca="1">H66</f>
        <v>4025</v>
      </c>
      <c r="CA36" s="253" t="str">
        <f>Inscripciones!$B$2</f>
        <v>U13 MASCULINO</v>
      </c>
      <c r="CB36" s="254" t="s">
        <v>126</v>
      </c>
    </row>
    <row r="37" spans="1:80" ht="10.7" customHeight="1" x14ac:dyDescent="0.25">
      <c r="A37" s="467"/>
      <c r="B37" s="588"/>
      <c r="C37" s="590"/>
      <c r="D37" s="590"/>
      <c r="E37" s="578"/>
      <c r="F37" s="584"/>
      <c r="G37" s="578"/>
      <c r="H37" s="578"/>
      <c r="I37" s="578">
        <v>0</v>
      </c>
      <c r="J37" s="578">
        <v>0</v>
      </c>
      <c r="K37" s="578">
        <v>0</v>
      </c>
      <c r="L37" s="578">
        <v>0</v>
      </c>
      <c r="M37" s="582"/>
      <c r="N37" s="578"/>
      <c r="O37" s="578"/>
      <c r="P37" s="578"/>
      <c r="Q37" s="578"/>
      <c r="R37" s="578"/>
      <c r="S37" s="578"/>
      <c r="T37" s="578"/>
      <c r="U37" s="578"/>
      <c r="V37" s="578"/>
      <c r="W37" s="578"/>
      <c r="X37" s="578"/>
      <c r="Y37" s="578"/>
      <c r="Z37" s="580"/>
      <c r="AA37" s="487"/>
      <c r="AB37" s="487"/>
      <c r="AC37" s="487"/>
      <c r="AD37" s="236" t="str">
        <f>IF(AA36&gt;AB36,AD36&amp;"  "&amp;AE36,IF(AB36&gt;AA36,AD36&amp;"  "&amp;AE37,""))</f>
        <v>1 - 0  (0)</v>
      </c>
      <c r="AE37" s="236" t="str">
        <f t="shared" si="0"/>
        <v>(0)</v>
      </c>
      <c r="AF37" s="236">
        <f>IF(N36&gt;M36,1,0)</f>
        <v>0</v>
      </c>
      <c r="AG37" s="236">
        <f>IF(P36&gt;O36,1,0)</f>
        <v>0</v>
      </c>
      <c r="AH37" s="236">
        <f>IF(R36&gt;Q36,1,0)</f>
        <v>0</v>
      </c>
      <c r="AI37" s="236">
        <f>IF(T36&gt;S36,1,0)</f>
        <v>0</v>
      </c>
      <c r="AJ37" s="236">
        <f>IF(V36&gt;U36,1,0)</f>
        <v>0</v>
      </c>
      <c r="AK37" s="236">
        <f>IF(X36&gt;W36,1,0)</f>
        <v>0</v>
      </c>
      <c r="AL37" s="236">
        <f>IF(Z36&gt;Y36,1,0)</f>
        <v>0</v>
      </c>
      <c r="AM37" s="236">
        <f>IF(N36&gt;M36,M36,IF(M36&gt;N36,-N36,""))</f>
        <v>0</v>
      </c>
      <c r="AN37" s="236" t="str">
        <f>IF(P36&gt;O36,", "&amp;O36,IF(O36&gt;P36,", "&amp;-P36,""))</f>
        <v/>
      </c>
      <c r="AO37" s="236" t="str">
        <f>IF(R36&gt;Q36,", "&amp;Q36,IF(Q36&gt;R36,", "&amp;-R36,""))</f>
        <v/>
      </c>
      <c r="AP37" s="236" t="str">
        <f>IF(T36&gt;S36,", "&amp;S36,IF(S36&gt;T36,", "&amp;-T36,""))</f>
        <v/>
      </c>
      <c r="AQ37" s="236" t="str">
        <f>IF(V36&gt;U36,", "&amp;U36,IF(U36&gt;V36,", "&amp;-V36,""))</f>
        <v/>
      </c>
      <c r="AR37" s="236" t="str">
        <f>IF(X36&gt;W36,", "&amp;W36,IF(W36&gt;X36,", "&amp;-X36,""))</f>
        <v/>
      </c>
      <c r="AS37" s="236" t="str">
        <f>IF(Z36&gt;Y36,", "&amp;Y36,IF(Y36&gt;Z36,", "&amp;-Z36,""))</f>
        <v/>
      </c>
      <c r="AV37" s="255">
        <v>9</v>
      </c>
      <c r="AW37" s="256" t="str">
        <f>VLOOKUP(AV37,$A$4:$L$145,6,FALSE)</f>
        <v>21-sep-- Table</v>
      </c>
      <c r="AX37" s="257"/>
      <c r="AY37" s="244">
        <f ca="1">VLOOKUP(AY39,$A$4:$L$149,7,FALSE)</f>
        <v>4026</v>
      </c>
      <c r="AZ37" s="245" t="str">
        <f ca="1">IF(AY37=0,0,VLOOKUP(AY37,Inscripciones!$B$2:$K$499,2,FALSE))</f>
        <v>IAN GABRIEL VILLEGAS SALAS</v>
      </c>
      <c r="BA37" s="246" t="str">
        <f ca="1">IF(AY37=0,0,VLOOKUP(AY37,Inscripciones!$B$1:$N$399,3,FALSE))</f>
        <v>SAN CARLOS</v>
      </c>
      <c r="BJ37" s="272"/>
      <c r="BL37" s="278">
        <f t="shared" si="3"/>
        <v>33</v>
      </c>
      <c r="BM37" s="279"/>
      <c r="BN37" s="279"/>
      <c r="BO37" s="280"/>
      <c r="BP37" s="281"/>
      <c r="BQ37" s="278"/>
      <c r="BR37" s="278">
        <v>33</v>
      </c>
      <c r="BS37" s="282" t="e">
        <f ca="1">VLOOKUP(BY38,Inscripciones!$A$2:$B$399,2,FALSE)</f>
        <v>#N/A</v>
      </c>
      <c r="BT37" s="278"/>
      <c r="BU37" s="282" t="e">
        <f ca="1">VLOOKUP(BZ38,Inscripciones!$A$2:$B$399,2,FALSE)</f>
        <v>#N/A</v>
      </c>
      <c r="BV37" s="278"/>
      <c r="BW37" s="278"/>
      <c r="BY37" s="264">
        <f ca="1">G68</f>
        <v>3790</v>
      </c>
      <c r="BZ37" s="265">
        <f ca="1">H68</f>
        <v>4459</v>
      </c>
      <c r="CA37" s="253" t="str">
        <f>Inscripciones!$B$2</f>
        <v>U13 MASCULINO</v>
      </c>
      <c r="CB37" s="254" t="s">
        <v>127</v>
      </c>
    </row>
    <row r="38" spans="1:80" ht="10.7" customHeight="1" x14ac:dyDescent="0.25">
      <c r="A38" s="467">
        <v>18</v>
      </c>
      <c r="B38" s="571" t="s">
        <v>76</v>
      </c>
      <c r="C38" s="573" t="s">
        <v>77</v>
      </c>
      <c r="D38" s="573"/>
      <c r="E38" s="567"/>
      <c r="F38" s="575" t="str">
        <f t="shared" ref="F38" si="34">C38&amp;"-"&amp;D38&amp;"- Table"&amp;E38</f>
        <v>21-sep-- Table</v>
      </c>
      <c r="G38" s="567" t="str">
        <f>'SORTEO 64'!R11</f>
        <v>X</v>
      </c>
      <c r="H38" s="567">
        <f ca="1">'SORTEO 64'!R12</f>
        <v>4437</v>
      </c>
      <c r="I38" s="567" t="str">
        <f>IF(G38=0,0,VLOOKUP(G38,Inscripciones!$B$2:$K$499,2,FALSE))</f>
        <v>BYE</v>
      </c>
      <c r="J38" s="567" t="str">
        <f>IF(G38=0,0,VLOOKUP(G38,Inscripciones!$B$1:$N$399,3,FALSE))</f>
        <v>BYE</v>
      </c>
      <c r="K38" s="567" t="str">
        <f ca="1">IF(I38=0,0,VLOOKUP(H38,Inscripciones!$B$2:$K$499,2,FALSE))</f>
        <v>MATHIAS HAY GRANADOS</v>
      </c>
      <c r="L38" s="567" t="str">
        <f ca="1">IF(I38=0,0,VLOOKUP(H38,Inscripciones!$B$1:$N$399,3,FALSE))</f>
        <v>CORREDORES</v>
      </c>
      <c r="M38" s="569">
        <v>0</v>
      </c>
      <c r="N38" s="567">
        <v>11</v>
      </c>
      <c r="O38" s="567"/>
      <c r="P38" s="567"/>
      <c r="Q38" s="567"/>
      <c r="R38" s="567"/>
      <c r="S38" s="567"/>
      <c r="T38" s="567"/>
      <c r="U38" s="567"/>
      <c r="V38" s="567"/>
      <c r="W38" s="567"/>
      <c r="X38" s="567"/>
      <c r="Y38" s="567"/>
      <c r="Z38" s="585"/>
      <c r="AA38" s="487">
        <f>IF(M38+N38&lt;&gt;0,SUM(AF38:AL38),"")</f>
        <v>0</v>
      </c>
      <c r="AB38" s="487">
        <f>IF(M38+N38&lt;&gt;0,SUM(AF39:AL39),"")</f>
        <v>1</v>
      </c>
      <c r="AC38" s="487" t="str">
        <f t="shared" ref="AC38:AC60" si="35">IF(AA38&gt;AB38,AD38&amp;"  "&amp;AE38,IF(AB38&gt;AA38,AD38&amp;"  "&amp;AE39,""))</f>
        <v>1 - 0  (0)</v>
      </c>
      <c r="AD38" s="236" t="str">
        <f>IF(AA38&gt;AB38,AA38&amp;" - "&amp;AB38,IF(AB38&gt;AA38,AB38&amp;" - "&amp;AA38,""))</f>
        <v>1 - 0</v>
      </c>
      <c r="AE38" s="236" t="str">
        <f t="shared" si="0"/>
        <v>(0)</v>
      </c>
      <c r="AF38" s="236">
        <f>IF(M38&gt;N38,1,0)</f>
        <v>0</v>
      </c>
      <c r="AG38" s="236">
        <f>IF(O38&gt;P38,1,0)</f>
        <v>0</v>
      </c>
      <c r="AH38" s="236">
        <f>IF(Q38&gt;R38,1,0)</f>
        <v>0</v>
      </c>
      <c r="AI38" s="236">
        <f>IF(S38&gt;T38,1,0)</f>
        <v>0</v>
      </c>
      <c r="AJ38" s="236">
        <f>IF(U38&gt;V38,1,0)</f>
        <v>0</v>
      </c>
      <c r="AK38" s="236">
        <f>IF(W38&gt;X38,1,0)</f>
        <v>0</v>
      </c>
      <c r="AL38" s="236">
        <f>IF(Y38&gt;Z38,1,0)</f>
        <v>0</v>
      </c>
      <c r="AM38" s="236">
        <f>IF(M38&gt;N38,N38,IF(N38&gt;M38,-M38,""))</f>
        <v>0</v>
      </c>
      <c r="AN38" s="236" t="str">
        <f>IF(O38&gt;P38,", "&amp;P38,IF(P38&gt;O38,", "&amp;-O38,""))</f>
        <v/>
      </c>
      <c r="AO38" s="236" t="str">
        <f>IF(Q38&gt;R38,", "&amp;R38,IF(R38&gt;Q38,", "&amp;-Q38,""))</f>
        <v/>
      </c>
      <c r="AP38" s="236" t="str">
        <f>IF(S38&gt;T38,", "&amp;T38,IF(T38&gt;S38,", "&amp;-S38,""))</f>
        <v/>
      </c>
      <c r="AQ38" s="236" t="str">
        <f>IF(U38&gt;V38,", "&amp;V38,IF(V38&gt;U38,", "&amp;-U38,""))</f>
        <v/>
      </c>
      <c r="AR38" s="236" t="str">
        <f>IF(W38&gt;X38,", "&amp;X38,IF(X38&gt;W38,", "&amp;-W38,""))</f>
        <v/>
      </c>
      <c r="AS38" s="236" t="str">
        <f>IF(Y38&gt;Z38,", "&amp;Z38,IF(Z38&gt;Y38,", "&amp;-Y38,""))</f>
        <v/>
      </c>
      <c r="AU38" s="243">
        <f>1+AU36</f>
        <v>18</v>
      </c>
      <c r="AV38" s="266" t="str">
        <f>VLOOKUP(AV37,$A$4:$L$145,8,FALSE)</f>
        <v>X</v>
      </c>
      <c r="AW38" s="266" t="str">
        <f>IF(AV38=0,0,VLOOKUP(AV38,Inscripciones!$B$2:$K$499,2,FALSE))</f>
        <v>BYE</v>
      </c>
      <c r="AX38" s="267" t="str">
        <f>IF(AV38=0,0,VLOOKUP(AV38,Inscripciones!$B$1:$N$399,3,FALSE))</f>
        <v>BYE</v>
      </c>
      <c r="BA38" s="268"/>
      <c r="BB38" s="247"/>
      <c r="BC38" s="248" t="str">
        <f>VLOOKUP(AY39,$A$4:$AD$145,29,FALSE)</f>
        <v>2 - 0  (12, 4)</v>
      </c>
      <c r="BD38" s="247"/>
      <c r="BJ38" s="272"/>
      <c r="BL38" s="278">
        <f t="shared" si="3"/>
        <v>34</v>
      </c>
      <c r="BM38" s="279"/>
      <c r="BN38" s="279"/>
      <c r="BO38" s="280"/>
      <c r="BP38" s="281"/>
      <c r="BQ38" s="278"/>
      <c r="BR38" s="278">
        <v>34</v>
      </c>
      <c r="BS38" s="282" t="e">
        <f ca="1">VLOOKUP(BY39,Inscripciones!$A$2:$B$399,2,FALSE)</f>
        <v>#N/A</v>
      </c>
      <c r="BT38" s="278"/>
      <c r="BU38" s="282" t="e">
        <f ca="1">VLOOKUP(BZ39,Inscripciones!$A$2:$B$399,2,FALSE)</f>
        <v>#N/A</v>
      </c>
      <c r="BV38" s="278"/>
      <c r="BW38" s="278"/>
      <c r="BY38" s="264">
        <f ca="1">G70</f>
        <v>4353</v>
      </c>
      <c r="BZ38" s="265">
        <f ca="1">H70</f>
        <v>4296</v>
      </c>
      <c r="CA38" s="253" t="str">
        <f>Inscripciones!$B$2</f>
        <v>U13 MASCULINO</v>
      </c>
      <c r="CB38" s="254" t="s">
        <v>128</v>
      </c>
    </row>
    <row r="39" spans="1:80" ht="10.7" customHeight="1" x14ac:dyDescent="0.25">
      <c r="A39" s="467"/>
      <c r="B39" s="572"/>
      <c r="C39" s="574"/>
      <c r="D39" s="574"/>
      <c r="E39" s="568"/>
      <c r="F39" s="576"/>
      <c r="G39" s="568"/>
      <c r="H39" s="568"/>
      <c r="I39" s="568">
        <v>0</v>
      </c>
      <c r="J39" s="568">
        <v>0</v>
      </c>
      <c r="K39" s="568">
        <v>0</v>
      </c>
      <c r="L39" s="568">
        <v>0</v>
      </c>
      <c r="M39" s="570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86"/>
      <c r="AA39" s="487"/>
      <c r="AB39" s="487"/>
      <c r="AC39" s="487"/>
      <c r="AD39" s="236" t="str">
        <f>IF(AA38&gt;AB38,AD38&amp;"  "&amp;AE38,IF(AB38&gt;AA38,AD38&amp;"  "&amp;AE39,""))</f>
        <v>1 - 0  (0)</v>
      </c>
      <c r="AE39" s="236" t="str">
        <f t="shared" si="0"/>
        <v>(0)</v>
      </c>
      <c r="AF39" s="236">
        <f>IF(N38&gt;M38,1,0)</f>
        <v>1</v>
      </c>
      <c r="AG39" s="236">
        <f>IF(P38&gt;O38,1,0)</f>
        <v>0</v>
      </c>
      <c r="AH39" s="236">
        <f>IF(R38&gt;Q38,1,0)</f>
        <v>0</v>
      </c>
      <c r="AI39" s="236">
        <f>IF(T38&gt;S38,1,0)</f>
        <v>0</v>
      </c>
      <c r="AJ39" s="236">
        <f>IF(V38&gt;U38,1,0)</f>
        <v>0</v>
      </c>
      <c r="AK39" s="236">
        <f>IF(X38&gt;W38,1,0)</f>
        <v>0</v>
      </c>
      <c r="AL39" s="236">
        <f>IF(Z38&gt;Y38,1,0)</f>
        <v>0</v>
      </c>
      <c r="AM39" s="236">
        <f>IF(N38&gt;M38,M38,IF(M38&gt;N38,-N38,""))</f>
        <v>0</v>
      </c>
      <c r="AN39" s="236" t="str">
        <f>IF(P38&gt;O38,", "&amp;O38,IF(O38&gt;P38,", "&amp;-P38,""))</f>
        <v/>
      </c>
      <c r="AO39" s="236" t="str">
        <f>IF(R38&gt;Q38,", "&amp;Q38,IF(Q38&gt;R38,", "&amp;-R38,""))</f>
        <v/>
      </c>
      <c r="AP39" s="236" t="str">
        <f>IF(T38&gt;S38,", "&amp;S38,IF(S38&gt;T38,", "&amp;-T38,""))</f>
        <v/>
      </c>
      <c r="AQ39" s="236" t="str">
        <f>IF(V38&gt;U38,", "&amp;U38,IF(U38&gt;V38,", "&amp;-V38,""))</f>
        <v/>
      </c>
      <c r="AR39" s="236" t="str">
        <f>IF(X38&gt;W38,", "&amp;W38,IF(W38&gt;X38,", "&amp;-X38,""))</f>
        <v/>
      </c>
      <c r="AS39" s="236" t="str">
        <f>IF(Z38&gt;Y38,", "&amp;Y38,IF(Y38&gt;Z38,", "&amp;-Z38,""))</f>
        <v/>
      </c>
      <c r="AU39" s="243"/>
      <c r="AX39" s="269"/>
      <c r="AY39" s="255">
        <v>37</v>
      </c>
      <c r="AZ39" s="256" t="str">
        <f>VLOOKUP(AY39,$A$4:$L$145,6,FALSE)</f>
        <v>21-sep-- Table</v>
      </c>
      <c r="BA39" s="270"/>
      <c r="BB39" s="244">
        <f ca="1">VLOOKUP(BB43,$A$4:$L$149,7,FALSE)</f>
        <v>4026</v>
      </c>
      <c r="BC39" s="245" t="str">
        <f ca="1">IF(BB39=0,0,VLOOKUP(BB39,Inscripciones!$B$2:$K$499,2,FALSE))</f>
        <v>IAN GABRIEL VILLEGAS SALAS</v>
      </c>
      <c r="BD39" s="246" t="str">
        <f ca="1">IF(BB39=0,0,VLOOKUP(BB39,Inscripciones!$B$1:$N$399,3,FALSE))</f>
        <v>SAN CARLOS</v>
      </c>
      <c r="BJ39" s="272"/>
      <c r="BL39" s="278">
        <f t="shared" si="3"/>
        <v>35</v>
      </c>
      <c r="BM39" s="279"/>
      <c r="BN39" s="279"/>
      <c r="BO39" s="280"/>
      <c r="BP39" s="281"/>
      <c r="BQ39" s="278"/>
      <c r="BR39" s="278">
        <v>35</v>
      </c>
      <c r="BS39" s="282" t="e">
        <f ca="1">VLOOKUP(BY40,Inscripciones!$A$2:$B$399,2,FALSE)</f>
        <v>#N/A</v>
      </c>
      <c r="BT39" s="278"/>
      <c r="BU39" s="282" t="e">
        <f ca="1">VLOOKUP(BZ40,Inscripciones!$A$2:$B$399,2,FALSE)</f>
        <v>#N/A</v>
      </c>
      <c r="BV39" s="278"/>
      <c r="BW39" s="278"/>
      <c r="BY39" s="264">
        <f ca="1">G72</f>
        <v>4175</v>
      </c>
      <c r="BZ39" s="265">
        <f ca="1">H72</f>
        <v>4122</v>
      </c>
      <c r="CA39" s="253" t="str">
        <f>Inscripciones!$B$2</f>
        <v>U13 MASCULINO</v>
      </c>
      <c r="CB39" s="254" t="s">
        <v>129</v>
      </c>
    </row>
    <row r="40" spans="1:80" ht="10.7" customHeight="1" x14ac:dyDescent="0.25">
      <c r="A40" s="467">
        <v>19</v>
      </c>
      <c r="B40" s="587" t="s">
        <v>76</v>
      </c>
      <c r="C40" s="589" t="s">
        <v>77</v>
      </c>
      <c r="D40" s="589"/>
      <c r="E40" s="577"/>
      <c r="F40" s="583" t="str">
        <f t="shared" ref="F40" si="36">C40&amp;"-"&amp;D40&amp;"- Table"&amp;E40</f>
        <v>21-sep-- Table</v>
      </c>
      <c r="G40" s="577">
        <f ca="1">'SORTEO 64'!R13</f>
        <v>4293</v>
      </c>
      <c r="H40" s="577">
        <f ca="1">'SORTEO 64'!R14</f>
        <v>4325</v>
      </c>
      <c r="I40" s="577" t="str">
        <f ca="1">IF(G40=0,0,VLOOKUP(G40,Inscripciones!$B$2:$K$499,2,FALSE))</f>
        <v>MIKEL MORA JIMÉNEZ</v>
      </c>
      <c r="J40" s="577" t="str">
        <f ca="1">IF(G40=0,0,VLOOKUP(G40,Inscripciones!$B$1:$N$399,3,FALSE))</f>
        <v>ESPARZA</v>
      </c>
      <c r="K40" s="577" t="str">
        <f ca="1">IF(I40=0,0,VLOOKUP(H40,Inscripciones!$B$2:$K$499,2,FALSE))</f>
        <v>BENJAMIN CALDERON CECILIANO</v>
      </c>
      <c r="L40" s="577" t="str">
        <f ca="1">IF(I40=0,0,VLOOKUP(H40,Inscripciones!$B$1:$N$399,3,FALSE))</f>
        <v>CURRIDABAT</v>
      </c>
      <c r="M40" s="581">
        <v>11</v>
      </c>
      <c r="N40" s="577">
        <v>6</v>
      </c>
      <c r="O40" s="577">
        <v>11</v>
      </c>
      <c r="P40" s="577">
        <v>8</v>
      </c>
      <c r="Q40" s="577"/>
      <c r="R40" s="577"/>
      <c r="S40" s="577"/>
      <c r="T40" s="577"/>
      <c r="U40" s="577"/>
      <c r="V40" s="577"/>
      <c r="W40" s="577"/>
      <c r="X40" s="577"/>
      <c r="Y40" s="577"/>
      <c r="Z40" s="579"/>
      <c r="AA40" s="487">
        <f>IF(M40+N40&lt;&gt;0,SUM(AF40:AL40),"")</f>
        <v>2</v>
      </c>
      <c r="AB40" s="487">
        <f>IF(M40+N40&lt;&gt;0,SUM(AF41:AL41),"")</f>
        <v>0</v>
      </c>
      <c r="AC40" s="487" t="str">
        <f t="shared" ref="AC40:AC62" si="37">IF(AA40&gt;AB40,AD40&amp;"  "&amp;AE40,IF(AB40&gt;AA40,AD40&amp;"  "&amp;AE41,""))</f>
        <v>2 - 0  (6, 8)</v>
      </c>
      <c r="AD40" s="236" t="str">
        <f>IF(AA40&gt;AB40,AA40&amp;" - "&amp;AB40,IF(AB40&gt;AA40,AB40&amp;" - "&amp;AA40,""))</f>
        <v>2 - 0</v>
      </c>
      <c r="AE40" s="236" t="str">
        <f t="shared" si="0"/>
        <v>(6, 8)</v>
      </c>
      <c r="AF40" s="236">
        <f>IF(M40&gt;N40,1,0)</f>
        <v>1</v>
      </c>
      <c r="AG40" s="236">
        <f>IF(O40&gt;P40,1,0)</f>
        <v>1</v>
      </c>
      <c r="AH40" s="236">
        <f>IF(Q40&gt;R40,1,0)</f>
        <v>0</v>
      </c>
      <c r="AI40" s="236">
        <f>IF(S40&gt;T40,1,0)</f>
        <v>0</v>
      </c>
      <c r="AJ40" s="236">
        <f>IF(U40&gt;V40,1,0)</f>
        <v>0</v>
      </c>
      <c r="AK40" s="236">
        <f>IF(W40&gt;X40,1,0)</f>
        <v>0</v>
      </c>
      <c r="AL40" s="236">
        <f>IF(Y40&gt;Z40,1,0)</f>
        <v>0</v>
      </c>
      <c r="AM40" s="236">
        <f>IF(M40&gt;N40,N40,IF(N40&gt;M40,-M40,""))</f>
        <v>6</v>
      </c>
      <c r="AN40" s="236" t="str">
        <f>IF(O40&gt;P40,", "&amp;P40,IF(P40&gt;O40,", "&amp;-O40,""))</f>
        <v>, 8</v>
      </c>
      <c r="AO40" s="236" t="str">
        <f>IF(Q40&gt;R40,", "&amp;R40,IF(R40&gt;Q40,", "&amp;-Q40,""))</f>
        <v/>
      </c>
      <c r="AP40" s="236" t="str">
        <f>IF(S40&gt;T40,", "&amp;T40,IF(T40&gt;S40,", "&amp;-S40,""))</f>
        <v/>
      </c>
      <c r="AQ40" s="236" t="str">
        <f>IF(U40&gt;V40,", "&amp;V40,IF(V40&gt;U40,", "&amp;-U40,""))</f>
        <v/>
      </c>
      <c r="AR40" s="236" t="str">
        <f>IF(W40&gt;X40,", "&amp;X40,IF(X40&gt;W40,", "&amp;-W40,""))</f>
        <v/>
      </c>
      <c r="AS40" s="236" t="str">
        <f>IF(Y40&gt;Z40,", "&amp;Z40,IF(Z40&gt;Y40,", "&amp;-Y40,""))</f>
        <v/>
      </c>
      <c r="AU40" s="243">
        <f>1+AU38</f>
        <v>19</v>
      </c>
      <c r="AV40" s="244" t="str">
        <f>VLOOKUP(AV41,$A$4:$L$145,7,FALSE)</f>
        <v>X</v>
      </c>
      <c r="AW40" s="245" t="str">
        <f>IF(AV40=0,0,VLOOKUP(AV40,Inscripciones!$B$2:$K$499,2,FALSE))</f>
        <v>BYE</v>
      </c>
      <c r="AX40" s="246" t="str">
        <f>IF(AV40=0,0,VLOOKUP(AV40,Inscripciones!$B$1:$N$399,3,FALSE))</f>
        <v>BYE</v>
      </c>
      <c r="AY40" s="271"/>
      <c r="BA40" s="268"/>
      <c r="BD40" s="268"/>
      <c r="BJ40" s="272"/>
      <c r="BL40" s="278">
        <f t="shared" si="3"/>
        <v>36</v>
      </c>
      <c r="BM40" s="279"/>
      <c r="BN40" s="279"/>
      <c r="BO40" s="280"/>
      <c r="BP40" s="281"/>
      <c r="BQ40" s="278"/>
      <c r="BR40" s="278">
        <v>36</v>
      </c>
      <c r="BS40" s="282" t="e">
        <f ca="1">VLOOKUP(BY41,Inscripciones!$A$2:$B$399,2,FALSE)</f>
        <v>#N/A</v>
      </c>
      <c r="BT40" s="278"/>
      <c r="BU40" s="282" t="e">
        <f ca="1">VLOOKUP(BZ41,Inscripciones!$A$2:$B$399,2,FALSE)</f>
        <v>#N/A</v>
      </c>
      <c r="BV40" s="278"/>
      <c r="BW40" s="278"/>
      <c r="BY40" s="264">
        <f ca="1">G74</f>
        <v>4381</v>
      </c>
      <c r="BZ40" s="265">
        <f ca="1">H74</f>
        <v>3988</v>
      </c>
      <c r="CA40" s="253" t="str">
        <f>Inscripciones!$B$2</f>
        <v>U13 MASCULINO</v>
      </c>
      <c r="CB40" s="254" t="s">
        <v>130</v>
      </c>
    </row>
    <row r="41" spans="1:80" ht="10.7" customHeight="1" x14ac:dyDescent="0.25">
      <c r="A41" s="467"/>
      <c r="B41" s="588"/>
      <c r="C41" s="590"/>
      <c r="D41" s="590"/>
      <c r="E41" s="578"/>
      <c r="F41" s="584"/>
      <c r="G41" s="578"/>
      <c r="H41" s="578"/>
      <c r="I41" s="578">
        <v>0</v>
      </c>
      <c r="J41" s="578">
        <v>0</v>
      </c>
      <c r="K41" s="578">
        <v>0</v>
      </c>
      <c r="L41" s="578">
        <v>0</v>
      </c>
      <c r="M41" s="582"/>
      <c r="N41" s="578"/>
      <c r="O41" s="578"/>
      <c r="P41" s="578"/>
      <c r="Q41" s="578"/>
      <c r="R41" s="578"/>
      <c r="S41" s="578"/>
      <c r="T41" s="578"/>
      <c r="U41" s="578"/>
      <c r="V41" s="578"/>
      <c r="W41" s="578"/>
      <c r="X41" s="578"/>
      <c r="Y41" s="578"/>
      <c r="Z41" s="580"/>
      <c r="AA41" s="487"/>
      <c r="AB41" s="487"/>
      <c r="AC41" s="487"/>
      <c r="AD41" s="236" t="str">
        <f>IF(AA40&gt;AB40,AD40&amp;"  "&amp;AE40,IF(AB40&gt;AA40,AD40&amp;"  "&amp;AE41,""))</f>
        <v>2 - 0  (6, 8)</v>
      </c>
      <c r="AE41" s="236" t="str">
        <f t="shared" si="0"/>
        <v>(-6, -8)</v>
      </c>
      <c r="AF41" s="236">
        <f>IF(N40&gt;M40,1,0)</f>
        <v>0</v>
      </c>
      <c r="AG41" s="236">
        <f>IF(P40&gt;O40,1,0)</f>
        <v>0</v>
      </c>
      <c r="AH41" s="236">
        <f>IF(R40&gt;Q40,1,0)</f>
        <v>0</v>
      </c>
      <c r="AI41" s="236">
        <f>IF(T40&gt;S40,1,0)</f>
        <v>0</v>
      </c>
      <c r="AJ41" s="236">
        <f>IF(V40&gt;U40,1,0)</f>
        <v>0</v>
      </c>
      <c r="AK41" s="236">
        <f>IF(X40&gt;W40,1,0)</f>
        <v>0</v>
      </c>
      <c r="AL41" s="236">
        <f>IF(Z40&gt;Y40,1,0)</f>
        <v>0</v>
      </c>
      <c r="AM41" s="236">
        <f>IF(N40&gt;M40,M40,IF(M40&gt;N40,-N40,""))</f>
        <v>-6</v>
      </c>
      <c r="AN41" s="236" t="str">
        <f>IF(P40&gt;O40,", "&amp;O40,IF(O40&gt;P40,", "&amp;-P40,""))</f>
        <v>, -8</v>
      </c>
      <c r="AO41" s="236" t="str">
        <f>IF(R40&gt;Q40,", "&amp;Q40,IF(Q40&gt;R40,", "&amp;-R40,""))</f>
        <v/>
      </c>
      <c r="AP41" s="236" t="str">
        <f>IF(T40&gt;S40,", "&amp;S40,IF(S40&gt;T40,", "&amp;-T40,""))</f>
        <v/>
      </c>
      <c r="AQ41" s="236" t="str">
        <f>IF(V40&gt;U40,", "&amp;U40,IF(U40&gt;V40,", "&amp;-V40,""))</f>
        <v/>
      </c>
      <c r="AR41" s="236" t="str">
        <f>IF(X40&gt;W40,", "&amp;W40,IF(W40&gt;X40,", "&amp;-X40,""))</f>
        <v/>
      </c>
      <c r="AS41" s="236" t="str">
        <f>IF(Z40&gt;Y40,", "&amp;Y40,IF(Y40&gt;Z40,", "&amp;-Z40,""))</f>
        <v/>
      </c>
      <c r="AV41" s="255">
        <v>10</v>
      </c>
      <c r="AW41" s="256" t="str">
        <f>VLOOKUP(AV41,$A$4:$L$145,6,FALSE)</f>
        <v>21-sep-- Table</v>
      </c>
      <c r="AX41" s="257"/>
      <c r="AY41" s="266">
        <f ca="1">VLOOKUP(AY39,$A$4:$L$149,8,FALSE)</f>
        <v>4121</v>
      </c>
      <c r="AZ41" s="266" t="str">
        <f ca="1">IF(AY41=0,0,VLOOKUP(AY41,Inscripciones!$B$2:$K$499,2,FALSE))</f>
        <v>ANDRÉS CHACÓN ALTAMIRANO</v>
      </c>
      <c r="BA41" s="267" t="str">
        <f ca="1">IF(AY41=0,0,VLOOKUP(AY41,Inscripciones!$B$1:$N$399,3,FALSE))</f>
        <v>CURRIDABAT</v>
      </c>
      <c r="BD41" s="268"/>
      <c r="BJ41" s="272"/>
      <c r="BL41" s="278">
        <f t="shared" si="3"/>
        <v>37</v>
      </c>
      <c r="BM41" s="279"/>
      <c r="BN41" s="279"/>
      <c r="BO41" s="280"/>
      <c r="BP41" s="281"/>
      <c r="BQ41" s="278"/>
      <c r="BR41" s="278">
        <v>37</v>
      </c>
      <c r="BS41" s="282" t="e">
        <f ca="1">VLOOKUP(BY42,Inscripciones!$A$2:$B$399,2,FALSE)</f>
        <v>#N/A</v>
      </c>
      <c r="BT41" s="278"/>
      <c r="BU41" s="282" t="e">
        <f ca="1">VLOOKUP(BZ42,Inscripciones!$A$2:$B$399,2,FALSE)</f>
        <v>#N/A</v>
      </c>
      <c r="BV41" s="278"/>
      <c r="BW41" s="278"/>
      <c r="BY41" s="264">
        <f ca="1">G76</f>
        <v>4026</v>
      </c>
      <c r="BZ41" s="265">
        <f ca="1">H76</f>
        <v>4121</v>
      </c>
      <c r="CA41" s="253" t="str">
        <f>Inscripciones!$B$2</f>
        <v>U13 MASCULINO</v>
      </c>
      <c r="CB41" s="254" t="s">
        <v>131</v>
      </c>
    </row>
    <row r="42" spans="1:80" ht="10.7" customHeight="1" x14ac:dyDescent="0.25">
      <c r="A42" s="467">
        <v>20</v>
      </c>
      <c r="B42" s="571" t="s">
        <v>76</v>
      </c>
      <c r="C42" s="573" t="s">
        <v>77</v>
      </c>
      <c r="D42" s="573"/>
      <c r="E42" s="567"/>
      <c r="F42" s="575" t="str">
        <f t="shared" ref="F42" si="38">C42&amp;"-"&amp;D42&amp;"- Table"&amp;E42</f>
        <v>21-sep-- Table</v>
      </c>
      <c r="G42" s="567" t="str">
        <f>'SORTEO 64'!R15</f>
        <v>X</v>
      </c>
      <c r="H42" s="567">
        <f ca="1">'SORTEO 64'!R16</f>
        <v>4458</v>
      </c>
      <c r="I42" s="567" t="str">
        <f>IF(G42=0,0,VLOOKUP(G42,Inscripciones!$B$2:$K$499,2,FALSE))</f>
        <v>BYE</v>
      </c>
      <c r="J42" s="567" t="str">
        <f>IF(G42=0,0,VLOOKUP(G42,Inscripciones!$B$1:$N$399,3,FALSE))</f>
        <v>BYE</v>
      </c>
      <c r="K42" s="567" t="str">
        <f ca="1">IF(I42=0,0,VLOOKUP(H42,Inscripciones!$B$2:$K$499,2,FALSE))</f>
        <v>MATHIAS QUESADA CASTILLO</v>
      </c>
      <c r="L42" s="567" t="str">
        <f ca="1">IF(I42=0,0,VLOOKUP(H42,Inscripciones!$B$1:$N$399,3,FALSE))</f>
        <v>ESPARZA</v>
      </c>
      <c r="M42" s="569">
        <v>0</v>
      </c>
      <c r="N42" s="567">
        <v>11</v>
      </c>
      <c r="O42" s="567"/>
      <c r="P42" s="567"/>
      <c r="Q42" s="567"/>
      <c r="R42" s="567"/>
      <c r="S42" s="567"/>
      <c r="T42" s="567"/>
      <c r="U42" s="567"/>
      <c r="V42" s="567"/>
      <c r="W42" s="567"/>
      <c r="X42" s="567"/>
      <c r="Y42" s="567"/>
      <c r="Z42" s="585"/>
      <c r="AA42" s="487">
        <f>IF(M42+N42&lt;&gt;0,SUM(AF42:AL42),"")</f>
        <v>0</v>
      </c>
      <c r="AB42" s="487">
        <f>IF(M42+N42&lt;&gt;0,SUM(AF43:AL43),"")</f>
        <v>1</v>
      </c>
      <c r="AC42" s="487" t="str">
        <f t="shared" ref="AC42:AC64" si="39">IF(AA42&gt;AB42,AD42&amp;"  "&amp;AE42,IF(AB42&gt;AA42,AD42&amp;"  "&amp;AE43,""))</f>
        <v>1 - 0  (0)</v>
      </c>
      <c r="AD42" s="236" t="str">
        <f>IF(AA42&gt;AB42,AA42&amp;" - "&amp;AB42,IF(AB42&gt;AA42,AB42&amp;" - "&amp;AA42,""))</f>
        <v>1 - 0</v>
      </c>
      <c r="AE42" s="236" t="str">
        <f t="shared" si="0"/>
        <v>(0)</v>
      </c>
      <c r="AF42" s="236">
        <f>IF(M42&gt;N42,1,0)</f>
        <v>0</v>
      </c>
      <c r="AG42" s="236">
        <f>IF(O42&gt;P42,1,0)</f>
        <v>0</v>
      </c>
      <c r="AH42" s="236">
        <f>IF(Q42&gt;R42,1,0)</f>
        <v>0</v>
      </c>
      <c r="AI42" s="236">
        <f>IF(S42&gt;T42,1,0)</f>
        <v>0</v>
      </c>
      <c r="AJ42" s="236">
        <f>IF(U42&gt;V42,1,0)</f>
        <v>0</v>
      </c>
      <c r="AK42" s="236">
        <f>IF(W42&gt;X42,1,0)</f>
        <v>0</v>
      </c>
      <c r="AL42" s="236">
        <f>IF(Y42&gt;Z42,1,0)</f>
        <v>0</v>
      </c>
      <c r="AM42" s="236">
        <f>IF(M42&gt;N42,N42,IF(N42&gt;M42,-M42,""))</f>
        <v>0</v>
      </c>
      <c r="AN42" s="236" t="str">
        <f>IF(O42&gt;P42,", "&amp;P42,IF(P42&gt;O42,", "&amp;-O42,""))</f>
        <v/>
      </c>
      <c r="AO42" s="236" t="str">
        <f>IF(Q42&gt;R42,", "&amp;R42,IF(R42&gt;Q42,", "&amp;-Q42,""))</f>
        <v/>
      </c>
      <c r="AP42" s="236" t="str">
        <f>IF(S42&gt;T42,", "&amp;T42,IF(T42&gt;S42,", "&amp;-S42,""))</f>
        <v/>
      </c>
      <c r="AQ42" s="236" t="str">
        <f>IF(U42&gt;V42,", "&amp;V42,IF(V42&gt;U42,", "&amp;-U42,""))</f>
        <v/>
      </c>
      <c r="AR42" s="236" t="str">
        <f>IF(W42&gt;X42,", "&amp;X42,IF(X42&gt;W42,", "&amp;-W42,""))</f>
        <v/>
      </c>
      <c r="AS42" s="236" t="str">
        <f>IF(Y42&gt;Z42,", "&amp;Z42,IF(Z42&gt;Y42,", "&amp;-Y42,""))</f>
        <v/>
      </c>
      <c r="AU42" s="243">
        <f>1+AU40</f>
        <v>20</v>
      </c>
      <c r="AV42" s="266">
        <f ca="1">VLOOKUP(AV41,$A$4:$L$145,8,FALSE)</f>
        <v>4121</v>
      </c>
      <c r="AW42" s="266" t="str">
        <f ca="1">IF(AV42=0,0,VLOOKUP(AV42,Inscripciones!$B$2:$K$499,2,FALSE))</f>
        <v>ANDRÉS CHACÓN ALTAMIRANO</v>
      </c>
      <c r="AX42" s="267" t="str">
        <f ca="1">IF(AV42=0,0,VLOOKUP(AV42,Inscripciones!$B$1:$N$399,3,FALSE))</f>
        <v>CURRIDABAT</v>
      </c>
      <c r="AY42" s="247"/>
      <c r="AZ42" s="248" t="str">
        <f>VLOOKUP(AV41,$A$4:$AD$149,29,FALSE)</f>
        <v>1 - 0  (0)</v>
      </c>
      <c r="BA42" s="247"/>
      <c r="BD42" s="268"/>
      <c r="BE42" s="247"/>
      <c r="BF42" s="248" t="str">
        <f>VLOOKUP(BB43,$A$4:$AD$145,29,FALSE)</f>
        <v>2 - 0  (8, 5)</v>
      </c>
      <c r="BG42" s="247"/>
      <c r="BJ42" s="272"/>
      <c r="BL42" s="278">
        <f t="shared" si="3"/>
        <v>38</v>
      </c>
      <c r="BM42" s="279"/>
      <c r="BN42" s="279"/>
      <c r="BO42" s="280"/>
      <c r="BP42" s="281"/>
      <c r="BQ42" s="278"/>
      <c r="BR42" s="278">
        <v>38</v>
      </c>
      <c r="BS42" s="282" t="e">
        <f ca="1">VLOOKUP(BY43,Inscripciones!$A$2:$B$399,2,FALSE)</f>
        <v>#N/A</v>
      </c>
      <c r="BT42" s="278"/>
      <c r="BU42" s="282" t="e">
        <f ca="1">VLOOKUP(BZ43,Inscripciones!$A$2:$B$399,2,FALSE)</f>
        <v>#N/A</v>
      </c>
      <c r="BV42" s="278"/>
      <c r="BW42" s="278"/>
      <c r="BY42" s="264">
        <f ca="1">G78</f>
        <v>4218</v>
      </c>
      <c r="BZ42" s="265">
        <f ca="1">H78</f>
        <v>4679</v>
      </c>
      <c r="CA42" s="253" t="str">
        <f>Inscripciones!$B$2</f>
        <v>U13 MASCULINO</v>
      </c>
      <c r="CB42" s="254" t="s">
        <v>132</v>
      </c>
    </row>
    <row r="43" spans="1:80" ht="10.7" customHeight="1" x14ac:dyDescent="0.25">
      <c r="A43" s="467"/>
      <c r="B43" s="572"/>
      <c r="C43" s="574"/>
      <c r="D43" s="574"/>
      <c r="E43" s="568"/>
      <c r="F43" s="576"/>
      <c r="G43" s="568"/>
      <c r="H43" s="568"/>
      <c r="I43" s="568">
        <v>0</v>
      </c>
      <c r="J43" s="568">
        <v>0</v>
      </c>
      <c r="K43" s="568">
        <v>0</v>
      </c>
      <c r="L43" s="568">
        <v>0</v>
      </c>
      <c r="M43" s="570"/>
      <c r="N43" s="568"/>
      <c r="O43" s="568"/>
      <c r="P43" s="568"/>
      <c r="Q43" s="568"/>
      <c r="R43" s="568"/>
      <c r="S43" s="568"/>
      <c r="T43" s="568"/>
      <c r="U43" s="568"/>
      <c r="V43" s="568"/>
      <c r="W43" s="568"/>
      <c r="X43" s="568"/>
      <c r="Y43" s="568"/>
      <c r="Z43" s="586"/>
      <c r="AA43" s="487"/>
      <c r="AB43" s="487"/>
      <c r="AC43" s="487"/>
      <c r="AD43" s="236" t="str">
        <f>IF(AA42&gt;AB42,AD42&amp;"  "&amp;AE42,IF(AB42&gt;AA42,AD42&amp;"  "&amp;AE43,""))</f>
        <v>1 - 0  (0)</v>
      </c>
      <c r="AE43" s="236" t="str">
        <f t="shared" si="0"/>
        <v>(0)</v>
      </c>
      <c r="AF43" s="236">
        <f>IF(N42&gt;M42,1,0)</f>
        <v>1</v>
      </c>
      <c r="AG43" s="236">
        <f>IF(P42&gt;O42,1,0)</f>
        <v>0</v>
      </c>
      <c r="AH43" s="236">
        <f>IF(R42&gt;Q42,1,0)</f>
        <v>0</v>
      </c>
      <c r="AI43" s="236">
        <f>IF(T42&gt;S42,1,0)</f>
        <v>0</v>
      </c>
      <c r="AJ43" s="236">
        <f>IF(V42&gt;U42,1,0)</f>
        <v>0</v>
      </c>
      <c r="AK43" s="236">
        <f>IF(X42&gt;W42,1,0)</f>
        <v>0</v>
      </c>
      <c r="AL43" s="236">
        <f>IF(Z42&gt;Y42,1,0)</f>
        <v>0</v>
      </c>
      <c r="AM43" s="236">
        <f>IF(N42&gt;M42,M42,IF(M42&gt;N42,-N42,""))</f>
        <v>0</v>
      </c>
      <c r="AN43" s="236" t="str">
        <f>IF(P42&gt;O42,", "&amp;O42,IF(O42&gt;P42,", "&amp;-P42,""))</f>
        <v/>
      </c>
      <c r="AO43" s="236" t="str">
        <f>IF(R42&gt;Q42,", "&amp;Q42,IF(Q42&gt;R42,", "&amp;-R42,""))</f>
        <v/>
      </c>
      <c r="AP43" s="236" t="str">
        <f>IF(T42&gt;S42,", "&amp;S42,IF(S42&gt;T42,", "&amp;-T42,""))</f>
        <v/>
      </c>
      <c r="AQ43" s="236" t="str">
        <f>IF(V42&gt;U42,", "&amp;U42,IF(U42&gt;V42,", "&amp;-V42,""))</f>
        <v/>
      </c>
      <c r="AR43" s="236" t="str">
        <f>IF(X42&gt;W42,", "&amp;W42,IF(W42&gt;X42,", "&amp;-X42,""))</f>
        <v/>
      </c>
      <c r="AS43" s="236" t="str">
        <f>IF(Z42&gt;Y42,", "&amp;Y42,IF(Y42&gt;Z42,", "&amp;-Z42,""))</f>
        <v/>
      </c>
      <c r="AX43" s="269"/>
      <c r="BB43" s="255">
        <v>51</v>
      </c>
      <c r="BC43" s="256" t="str">
        <f>VLOOKUP(BB43,$A$4:$L$145,6,FALSE)</f>
        <v>21-sep-- Table</v>
      </c>
      <c r="BD43" s="268"/>
      <c r="BE43" s="244">
        <f ca="1">VLOOKUP(BE51,$A$4:$L$149,7,FALSE)</f>
        <v>4679</v>
      </c>
      <c r="BF43" s="245" t="str">
        <f ca="1">IF(BE43=0,0,VLOOKUP(BE43,Inscripciones!$B$2:$K$499,2,FALSE))</f>
        <v>TOMAS IGNACIO UGALDE HERNANDEZ</v>
      </c>
      <c r="BG43" s="246" t="str">
        <f ca="1">IF(BE43=0,0,VLOOKUP(BE43,Inscripciones!$B$1:$N$399,3,FALSE))</f>
        <v>CCDR SAN JOSÉ</v>
      </c>
      <c r="BJ43" s="272"/>
      <c r="BL43" s="278">
        <f t="shared" si="3"/>
        <v>39</v>
      </c>
      <c r="BM43" s="279"/>
      <c r="BN43" s="279"/>
      <c r="BO43" s="280"/>
      <c r="BP43" s="281"/>
      <c r="BQ43" s="278"/>
      <c r="BR43" s="278">
        <v>39</v>
      </c>
      <c r="BS43" s="282" t="e">
        <f ca="1">VLOOKUP(BY44,Inscripciones!$A$2:$B$399,2,FALSE)</f>
        <v>#N/A</v>
      </c>
      <c r="BT43" s="278"/>
      <c r="BU43" s="282" t="e">
        <f ca="1">VLOOKUP(BZ44,Inscripciones!$A$2:$B$399,2,FALSE)</f>
        <v>#N/A</v>
      </c>
      <c r="BV43" s="278"/>
      <c r="BW43" s="278"/>
      <c r="BY43" s="264">
        <f ca="1">G80</f>
        <v>4351</v>
      </c>
      <c r="BZ43" s="265">
        <f ca="1">H80</f>
        <v>4825</v>
      </c>
      <c r="CA43" s="253" t="str">
        <f>Inscripciones!$B$2</f>
        <v>U13 MASCULINO</v>
      </c>
      <c r="CB43" s="254" t="s">
        <v>133</v>
      </c>
    </row>
    <row r="44" spans="1:80" ht="10.7" customHeight="1" x14ac:dyDescent="0.25">
      <c r="A44" s="467">
        <v>21</v>
      </c>
      <c r="B44" s="587" t="s">
        <v>76</v>
      </c>
      <c r="C44" s="589" t="s">
        <v>77</v>
      </c>
      <c r="D44" s="589"/>
      <c r="E44" s="577"/>
      <c r="F44" s="583" t="str">
        <f t="shared" ref="F44" si="40">C44&amp;"-"&amp;D44&amp;"- Table"&amp;E44</f>
        <v>21-sep-- Table</v>
      </c>
      <c r="G44" s="577">
        <f ca="1">'SORTEO 64'!R17</f>
        <v>4151</v>
      </c>
      <c r="H44" s="577" t="str">
        <f>'SORTEO 64'!R18</f>
        <v>X</v>
      </c>
      <c r="I44" s="577" t="str">
        <f ca="1">IF(G44=0,0,VLOOKUP(G44,Inscripciones!$B$2:$K$499,2,FALSE))</f>
        <v>ISAAC DAVID CASTRO DÍAZ</v>
      </c>
      <c r="J44" s="577" t="str">
        <f ca="1">IF(G44=0,0,VLOOKUP(G44,Inscripciones!$B$1:$N$399,3,FALSE))</f>
        <v>SAN CARLOS</v>
      </c>
      <c r="K44" s="577" t="str">
        <f ca="1">IF(I44=0,0,VLOOKUP(H44,Inscripciones!$B$2:$K$499,2,FALSE))</f>
        <v>BYE</v>
      </c>
      <c r="L44" s="577" t="str">
        <f ca="1">IF(I44=0,0,VLOOKUP(H44,Inscripciones!$B$1:$N$399,3,FALSE))</f>
        <v>BYE</v>
      </c>
      <c r="M44" s="581">
        <v>11</v>
      </c>
      <c r="N44" s="577">
        <v>0</v>
      </c>
      <c r="O44" s="577"/>
      <c r="P44" s="577"/>
      <c r="Q44" s="577"/>
      <c r="R44" s="577"/>
      <c r="S44" s="577"/>
      <c r="T44" s="577"/>
      <c r="U44" s="577"/>
      <c r="V44" s="577"/>
      <c r="W44" s="577"/>
      <c r="X44" s="577"/>
      <c r="Y44" s="577"/>
      <c r="Z44" s="579"/>
      <c r="AA44" s="487">
        <f>IF(M44+N44&lt;&gt;0,SUM(AF44:AL44),"")</f>
        <v>1</v>
      </c>
      <c r="AB44" s="487">
        <f>IF(M44+N44&lt;&gt;0,SUM(AF45:AL45),"")</f>
        <v>0</v>
      </c>
      <c r="AC44" s="487" t="str">
        <f t="shared" ref="AC44" si="41">IF(AA44&gt;AB44,AD44&amp;"  "&amp;AE44,IF(AB44&gt;AA44,AD44&amp;"  "&amp;AE45,""))</f>
        <v>1 - 0  (0)</v>
      </c>
      <c r="AD44" s="236" t="str">
        <f>IF(AA44&gt;AB44,AA44&amp;" - "&amp;AB44,IF(AB44&gt;AA44,AB44&amp;" - "&amp;AA44,""))</f>
        <v>1 - 0</v>
      </c>
      <c r="AE44" s="236" t="str">
        <f t="shared" si="0"/>
        <v>(0)</v>
      </c>
      <c r="AF44" s="236">
        <f>IF(M44&gt;N44,1,0)</f>
        <v>1</v>
      </c>
      <c r="AG44" s="236">
        <f>IF(O44&gt;P44,1,0)</f>
        <v>0</v>
      </c>
      <c r="AH44" s="236">
        <f>IF(Q44&gt;R44,1,0)</f>
        <v>0</v>
      </c>
      <c r="AI44" s="236">
        <f>IF(S44&gt;T44,1,0)</f>
        <v>0</v>
      </c>
      <c r="AJ44" s="236">
        <f>IF(U44&gt;V44,1,0)</f>
        <v>0</v>
      </c>
      <c r="AK44" s="236">
        <f>IF(W44&gt;X44,1,0)</f>
        <v>0</v>
      </c>
      <c r="AL44" s="236">
        <f>IF(Y44&gt;Z44,1,0)</f>
        <v>0</v>
      </c>
      <c r="AM44" s="236">
        <f>IF(M44&gt;N44,N44,IF(N44&gt;M44,-M44,""))</f>
        <v>0</v>
      </c>
      <c r="AN44" s="236" t="str">
        <f>IF(O44&gt;P44,", "&amp;P44,IF(P44&gt;O44,", "&amp;-O44,""))</f>
        <v/>
      </c>
      <c r="AO44" s="236" t="str">
        <f>IF(Q44&gt;R44,", "&amp;R44,IF(R44&gt;Q44,", "&amp;-Q44,""))</f>
        <v/>
      </c>
      <c r="AP44" s="236" t="str">
        <f>IF(S44&gt;T44,", "&amp;T44,IF(T44&gt;S44,", "&amp;-S44,""))</f>
        <v/>
      </c>
      <c r="AQ44" s="236" t="str">
        <f>IF(U44&gt;V44,", "&amp;V44,IF(V44&gt;U44,", "&amp;-U44,""))</f>
        <v/>
      </c>
      <c r="AR44" s="236" t="str">
        <f>IF(W44&gt;X44,", "&amp;X44,IF(X44&gt;W44,", "&amp;-W44,""))</f>
        <v/>
      </c>
      <c r="AS44" s="236" t="str">
        <f>IF(Y44&gt;Z44,", "&amp;Z44,IF(Z44&gt;Y44,", "&amp;-Y44,""))</f>
        <v/>
      </c>
      <c r="AU44" s="243">
        <f>1+AU42</f>
        <v>21</v>
      </c>
      <c r="AV44" s="244">
        <f ca="1">VLOOKUP(AV45,$A$4:$L$145,7,FALSE)</f>
        <v>4218</v>
      </c>
      <c r="AW44" s="245" t="str">
        <f ca="1">IF(AV44=0,0,VLOOKUP(AV44,Inscripciones!$B$2:$K$499,2,FALSE))</f>
        <v>JULIÁN ESPINOZA CHAVEZ</v>
      </c>
      <c r="AX44" s="246" t="str">
        <f ca="1">IF(AV44=0,0,VLOOKUP(AV44,Inscripciones!$B$1:$N$399,3,FALSE))</f>
        <v>ESPARZA</v>
      </c>
      <c r="AY44" s="247"/>
      <c r="AZ44" s="248" t="str">
        <f>VLOOKUP(AV45,$A$4:$AD$145,29,FALSE)</f>
        <v>1 - 0  (0)</v>
      </c>
      <c r="BA44" s="247"/>
      <c r="BD44" s="268"/>
      <c r="BG44" s="272"/>
      <c r="BJ44" s="272"/>
      <c r="BL44" s="278">
        <f t="shared" si="3"/>
        <v>40</v>
      </c>
      <c r="BM44" s="279"/>
      <c r="BN44" s="279"/>
      <c r="BO44" s="280"/>
      <c r="BP44" s="281"/>
      <c r="BQ44" s="278"/>
      <c r="BR44" s="278">
        <v>40</v>
      </c>
      <c r="BS44" s="282" t="e">
        <f ca="1">VLOOKUP(BY45,Inscripciones!$A$2:$B$399,2,FALSE)</f>
        <v>#N/A</v>
      </c>
      <c r="BT44" s="278"/>
      <c r="BU44" s="282" t="e">
        <f ca="1">VLOOKUP(BZ45,Inscripciones!$A$2:$B$399,2,FALSE)</f>
        <v>#N/A</v>
      </c>
      <c r="BV44" s="278"/>
      <c r="BW44" s="278"/>
      <c r="BY44" s="264">
        <f ca="1">G82</f>
        <v>4227</v>
      </c>
      <c r="BZ44" s="265">
        <f ca="1">H82</f>
        <v>4297</v>
      </c>
      <c r="CA44" s="253" t="str">
        <f>Inscripciones!$B$2</f>
        <v>U13 MASCULINO</v>
      </c>
      <c r="CB44" s="254" t="s">
        <v>134</v>
      </c>
    </row>
    <row r="45" spans="1:80" ht="10.7" customHeight="1" x14ac:dyDescent="0.25">
      <c r="A45" s="467"/>
      <c r="B45" s="588"/>
      <c r="C45" s="590"/>
      <c r="D45" s="590"/>
      <c r="E45" s="578"/>
      <c r="F45" s="584"/>
      <c r="G45" s="578"/>
      <c r="H45" s="578"/>
      <c r="I45" s="578">
        <v>0</v>
      </c>
      <c r="J45" s="578">
        <v>0</v>
      </c>
      <c r="K45" s="578">
        <v>0</v>
      </c>
      <c r="L45" s="578">
        <v>0</v>
      </c>
      <c r="M45" s="582"/>
      <c r="N45" s="578"/>
      <c r="O45" s="578"/>
      <c r="P45" s="578"/>
      <c r="Q45" s="578"/>
      <c r="R45" s="578"/>
      <c r="S45" s="578"/>
      <c r="T45" s="578"/>
      <c r="U45" s="578"/>
      <c r="V45" s="578"/>
      <c r="W45" s="578"/>
      <c r="X45" s="578"/>
      <c r="Y45" s="578"/>
      <c r="Z45" s="580"/>
      <c r="AA45" s="487"/>
      <c r="AB45" s="487"/>
      <c r="AC45" s="487"/>
      <c r="AD45" s="236" t="str">
        <f>IF(AA44&gt;AB44,AD44&amp;"  "&amp;AE44,IF(AB44&gt;AA44,AD44&amp;"  "&amp;AE45,""))</f>
        <v>1 - 0  (0)</v>
      </c>
      <c r="AE45" s="236" t="str">
        <f t="shared" si="0"/>
        <v>(0)</v>
      </c>
      <c r="AF45" s="236">
        <f>IF(N44&gt;M44,1,0)</f>
        <v>0</v>
      </c>
      <c r="AG45" s="236">
        <f>IF(P44&gt;O44,1,0)</f>
        <v>0</v>
      </c>
      <c r="AH45" s="236">
        <f>IF(R44&gt;Q44,1,0)</f>
        <v>0</v>
      </c>
      <c r="AI45" s="236">
        <f>IF(T44&gt;S44,1,0)</f>
        <v>0</v>
      </c>
      <c r="AJ45" s="236">
        <f>IF(V44&gt;U44,1,0)</f>
        <v>0</v>
      </c>
      <c r="AK45" s="236">
        <f>IF(X44&gt;W44,1,0)</f>
        <v>0</v>
      </c>
      <c r="AL45" s="236">
        <f>IF(Z44&gt;Y44,1,0)</f>
        <v>0</v>
      </c>
      <c r="AM45" s="236">
        <f>IF(N44&gt;M44,M44,IF(M44&gt;N44,-N44,""))</f>
        <v>0</v>
      </c>
      <c r="AN45" s="236" t="str">
        <f>IF(P44&gt;O44,", "&amp;O44,IF(O44&gt;P44,", "&amp;-P44,""))</f>
        <v/>
      </c>
      <c r="AO45" s="236" t="str">
        <f>IF(R44&gt;Q44,", "&amp;Q44,IF(Q44&gt;R44,", "&amp;-R44,""))</f>
        <v/>
      </c>
      <c r="AP45" s="236" t="str">
        <f>IF(T44&gt;S44,", "&amp;S44,IF(S44&gt;T44,", "&amp;-T44,""))</f>
        <v/>
      </c>
      <c r="AQ45" s="236" t="str">
        <f>IF(V44&gt;U44,", "&amp;U44,IF(U44&gt;V44,", "&amp;-V44,""))</f>
        <v/>
      </c>
      <c r="AR45" s="236" t="str">
        <f>IF(X44&gt;W44,", "&amp;W44,IF(W44&gt;X44,", "&amp;-X44,""))</f>
        <v/>
      </c>
      <c r="AS45" s="236" t="str">
        <f>IF(Z44&gt;Y44,", "&amp;Y44,IF(Y44&gt;Z44,", "&amp;-Z44,""))</f>
        <v/>
      </c>
      <c r="AV45" s="255">
        <v>11</v>
      </c>
      <c r="AW45" s="256" t="str">
        <f>VLOOKUP(AV45,$A$4:$L$145,6,FALSE)</f>
        <v>21-sep-- Table</v>
      </c>
      <c r="AX45" s="257"/>
      <c r="AY45" s="244">
        <f ca="1">VLOOKUP(AY47,$A$4:$L$149,7,FALSE)</f>
        <v>4218</v>
      </c>
      <c r="AZ45" s="245" t="str">
        <f ca="1">IF(AY45=0,0,VLOOKUP(AY45,Inscripciones!$B$2:$K$499,2,FALSE))</f>
        <v>JULIÁN ESPINOZA CHAVEZ</v>
      </c>
      <c r="BA45" s="246" t="str">
        <f ca="1">IF(AY45=0,0,VLOOKUP(AY45,Inscripciones!$B$1:$N$399,3,FALSE))</f>
        <v>ESPARZA</v>
      </c>
      <c r="BD45" s="268"/>
      <c r="BG45" s="272"/>
      <c r="BJ45" s="272"/>
      <c r="BL45" s="278">
        <f t="shared" si="3"/>
        <v>41</v>
      </c>
      <c r="BM45" s="279"/>
      <c r="BN45" s="279"/>
      <c r="BO45" s="280"/>
      <c r="BP45" s="281"/>
      <c r="BQ45" s="278"/>
      <c r="BR45" s="278">
        <v>41</v>
      </c>
      <c r="BS45" s="282" t="e">
        <f ca="1">VLOOKUP(BY46,Inscripciones!$A$2:$B$399,2,FALSE)</f>
        <v>#N/A</v>
      </c>
      <c r="BT45" s="278"/>
      <c r="BU45" s="282" t="e">
        <f ca="1">VLOOKUP(BZ46,Inscripciones!$A$2:$B$399,2,FALSE)</f>
        <v>#N/A</v>
      </c>
      <c r="BV45" s="278"/>
      <c r="BW45" s="278"/>
      <c r="BY45" s="264">
        <f ca="1">G84</f>
        <v>3787</v>
      </c>
      <c r="BZ45" s="265">
        <f ca="1">H84</f>
        <v>4437</v>
      </c>
      <c r="CA45" s="253" t="str">
        <f>Inscripciones!$B$2</f>
        <v>U13 MASCULINO</v>
      </c>
      <c r="CB45" s="254" t="s">
        <v>135</v>
      </c>
    </row>
    <row r="46" spans="1:80" ht="10.7" customHeight="1" x14ac:dyDescent="0.25">
      <c r="A46" s="467">
        <v>22</v>
      </c>
      <c r="B46" s="571" t="s">
        <v>76</v>
      </c>
      <c r="C46" s="573" t="s">
        <v>77</v>
      </c>
      <c r="D46" s="573"/>
      <c r="E46" s="567"/>
      <c r="F46" s="575" t="str">
        <f t="shared" ref="F46" si="42">C46&amp;"-"&amp;D46&amp;"- Table"&amp;E46</f>
        <v>21-sep-- Table</v>
      </c>
      <c r="G46" s="567" t="str">
        <f>'SORTEO 64'!R19</f>
        <v>X</v>
      </c>
      <c r="H46" s="567">
        <f ca="1">'SORTEO 64'!R20</f>
        <v>4606</v>
      </c>
      <c r="I46" s="567" t="str">
        <f>IF(G46=0,0,VLOOKUP(G46,Inscripciones!$B$2:$K$499,2,FALSE))</f>
        <v>BYE</v>
      </c>
      <c r="J46" s="567" t="str">
        <f>IF(G46=0,0,VLOOKUP(G46,Inscripciones!$B$1:$N$399,3,FALSE))</f>
        <v>BYE</v>
      </c>
      <c r="K46" s="567" t="str">
        <f ca="1">IF(I46=0,0,VLOOKUP(H46,Inscripciones!$B$2:$K$499,2,FALSE))</f>
        <v>LUCA JIMÉNEZ CHAVES</v>
      </c>
      <c r="L46" s="567" t="str">
        <f ca="1">IF(I46=0,0,VLOOKUP(H46,Inscripciones!$B$1:$N$399,3,FALSE))</f>
        <v>ESCAZÚ</v>
      </c>
      <c r="M46" s="569">
        <v>0</v>
      </c>
      <c r="N46" s="567">
        <v>11</v>
      </c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85"/>
      <c r="AA46" s="487">
        <f>IF(M46+N46&lt;&gt;0,SUM(AF46:AL46),"")</f>
        <v>0</v>
      </c>
      <c r="AB46" s="487">
        <f>IF(M46+N46&lt;&gt;0,SUM(AF47:AL47),"")</f>
        <v>1</v>
      </c>
      <c r="AC46" s="487" t="str">
        <f t="shared" ref="AC46" si="43">IF(AA46&gt;AB46,AD46&amp;"  "&amp;AE46,IF(AB46&gt;AA46,AD46&amp;"  "&amp;AE47,""))</f>
        <v>1 - 0  (0)</v>
      </c>
      <c r="AD46" s="236" t="str">
        <f>IF(AA46&gt;AB46,AA46&amp;" - "&amp;AB46,IF(AB46&gt;AA46,AB46&amp;" - "&amp;AA46,""))</f>
        <v>1 - 0</v>
      </c>
      <c r="AE46" s="236" t="str">
        <f t="shared" si="0"/>
        <v>(0)</v>
      </c>
      <c r="AF46" s="236">
        <f>IF(M46&gt;N46,1,0)</f>
        <v>0</v>
      </c>
      <c r="AG46" s="236">
        <f>IF(O46&gt;P46,1,0)</f>
        <v>0</v>
      </c>
      <c r="AH46" s="236">
        <f>IF(Q46&gt;R46,1,0)</f>
        <v>0</v>
      </c>
      <c r="AI46" s="236">
        <f>IF(S46&gt;T46,1,0)</f>
        <v>0</v>
      </c>
      <c r="AJ46" s="236">
        <f>IF(U46&gt;V46,1,0)</f>
        <v>0</v>
      </c>
      <c r="AK46" s="236">
        <f>IF(W46&gt;X46,1,0)</f>
        <v>0</v>
      </c>
      <c r="AL46" s="236">
        <f>IF(Y46&gt;Z46,1,0)</f>
        <v>0</v>
      </c>
      <c r="AM46" s="236">
        <f>IF(M46&gt;N46,N46,IF(N46&gt;M46,-M46,""))</f>
        <v>0</v>
      </c>
      <c r="AN46" s="236" t="str">
        <f>IF(O46&gt;P46,", "&amp;P46,IF(P46&gt;O46,", "&amp;-O46,""))</f>
        <v/>
      </c>
      <c r="AO46" s="236" t="str">
        <f>IF(Q46&gt;R46,", "&amp;R46,IF(R46&gt;Q46,", "&amp;-Q46,""))</f>
        <v/>
      </c>
      <c r="AP46" s="236" t="str">
        <f>IF(S46&gt;T46,", "&amp;T46,IF(T46&gt;S46,", "&amp;-S46,""))</f>
        <v/>
      </c>
      <c r="AQ46" s="236" t="str">
        <f>IF(U46&gt;V46,", "&amp;V46,IF(V46&gt;U46,", "&amp;-U46,""))</f>
        <v/>
      </c>
      <c r="AR46" s="236" t="str">
        <f>IF(W46&gt;X46,", "&amp;X46,IF(X46&gt;W46,", "&amp;-W46,""))</f>
        <v/>
      </c>
      <c r="AS46" s="236" t="str">
        <f>IF(Y46&gt;Z46,", "&amp;Z46,IF(Z46&gt;Y46,", "&amp;-Y46,""))</f>
        <v/>
      </c>
      <c r="AU46" s="243">
        <f>1+AU44</f>
        <v>22</v>
      </c>
      <c r="AV46" s="266" t="str">
        <f>VLOOKUP(AV45,$A$4:$L$145,8,FALSE)</f>
        <v>X</v>
      </c>
      <c r="AW46" s="266" t="str">
        <f>IF(AV46=0,0,VLOOKUP(AV46,Inscripciones!$B$2:$K$499,2,FALSE))</f>
        <v>BYE</v>
      </c>
      <c r="AX46" s="267" t="str">
        <f>IF(AV46=0,0,VLOOKUP(AV46,Inscripciones!$B$1:$N$399,3,FALSE))</f>
        <v>BYE</v>
      </c>
      <c r="BA46" s="268"/>
      <c r="BD46" s="268"/>
      <c r="BG46" s="272"/>
      <c r="BJ46" s="272"/>
      <c r="BL46" s="278">
        <f t="shared" si="3"/>
        <v>42</v>
      </c>
      <c r="BM46" s="279"/>
      <c r="BN46" s="279"/>
      <c r="BO46" s="280"/>
      <c r="BP46" s="281"/>
      <c r="BQ46" s="278"/>
      <c r="BR46" s="278">
        <v>42</v>
      </c>
      <c r="BS46" s="282" t="e">
        <f ca="1">VLOOKUP(BY47,Inscripciones!$A$2:$B$399,2,FALSE)</f>
        <v>#N/A</v>
      </c>
      <c r="BT46" s="278"/>
      <c r="BU46" s="282" t="e">
        <f ca="1">VLOOKUP(BZ47,Inscripciones!$A$2:$B$399,2,FALSE)</f>
        <v>#N/A</v>
      </c>
      <c r="BV46" s="278"/>
      <c r="BW46" s="278"/>
      <c r="BY46" s="264">
        <f ca="1">G86</f>
        <v>4293</v>
      </c>
      <c r="BZ46" s="265">
        <f ca="1">H86</f>
        <v>4458</v>
      </c>
      <c r="CA46" s="253" t="str">
        <f>Inscripciones!$B$2</f>
        <v>U13 MASCULINO</v>
      </c>
      <c r="CB46" s="254" t="s">
        <v>136</v>
      </c>
    </row>
    <row r="47" spans="1:80" ht="10.7" customHeight="1" x14ac:dyDescent="0.25">
      <c r="A47" s="467"/>
      <c r="B47" s="572"/>
      <c r="C47" s="574"/>
      <c r="D47" s="574"/>
      <c r="E47" s="568"/>
      <c r="F47" s="576"/>
      <c r="G47" s="568"/>
      <c r="H47" s="568"/>
      <c r="I47" s="568">
        <v>0</v>
      </c>
      <c r="J47" s="568">
        <v>0</v>
      </c>
      <c r="K47" s="568">
        <v>0</v>
      </c>
      <c r="L47" s="568">
        <v>0</v>
      </c>
      <c r="M47" s="570"/>
      <c r="N47" s="568"/>
      <c r="O47" s="568"/>
      <c r="P47" s="568"/>
      <c r="Q47" s="568"/>
      <c r="R47" s="568"/>
      <c r="S47" s="568"/>
      <c r="T47" s="568"/>
      <c r="U47" s="568"/>
      <c r="V47" s="568"/>
      <c r="W47" s="568"/>
      <c r="X47" s="568"/>
      <c r="Y47" s="568"/>
      <c r="Z47" s="586"/>
      <c r="AA47" s="487"/>
      <c r="AB47" s="487"/>
      <c r="AC47" s="487"/>
      <c r="AD47" s="236" t="str">
        <f>IF(AA46&gt;AB46,AD46&amp;"  "&amp;AE46,IF(AB46&gt;AA46,AD46&amp;"  "&amp;AE47,""))</f>
        <v>1 - 0  (0)</v>
      </c>
      <c r="AE47" s="236" t="str">
        <f t="shared" si="0"/>
        <v>(0)</v>
      </c>
      <c r="AF47" s="236">
        <f>IF(N46&gt;M46,1,0)</f>
        <v>1</v>
      </c>
      <c r="AG47" s="236">
        <f>IF(P46&gt;O46,1,0)</f>
        <v>0</v>
      </c>
      <c r="AH47" s="236">
        <f>IF(R46&gt;Q46,1,0)</f>
        <v>0</v>
      </c>
      <c r="AI47" s="236">
        <f>IF(T46&gt;S46,1,0)</f>
        <v>0</v>
      </c>
      <c r="AJ47" s="236">
        <f>IF(V46&gt;U46,1,0)</f>
        <v>0</v>
      </c>
      <c r="AK47" s="236">
        <f>IF(X46&gt;W46,1,0)</f>
        <v>0</v>
      </c>
      <c r="AL47" s="236">
        <f>IF(Z46&gt;Y46,1,0)</f>
        <v>0</v>
      </c>
      <c r="AM47" s="236">
        <f>IF(N46&gt;M46,M46,IF(M46&gt;N46,-N46,""))</f>
        <v>0</v>
      </c>
      <c r="AN47" s="236" t="str">
        <f>IF(P46&gt;O46,", "&amp;O46,IF(O46&gt;P46,", "&amp;-P46,""))</f>
        <v/>
      </c>
      <c r="AO47" s="236" t="str">
        <f>IF(R46&gt;Q46,", "&amp;Q46,IF(Q46&gt;R46,", "&amp;-R46,""))</f>
        <v/>
      </c>
      <c r="AP47" s="236" t="str">
        <f>IF(T46&gt;S46,", "&amp;S46,IF(S46&gt;T46,", "&amp;-T46,""))</f>
        <v/>
      </c>
      <c r="AQ47" s="236" t="str">
        <f>IF(V46&gt;U46,", "&amp;U46,IF(U46&gt;V46,", "&amp;-V46,""))</f>
        <v/>
      </c>
      <c r="AR47" s="236" t="str">
        <f>IF(X46&gt;W46,", "&amp;W46,IF(W46&gt;X46,", "&amp;-X46,""))</f>
        <v/>
      </c>
      <c r="AS47" s="236" t="str">
        <f>IF(Z46&gt;Y46,", "&amp;Y46,IF(Y46&gt;Z46,", "&amp;-Z46,""))</f>
        <v/>
      </c>
      <c r="AX47" s="269"/>
      <c r="AY47" s="255">
        <v>38</v>
      </c>
      <c r="AZ47" s="256" t="str">
        <f>VLOOKUP(AY47,$A$4:$L$145,6,FALSE)</f>
        <v>21-sep-- Table</v>
      </c>
      <c r="BA47" s="270"/>
      <c r="BB47" s="266">
        <f ca="1">VLOOKUP(BB43,$A$4:$L$149,8,FALSE)</f>
        <v>4679</v>
      </c>
      <c r="BC47" s="266" t="str">
        <f ca="1">IF(BB47=0,0,VLOOKUP(BB47,Inscripciones!$B$2:$K$499,2,FALSE))</f>
        <v>TOMAS IGNACIO UGALDE HERNANDEZ</v>
      </c>
      <c r="BD47" s="267" t="str">
        <f ca="1">IF(BB47=0,0,VLOOKUP(BB47,Inscripciones!$B$1:$N$399,3,FALSE))</f>
        <v>CCDR SAN JOSÉ</v>
      </c>
      <c r="BG47" s="272"/>
      <c r="BJ47" s="272"/>
      <c r="BL47" s="278">
        <f t="shared" si="3"/>
        <v>43</v>
      </c>
      <c r="BM47" s="279"/>
      <c r="BN47" s="279"/>
      <c r="BO47" s="280"/>
      <c r="BP47" s="281"/>
      <c r="BQ47" s="278"/>
      <c r="BR47" s="278">
        <v>43</v>
      </c>
      <c r="BS47" s="282" t="e">
        <f ca="1">VLOOKUP(BY48,Inscripciones!$A$2:$B$399,2,FALSE)</f>
        <v>#N/A</v>
      </c>
      <c r="BT47" s="278"/>
      <c r="BU47" s="282" t="e">
        <f ca="1">VLOOKUP(BZ48,Inscripciones!$A$2:$B$399,2,FALSE)</f>
        <v>#N/A</v>
      </c>
      <c r="BV47" s="278"/>
      <c r="BW47" s="278"/>
      <c r="BY47" s="264">
        <f ca="1">G88</f>
        <v>4151</v>
      </c>
      <c r="BZ47" s="265">
        <f ca="1">H88</f>
        <v>4606</v>
      </c>
      <c r="CA47" s="253" t="str">
        <f>Inscripciones!$B$2</f>
        <v>U13 MASCULINO</v>
      </c>
      <c r="CB47" s="254" t="s">
        <v>137</v>
      </c>
    </row>
    <row r="48" spans="1:80" ht="10.7" customHeight="1" x14ac:dyDescent="0.25">
      <c r="A48" s="467">
        <v>23</v>
      </c>
      <c r="B48" s="587" t="s">
        <v>76</v>
      </c>
      <c r="C48" s="589" t="s">
        <v>77</v>
      </c>
      <c r="D48" s="589"/>
      <c r="E48" s="577"/>
      <c r="F48" s="583" t="str">
        <f t="shared" ref="F48" si="44">C48&amp;"-"&amp;D48&amp;"- Table"&amp;E48</f>
        <v>21-sep-- Table</v>
      </c>
      <c r="G48" s="577">
        <f ca="1">'SORTEO 64'!R21</f>
        <v>4706</v>
      </c>
      <c r="H48" s="577" t="str">
        <f>'SORTEO 64'!R22</f>
        <v>X</v>
      </c>
      <c r="I48" s="577" t="str">
        <f ca="1">IF(G48=0,0,VLOOKUP(G48,Inscripciones!$B$2:$K$499,2,FALSE))</f>
        <v>ISAAC RÍOS FERNÁNDEZ</v>
      </c>
      <c r="J48" s="577" t="str">
        <f ca="1">IF(G48=0,0,VLOOKUP(G48,Inscripciones!$B$1:$N$399,3,FALSE))</f>
        <v>CCDR SAN JOSÉ</v>
      </c>
      <c r="K48" s="577" t="str">
        <f ca="1">IF(I48=0,0,VLOOKUP(H48,Inscripciones!$B$2:$K$499,2,FALSE))</f>
        <v>BYE</v>
      </c>
      <c r="L48" s="577" t="str">
        <f ca="1">IF(I48=0,0,VLOOKUP(H48,Inscripciones!$B$1:$N$399,3,FALSE))</f>
        <v>BYE</v>
      </c>
      <c r="M48" s="581">
        <v>11</v>
      </c>
      <c r="N48" s="577">
        <v>0</v>
      </c>
      <c r="O48" s="577"/>
      <c r="P48" s="577"/>
      <c r="Q48" s="577"/>
      <c r="R48" s="577"/>
      <c r="S48" s="577"/>
      <c r="T48" s="577"/>
      <c r="U48" s="577"/>
      <c r="V48" s="577"/>
      <c r="W48" s="577"/>
      <c r="X48" s="577"/>
      <c r="Y48" s="577"/>
      <c r="Z48" s="579"/>
      <c r="AA48" s="487">
        <f>IF(M48+N48&lt;&gt;0,SUM(AF48:AL48),"")</f>
        <v>1</v>
      </c>
      <c r="AB48" s="487">
        <f>IF(M48+N48&lt;&gt;0,SUM(AF49:AL49),"")</f>
        <v>0</v>
      </c>
      <c r="AC48" s="487" t="str">
        <f t="shared" ref="AC48" si="45">IF(AA48&gt;AB48,AD48&amp;"  "&amp;AE48,IF(AB48&gt;AA48,AD48&amp;"  "&amp;AE49,""))</f>
        <v>1 - 0  (0)</v>
      </c>
      <c r="AD48" s="236" t="str">
        <f>IF(AA48&gt;AB48,AA48&amp;" - "&amp;AB48,IF(AB48&gt;AA48,AB48&amp;" - "&amp;AA48,""))</f>
        <v>1 - 0</v>
      </c>
      <c r="AE48" s="236" t="str">
        <f t="shared" si="0"/>
        <v>(0)</v>
      </c>
      <c r="AF48" s="236">
        <f>IF(M48&gt;N48,1,0)</f>
        <v>1</v>
      </c>
      <c r="AG48" s="236">
        <f>IF(O48&gt;P48,1,0)</f>
        <v>0</v>
      </c>
      <c r="AH48" s="236">
        <f>IF(Q48&gt;R48,1,0)</f>
        <v>0</v>
      </c>
      <c r="AI48" s="236">
        <f>IF(S48&gt;T48,1,0)</f>
        <v>0</v>
      </c>
      <c r="AJ48" s="236">
        <f>IF(U48&gt;V48,1,0)</f>
        <v>0</v>
      </c>
      <c r="AK48" s="236">
        <f>IF(W48&gt;X48,1,0)</f>
        <v>0</v>
      </c>
      <c r="AL48" s="236">
        <f>IF(Y48&gt;Z48,1,0)</f>
        <v>0</v>
      </c>
      <c r="AM48" s="236">
        <f>IF(M48&gt;N48,N48,IF(N48&gt;M48,-M48,""))</f>
        <v>0</v>
      </c>
      <c r="AN48" s="236" t="str">
        <f>IF(O48&gt;P48,", "&amp;P48,IF(P48&gt;O48,", "&amp;-O48,""))</f>
        <v/>
      </c>
      <c r="AO48" s="236" t="str">
        <f>IF(Q48&gt;R48,", "&amp;R48,IF(R48&gt;Q48,", "&amp;-Q48,""))</f>
        <v/>
      </c>
      <c r="AP48" s="236" t="str">
        <f>IF(S48&gt;T48,", "&amp;T48,IF(T48&gt;S48,", "&amp;-S48,""))</f>
        <v/>
      </c>
      <c r="AQ48" s="236" t="str">
        <f>IF(U48&gt;V48,", "&amp;V48,IF(V48&gt;U48,", "&amp;-U48,""))</f>
        <v/>
      </c>
      <c r="AR48" s="236" t="str">
        <f>IF(W48&gt;X48,", "&amp;X48,IF(X48&gt;W48,", "&amp;-W48,""))</f>
        <v/>
      </c>
      <c r="AS48" s="236" t="str">
        <f>IF(Y48&gt;Z48,", "&amp;Z48,IF(Z48&gt;Y48,", "&amp;-Y48,""))</f>
        <v/>
      </c>
      <c r="AU48" s="243">
        <f>1+AU46</f>
        <v>23</v>
      </c>
      <c r="AV48" s="244" t="str">
        <f>VLOOKUP(AV49,$A$4:$L$145,7,FALSE)</f>
        <v>X</v>
      </c>
      <c r="AW48" s="245" t="str">
        <f>IF(AV48=0,0,VLOOKUP(AV48,Inscripciones!$B$2:$K$499,2,FALSE))</f>
        <v>BYE</v>
      </c>
      <c r="AX48" s="246" t="str">
        <f>IF(AV48=0,0,VLOOKUP(AV48,Inscripciones!$B$1:$N$399,3,FALSE))</f>
        <v>BYE</v>
      </c>
      <c r="AY48" s="271"/>
      <c r="BA48" s="268"/>
      <c r="BB48" s="247"/>
      <c r="BC48" s="248" t="str">
        <f>VLOOKUP(AY47,$A$4:$AD$149,29,FALSE)</f>
        <v>2 - 0  (9, 4)</v>
      </c>
      <c r="BD48" s="247"/>
      <c r="BG48" s="272"/>
      <c r="BJ48" s="272"/>
      <c r="BL48" s="278">
        <f t="shared" si="3"/>
        <v>44</v>
      </c>
      <c r="BM48" s="279"/>
      <c r="BN48" s="279"/>
      <c r="BO48" s="280"/>
      <c r="BP48" s="281"/>
      <c r="BQ48" s="278"/>
      <c r="BR48" s="278">
        <v>44</v>
      </c>
      <c r="BS48" s="282" t="e">
        <f ca="1">VLOOKUP(BY49,Inscripciones!$A$2:$B$399,2,FALSE)</f>
        <v>#N/A</v>
      </c>
      <c r="BT48" s="278"/>
      <c r="BU48" s="282" t="e">
        <f ca="1">VLOOKUP(BZ49,Inscripciones!$A$2:$B$399,2,FALSE)</f>
        <v>#N/A</v>
      </c>
      <c r="BV48" s="278"/>
      <c r="BW48" s="278"/>
      <c r="BY48" s="264">
        <f ca="1">G90</f>
        <v>4706</v>
      </c>
      <c r="BZ48" s="265">
        <f ca="1">H90</f>
        <v>3875</v>
      </c>
      <c r="CA48" s="253" t="str">
        <f>Inscripciones!$B$2</f>
        <v>U13 MASCULINO</v>
      </c>
      <c r="CB48" s="254" t="s">
        <v>138</v>
      </c>
    </row>
    <row r="49" spans="1:80" ht="10.7" customHeight="1" x14ac:dyDescent="0.25">
      <c r="A49" s="467"/>
      <c r="B49" s="588"/>
      <c r="C49" s="590"/>
      <c r="D49" s="590"/>
      <c r="E49" s="578"/>
      <c r="F49" s="584"/>
      <c r="G49" s="578"/>
      <c r="H49" s="578"/>
      <c r="I49" s="578">
        <v>0</v>
      </c>
      <c r="J49" s="578">
        <v>0</v>
      </c>
      <c r="K49" s="578">
        <v>0</v>
      </c>
      <c r="L49" s="578">
        <v>0</v>
      </c>
      <c r="M49" s="582"/>
      <c r="N49" s="578"/>
      <c r="O49" s="578"/>
      <c r="P49" s="578"/>
      <c r="Q49" s="578"/>
      <c r="R49" s="578"/>
      <c r="S49" s="578"/>
      <c r="T49" s="578"/>
      <c r="U49" s="578"/>
      <c r="V49" s="578"/>
      <c r="W49" s="578"/>
      <c r="X49" s="578"/>
      <c r="Y49" s="578"/>
      <c r="Z49" s="580"/>
      <c r="AA49" s="487"/>
      <c r="AB49" s="487"/>
      <c r="AC49" s="487"/>
      <c r="AD49" s="236" t="str">
        <f>IF(AA48&gt;AB48,AD48&amp;"  "&amp;AE48,IF(AB48&gt;AA48,AD48&amp;"  "&amp;AE49,""))</f>
        <v>1 - 0  (0)</v>
      </c>
      <c r="AE49" s="236" t="str">
        <f t="shared" si="0"/>
        <v>(0)</v>
      </c>
      <c r="AF49" s="236">
        <f>IF(N48&gt;M48,1,0)</f>
        <v>0</v>
      </c>
      <c r="AG49" s="236">
        <f>IF(P48&gt;O48,1,0)</f>
        <v>0</v>
      </c>
      <c r="AH49" s="236">
        <f>IF(R48&gt;Q48,1,0)</f>
        <v>0</v>
      </c>
      <c r="AI49" s="236">
        <f>IF(T48&gt;S48,1,0)</f>
        <v>0</v>
      </c>
      <c r="AJ49" s="236">
        <f>IF(V48&gt;U48,1,0)</f>
        <v>0</v>
      </c>
      <c r="AK49" s="236">
        <f>IF(X48&gt;W48,1,0)</f>
        <v>0</v>
      </c>
      <c r="AL49" s="236">
        <f>IF(Z48&gt;Y48,1,0)</f>
        <v>0</v>
      </c>
      <c r="AM49" s="236">
        <f>IF(N48&gt;M48,M48,IF(M48&gt;N48,-N48,""))</f>
        <v>0</v>
      </c>
      <c r="AN49" s="236" t="str">
        <f>IF(P48&gt;O48,", "&amp;O48,IF(O48&gt;P48,", "&amp;-P48,""))</f>
        <v/>
      </c>
      <c r="AO49" s="236" t="str">
        <f>IF(R48&gt;Q48,", "&amp;Q48,IF(Q48&gt;R48,", "&amp;-R48,""))</f>
        <v/>
      </c>
      <c r="AP49" s="236" t="str">
        <f>IF(T48&gt;S48,", "&amp;S48,IF(S48&gt;T48,", "&amp;-T48,""))</f>
        <v/>
      </c>
      <c r="AQ49" s="236" t="str">
        <f>IF(V48&gt;U48,", "&amp;U48,IF(U48&gt;V48,", "&amp;-V48,""))</f>
        <v/>
      </c>
      <c r="AR49" s="236" t="str">
        <f>IF(X48&gt;W48,", "&amp;W48,IF(W48&gt;X48,", "&amp;-X48,""))</f>
        <v/>
      </c>
      <c r="AS49" s="236" t="str">
        <f>IF(Z48&gt;Y48,", "&amp;Y48,IF(Y48&gt;Z48,", "&amp;-Z48,""))</f>
        <v/>
      </c>
      <c r="AV49" s="255">
        <v>12</v>
      </c>
      <c r="AW49" s="256" t="str">
        <f>VLOOKUP(AV49,$A$4:$L$145,6,FALSE)</f>
        <v>21-sep-- Table</v>
      </c>
      <c r="AX49" s="257"/>
      <c r="AY49" s="266">
        <f ca="1">VLOOKUP(AY47,$A$4:$L$149,8,FALSE)</f>
        <v>4679</v>
      </c>
      <c r="AZ49" s="266" t="str">
        <f ca="1">IF(AY49=0,0,VLOOKUP(AY49,Inscripciones!$B$2:$K$499,2,FALSE))</f>
        <v>TOMAS IGNACIO UGALDE HERNANDEZ</v>
      </c>
      <c r="BA49" s="267" t="str">
        <f ca="1">IF(AY49=0,0,VLOOKUP(AY49,Inscripciones!$B$1:$N$399,3,FALSE))</f>
        <v>CCDR SAN JOSÉ</v>
      </c>
      <c r="BG49" s="272"/>
      <c r="BJ49" s="272"/>
      <c r="BL49" s="278">
        <f t="shared" si="3"/>
        <v>45</v>
      </c>
      <c r="BM49" s="279"/>
      <c r="BN49" s="279"/>
      <c r="BO49" s="280"/>
      <c r="BP49" s="281"/>
      <c r="BQ49" s="278"/>
      <c r="BR49" s="278">
        <v>45</v>
      </c>
      <c r="BS49" s="282" t="e">
        <f ca="1">VLOOKUP(BY50,Inscripciones!$A$2:$B$399,2,FALSE)</f>
        <v>#N/A</v>
      </c>
      <c r="BT49" s="278"/>
      <c r="BU49" s="282" t="e">
        <f ca="1">VLOOKUP(BZ50,Inscripciones!$A$2:$B$399,2,FALSE)</f>
        <v>#N/A</v>
      </c>
      <c r="BV49" s="278"/>
      <c r="BW49" s="278"/>
      <c r="BY49" s="264">
        <f ca="1">G92</f>
        <v>4181</v>
      </c>
      <c r="BZ49" s="265">
        <f ca="1">H92</f>
        <v>4377</v>
      </c>
      <c r="CA49" s="253" t="str">
        <f>Inscripciones!$B$2</f>
        <v>U13 MASCULINO</v>
      </c>
      <c r="CB49" s="254" t="s">
        <v>139</v>
      </c>
    </row>
    <row r="50" spans="1:80" ht="10.7" customHeight="1" x14ac:dyDescent="0.25">
      <c r="A50" s="467">
        <v>24</v>
      </c>
      <c r="B50" s="571" t="s">
        <v>76</v>
      </c>
      <c r="C50" s="573" t="s">
        <v>77</v>
      </c>
      <c r="D50" s="573"/>
      <c r="E50" s="567"/>
      <c r="F50" s="575" t="str">
        <f t="shared" ref="F50" si="46">C50&amp;"-"&amp;D50&amp;"- Table"&amp;E50</f>
        <v>21-sep-- Table</v>
      </c>
      <c r="G50" s="567" t="str">
        <f>'SORTEO 64'!R23</f>
        <v>X</v>
      </c>
      <c r="H50" s="567">
        <f ca="1">'SORTEO 64'!R24</f>
        <v>3875</v>
      </c>
      <c r="I50" s="567" t="str">
        <f>IF(G50=0,0,VLOOKUP(G50,Inscripciones!$B$2:$K$499,2,FALSE))</f>
        <v>BYE</v>
      </c>
      <c r="J50" s="567" t="str">
        <f>IF(G50=0,0,VLOOKUP(G50,Inscripciones!$B$1:$N$399,3,FALSE))</f>
        <v>BYE</v>
      </c>
      <c r="K50" s="567" t="str">
        <f ca="1">IF(I50=0,0,VLOOKUP(H50,Inscripciones!$B$2:$K$499,2,FALSE))</f>
        <v>CALEB CASCANTE MARIN</v>
      </c>
      <c r="L50" s="567" t="str">
        <f ca="1">IF(I50=0,0,VLOOKUP(H50,Inscripciones!$B$1:$N$399,3,FALSE))</f>
        <v>ESCAZÚ</v>
      </c>
      <c r="M50" s="569">
        <v>0</v>
      </c>
      <c r="N50" s="567">
        <v>11</v>
      </c>
      <c r="O50" s="567"/>
      <c r="P50" s="567"/>
      <c r="Q50" s="567"/>
      <c r="R50" s="567"/>
      <c r="S50" s="567"/>
      <c r="T50" s="567"/>
      <c r="U50" s="567"/>
      <c r="V50" s="567"/>
      <c r="W50" s="567"/>
      <c r="X50" s="567"/>
      <c r="Y50" s="567"/>
      <c r="Z50" s="585"/>
      <c r="AA50" s="487">
        <f>IF(M50+N50&lt;&gt;0,SUM(AF50:AL50),"")</f>
        <v>0</v>
      </c>
      <c r="AB50" s="487">
        <f>IF(M50+N50&lt;&gt;0,SUM(AF51:AL51),"")</f>
        <v>1</v>
      </c>
      <c r="AC50" s="487" t="str">
        <f t="shared" si="25"/>
        <v>1 - 0  (0)</v>
      </c>
      <c r="AD50" s="236" t="str">
        <f>IF(AA50&gt;AB50,AA50&amp;" - "&amp;AB50,IF(AB50&gt;AA50,AB50&amp;" - "&amp;AA50,""))</f>
        <v>1 - 0</v>
      </c>
      <c r="AE50" s="236" t="str">
        <f t="shared" si="0"/>
        <v>(0)</v>
      </c>
      <c r="AF50" s="236">
        <f>IF(M50&gt;N50,1,0)</f>
        <v>0</v>
      </c>
      <c r="AG50" s="236">
        <f>IF(O50&gt;P50,1,0)</f>
        <v>0</v>
      </c>
      <c r="AH50" s="236">
        <f>IF(Q50&gt;R50,1,0)</f>
        <v>0</v>
      </c>
      <c r="AI50" s="236">
        <f>IF(S50&gt;T50,1,0)</f>
        <v>0</v>
      </c>
      <c r="AJ50" s="236">
        <f>IF(U50&gt;V50,1,0)</f>
        <v>0</v>
      </c>
      <c r="AK50" s="236">
        <f>IF(W50&gt;X50,1,0)</f>
        <v>0</v>
      </c>
      <c r="AL50" s="236">
        <f>IF(Y50&gt;Z50,1,0)</f>
        <v>0</v>
      </c>
      <c r="AM50" s="236">
        <f>IF(M50&gt;N50,N50,IF(N50&gt;M50,-M50,""))</f>
        <v>0</v>
      </c>
      <c r="AN50" s="236" t="str">
        <f>IF(O50&gt;P50,", "&amp;P50,IF(P50&gt;O50,", "&amp;-O50,""))</f>
        <v/>
      </c>
      <c r="AO50" s="236" t="str">
        <f>IF(Q50&gt;R50,", "&amp;R50,IF(R50&gt;Q50,", "&amp;-Q50,""))</f>
        <v/>
      </c>
      <c r="AP50" s="236" t="str">
        <f>IF(S50&gt;T50,", "&amp;T50,IF(T50&gt;S50,", "&amp;-S50,""))</f>
        <v/>
      </c>
      <c r="AQ50" s="236" t="str">
        <f>IF(U50&gt;V50,", "&amp;V50,IF(V50&gt;U50,", "&amp;-U50,""))</f>
        <v/>
      </c>
      <c r="AR50" s="236" t="str">
        <f>IF(W50&gt;X50,", "&amp;X50,IF(X50&gt;W50,", "&amp;-W50,""))</f>
        <v/>
      </c>
      <c r="AS50" s="236" t="str">
        <f>IF(Y50&gt;Z50,", "&amp;Z50,IF(Z50&gt;Y50,", "&amp;-Y50,""))</f>
        <v/>
      </c>
      <c r="AU50" s="243">
        <f>1+AU48</f>
        <v>24</v>
      </c>
      <c r="AV50" s="266">
        <f ca="1">VLOOKUP(AV49,$A$4:$L$145,8,FALSE)</f>
        <v>4679</v>
      </c>
      <c r="AW50" s="266" t="str">
        <f ca="1">IF(AV50=0,0,VLOOKUP(AV50,Inscripciones!$B$2:$K$499,2,FALSE))</f>
        <v>TOMAS IGNACIO UGALDE HERNANDEZ</v>
      </c>
      <c r="AX50" s="267" t="str">
        <f ca="1">IF(AV50=0,0,VLOOKUP(AV50,Inscripciones!$B$1:$N$399,3,FALSE))</f>
        <v>CCDR SAN JOSÉ</v>
      </c>
      <c r="AY50" s="247"/>
      <c r="AZ50" s="248" t="str">
        <f>VLOOKUP(AV49,$A$4:$AD$149,29,FALSE)</f>
        <v>1 - 0  (0)</v>
      </c>
      <c r="BA50" s="247"/>
      <c r="BF50" s="241"/>
      <c r="BG50" s="268"/>
      <c r="BJ50" s="272"/>
      <c r="BL50" s="278">
        <f t="shared" si="3"/>
        <v>46</v>
      </c>
      <c r="BM50" s="279"/>
      <c r="BN50" s="279"/>
      <c r="BO50" s="280"/>
      <c r="BP50" s="281"/>
      <c r="BQ50" s="278"/>
      <c r="BR50" s="278">
        <v>46</v>
      </c>
      <c r="BS50" s="282" t="e">
        <f ca="1">VLOOKUP(BY51,Inscripciones!$A$2:$B$399,2,FALSE)</f>
        <v>#N/A</v>
      </c>
      <c r="BT50" s="278"/>
      <c r="BU50" s="282" t="e">
        <f ca="1">VLOOKUP(BZ51,Inscripciones!$A$2:$B$399,2,FALSE)</f>
        <v>#N/A</v>
      </c>
      <c r="BV50" s="278"/>
      <c r="BW50" s="278"/>
      <c r="BY50" s="264">
        <f ca="1">G94</f>
        <v>4676</v>
      </c>
      <c r="BZ50" s="265">
        <f ca="1">H94</f>
        <v>4177</v>
      </c>
      <c r="CA50" s="253" t="str">
        <f>Inscripciones!$B$2</f>
        <v>U13 MASCULINO</v>
      </c>
      <c r="CB50" s="254" t="s">
        <v>140</v>
      </c>
    </row>
    <row r="51" spans="1:80" ht="10.7" customHeight="1" x14ac:dyDescent="0.25">
      <c r="A51" s="467"/>
      <c r="B51" s="572"/>
      <c r="C51" s="574"/>
      <c r="D51" s="574"/>
      <c r="E51" s="568"/>
      <c r="F51" s="576"/>
      <c r="G51" s="568"/>
      <c r="H51" s="568"/>
      <c r="I51" s="568">
        <v>0</v>
      </c>
      <c r="J51" s="568">
        <v>0</v>
      </c>
      <c r="K51" s="568">
        <v>0</v>
      </c>
      <c r="L51" s="568">
        <v>0</v>
      </c>
      <c r="M51" s="570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86"/>
      <c r="AA51" s="487"/>
      <c r="AB51" s="487"/>
      <c r="AC51" s="487"/>
      <c r="AD51" s="236" t="str">
        <f>IF(AA50&gt;AB50,AD50&amp;"  "&amp;AE50,IF(AB50&gt;AA50,AD50&amp;"  "&amp;AE51,""))</f>
        <v>1 - 0  (0)</v>
      </c>
      <c r="AE51" s="236" t="str">
        <f t="shared" si="0"/>
        <v>(0)</v>
      </c>
      <c r="AF51" s="236">
        <f>IF(N50&gt;M50,1,0)</f>
        <v>1</v>
      </c>
      <c r="AG51" s="236">
        <f>IF(P50&gt;O50,1,0)</f>
        <v>0</v>
      </c>
      <c r="AH51" s="236">
        <f>IF(R50&gt;Q50,1,0)</f>
        <v>0</v>
      </c>
      <c r="AI51" s="236">
        <f>IF(T50&gt;S50,1,0)</f>
        <v>0</v>
      </c>
      <c r="AJ51" s="236">
        <f>IF(V50&gt;U50,1,0)</f>
        <v>0</v>
      </c>
      <c r="AK51" s="236">
        <f>IF(X50&gt;W50,1,0)</f>
        <v>0</v>
      </c>
      <c r="AL51" s="236">
        <f>IF(Z50&gt;Y50,1,0)</f>
        <v>0</v>
      </c>
      <c r="AM51" s="236">
        <f>IF(N50&gt;M50,M50,IF(M50&gt;N50,-N50,""))</f>
        <v>0</v>
      </c>
      <c r="AN51" s="236" t="str">
        <f>IF(P50&gt;O50,", "&amp;O50,IF(O50&gt;P50,", "&amp;-P50,""))</f>
        <v/>
      </c>
      <c r="AO51" s="236" t="str">
        <f>IF(R50&gt;Q50,", "&amp;Q50,IF(Q50&gt;R50,", "&amp;-R50,""))</f>
        <v/>
      </c>
      <c r="AP51" s="236" t="str">
        <f>IF(T50&gt;S50,", "&amp;S50,IF(S50&gt;T50,", "&amp;-T50,""))</f>
        <v/>
      </c>
      <c r="AQ51" s="236" t="str">
        <f>IF(V50&gt;U50,", "&amp;U50,IF(U50&gt;V50,", "&amp;-V50,""))</f>
        <v/>
      </c>
      <c r="AR51" s="236" t="str">
        <f>IF(X50&gt;W50,", "&amp;W50,IF(W50&gt;X50,", "&amp;-X50,""))</f>
        <v/>
      </c>
      <c r="AS51" s="236" t="str">
        <f>IF(Z50&gt;Y50,", "&amp;Y50,IF(Y50&gt;Z50,", "&amp;-Z50,""))</f>
        <v/>
      </c>
      <c r="AX51" s="269"/>
      <c r="BE51" s="255">
        <v>58</v>
      </c>
      <c r="BF51" s="256" t="str">
        <f>VLOOKUP(BE51,$A$4:$L$145,6,FALSE)</f>
        <v>21-sep-- Table</v>
      </c>
      <c r="BG51" s="268"/>
      <c r="BH51" s="266">
        <f ca="1">VLOOKUP(BH34,$A$4:$L$149,8,FALSE)</f>
        <v>4297</v>
      </c>
      <c r="BI51" s="266" t="str">
        <f ca="1">IF(BH51=0,0,VLOOKUP(BH51,Inscripciones!$B$2:$K$499,2,FALSE))</f>
        <v>JESÉ DAVID CHAVES MUÑOZ</v>
      </c>
      <c r="BJ51" s="267" t="str">
        <f ca="1">IF(BH51=0,0,VLOOKUP(BH51,Inscripciones!$B$1:$N$399,3,FALSE))</f>
        <v>ESPARZA</v>
      </c>
      <c r="BL51" s="278">
        <f t="shared" si="3"/>
        <v>47</v>
      </c>
      <c r="BM51" s="279"/>
      <c r="BN51" s="279"/>
      <c r="BO51" s="280"/>
      <c r="BP51" s="281"/>
      <c r="BQ51" s="278"/>
      <c r="BR51" s="278">
        <v>47</v>
      </c>
      <c r="BS51" s="282" t="e">
        <f ca="1">VLOOKUP(BY52,Inscripciones!$A$2:$B$399,2,FALSE)</f>
        <v>#N/A</v>
      </c>
      <c r="BT51" s="278"/>
      <c r="BU51" s="282" t="e">
        <f ca="1">VLOOKUP(BZ52,Inscripciones!$A$2:$B$399,2,FALSE)</f>
        <v>#N/A</v>
      </c>
      <c r="BV51" s="278"/>
      <c r="BW51" s="278"/>
      <c r="BY51" s="264">
        <f ca="1">G96</f>
        <v>5005</v>
      </c>
      <c r="BZ51" s="265">
        <f ca="1">H96</f>
        <v>3987</v>
      </c>
      <c r="CA51" s="253" t="str">
        <f>Inscripciones!$B$2</f>
        <v>U13 MASCULINO</v>
      </c>
      <c r="CB51" s="254" t="s">
        <v>141</v>
      </c>
    </row>
    <row r="52" spans="1:80" ht="10.7" customHeight="1" x14ac:dyDescent="0.25">
      <c r="A52" s="467">
        <v>25</v>
      </c>
      <c r="B52" s="587" t="s">
        <v>76</v>
      </c>
      <c r="C52" s="589" t="s">
        <v>77</v>
      </c>
      <c r="D52" s="589"/>
      <c r="E52" s="577"/>
      <c r="F52" s="583" t="str">
        <f t="shared" ref="F52" si="47">C52&amp;"-"&amp;D52&amp;"- Table"&amp;E52</f>
        <v>21-sep-- Table</v>
      </c>
      <c r="G52" s="577">
        <f ca="1">'SORTEO 64'!R25</f>
        <v>4181</v>
      </c>
      <c r="H52" s="577" t="str">
        <f>'SORTEO 64'!R26</f>
        <v>X</v>
      </c>
      <c r="I52" s="577" t="str">
        <f ca="1">IF(G52=0,0,VLOOKUP(G52,Inscripciones!$B$2:$K$499,2,FALSE))</f>
        <v>JUAN MARTÍN ARCE VÁSQUEZ</v>
      </c>
      <c r="J52" s="577" t="str">
        <f ca="1">IF(G52=0,0,VLOOKUP(G52,Inscripciones!$B$1:$N$399,3,FALSE))</f>
        <v>SAN CARLOS</v>
      </c>
      <c r="K52" s="577" t="str">
        <f ca="1">IF(I52=0,0,VLOOKUP(H52,Inscripciones!$B$2:$K$499,2,FALSE))</f>
        <v>BYE</v>
      </c>
      <c r="L52" s="577" t="str">
        <f ca="1">IF(I52=0,0,VLOOKUP(H52,Inscripciones!$B$1:$N$399,3,FALSE))</f>
        <v>BYE</v>
      </c>
      <c r="M52" s="581">
        <v>11</v>
      </c>
      <c r="N52" s="577">
        <v>0</v>
      </c>
      <c r="O52" s="577"/>
      <c r="P52" s="577"/>
      <c r="Q52" s="577"/>
      <c r="R52" s="577"/>
      <c r="S52" s="577"/>
      <c r="T52" s="577"/>
      <c r="U52" s="577"/>
      <c r="V52" s="577"/>
      <c r="W52" s="577"/>
      <c r="X52" s="577"/>
      <c r="Y52" s="577"/>
      <c r="Z52" s="579"/>
      <c r="AA52" s="487">
        <f>IF(M52+N52&lt;&gt;0,SUM(AF52:AL52),"")</f>
        <v>1</v>
      </c>
      <c r="AB52" s="487">
        <f>IF(M52+N52&lt;&gt;0,SUM(AF53:AL53),"")</f>
        <v>0</v>
      </c>
      <c r="AC52" s="487" t="str">
        <f t="shared" si="27"/>
        <v>1 - 0  (0)</v>
      </c>
      <c r="AD52" s="236" t="str">
        <f>IF(AA52&gt;AB52,AA52&amp;" - "&amp;AB52,IF(AB52&gt;AA52,AB52&amp;" - "&amp;AA52,""))</f>
        <v>1 - 0</v>
      </c>
      <c r="AE52" s="236" t="str">
        <f t="shared" si="0"/>
        <v>(0)</v>
      </c>
      <c r="AF52" s="236">
        <f>IF(M52&gt;N52,1,0)</f>
        <v>1</v>
      </c>
      <c r="AG52" s="236">
        <f>IF(O52&gt;P52,1,0)</f>
        <v>0</v>
      </c>
      <c r="AH52" s="236">
        <f>IF(Q52&gt;R52,1,0)</f>
        <v>0</v>
      </c>
      <c r="AI52" s="236">
        <f>IF(S52&gt;T52,1,0)</f>
        <v>0</v>
      </c>
      <c r="AJ52" s="236">
        <f>IF(U52&gt;V52,1,0)</f>
        <v>0</v>
      </c>
      <c r="AK52" s="236">
        <f>IF(W52&gt;X52,1,0)</f>
        <v>0</v>
      </c>
      <c r="AL52" s="236">
        <f>IF(Y52&gt;Z52,1,0)</f>
        <v>0</v>
      </c>
      <c r="AM52" s="236">
        <f>IF(M52&gt;N52,N52,IF(N52&gt;M52,-M52,""))</f>
        <v>0</v>
      </c>
      <c r="AN52" s="236" t="str">
        <f>IF(O52&gt;P52,", "&amp;P52,IF(P52&gt;O52,", "&amp;-O52,""))</f>
        <v/>
      </c>
      <c r="AO52" s="236" t="str">
        <f>IF(Q52&gt;R52,", "&amp;R52,IF(R52&gt;Q52,", "&amp;-Q52,""))</f>
        <v/>
      </c>
      <c r="AP52" s="236" t="str">
        <f>IF(S52&gt;T52,", "&amp;T52,IF(T52&gt;S52,", "&amp;-S52,""))</f>
        <v/>
      </c>
      <c r="AQ52" s="236" t="str">
        <f>IF(U52&gt;V52,", "&amp;V52,IF(V52&gt;U52,", "&amp;-U52,""))</f>
        <v/>
      </c>
      <c r="AR52" s="236" t="str">
        <f>IF(W52&gt;X52,", "&amp;X52,IF(X52&gt;W52,", "&amp;-W52,""))</f>
        <v/>
      </c>
      <c r="AS52" s="236" t="str">
        <f>IF(Y52&gt;Z52,", "&amp;Z52,IF(Z52&gt;Y52,", "&amp;-Y52,""))</f>
        <v/>
      </c>
      <c r="AU52" s="243">
        <f>1+AU50</f>
        <v>25</v>
      </c>
      <c r="AV52" s="244">
        <f ca="1">VLOOKUP(AV53,$A$4:$L$145,7,FALSE)</f>
        <v>4351</v>
      </c>
      <c r="AW52" s="245" t="str">
        <f ca="1">IF(AV52=0,0,VLOOKUP(AV52,Inscripciones!$B$2:$K$499,2,FALSE))</f>
        <v>DANIEL GARRO OBALDÍA</v>
      </c>
      <c r="AX52" s="246" t="str">
        <f ca="1">IF(AV52=0,0,VLOOKUP(AV52,Inscripciones!$B$1:$N$399,3,FALSE))</f>
        <v>SANTA ANA</v>
      </c>
      <c r="AY52" s="247"/>
      <c r="AZ52" s="248" t="str">
        <f>VLOOKUP(AV53,$A$4:$AD$145,29,FALSE)</f>
        <v>1 - 0  (0)</v>
      </c>
      <c r="BA52" s="247"/>
      <c r="BF52" s="241"/>
      <c r="BG52" s="268"/>
      <c r="BH52" s="247"/>
      <c r="BI52" s="248" t="str">
        <f>VLOOKUP(BE51,$A$4:$AD$149,29,FALSE)</f>
        <v>2 - 1  (-8, 6, 0)</v>
      </c>
      <c r="BJ52" s="247"/>
      <c r="BL52" s="278">
        <f t="shared" si="3"/>
        <v>48</v>
      </c>
      <c r="BM52" s="279"/>
      <c r="BN52" s="279"/>
      <c r="BO52" s="280"/>
      <c r="BP52" s="281"/>
      <c r="BQ52" s="278"/>
      <c r="BR52" s="278">
        <v>48</v>
      </c>
      <c r="BS52" s="282" t="e">
        <f ca="1">VLOOKUP(BY53,Inscripciones!$A$2:$B$399,2,FALSE)</f>
        <v>#N/A</v>
      </c>
      <c r="BT52" s="278"/>
      <c r="BU52" s="282" t="e">
        <f ca="1">VLOOKUP(BZ53,Inscripciones!$A$2:$B$399,2,FALSE)</f>
        <v>#N/A</v>
      </c>
      <c r="BV52" s="278"/>
      <c r="BW52" s="278"/>
      <c r="BY52" s="264">
        <f ca="1">G98</f>
        <v>4283</v>
      </c>
      <c r="BZ52" s="265">
        <f ca="1">H98</f>
        <v>4025</v>
      </c>
      <c r="CA52" s="253" t="str">
        <f>Inscripciones!$B$2</f>
        <v>U13 MASCULINO</v>
      </c>
      <c r="CB52" s="254" t="s">
        <v>142</v>
      </c>
    </row>
    <row r="53" spans="1:80" ht="10.7" customHeight="1" x14ac:dyDescent="0.25">
      <c r="A53" s="467"/>
      <c r="B53" s="588"/>
      <c r="C53" s="590"/>
      <c r="D53" s="590"/>
      <c r="E53" s="578"/>
      <c r="F53" s="584"/>
      <c r="G53" s="578"/>
      <c r="H53" s="578"/>
      <c r="I53" s="578">
        <v>0</v>
      </c>
      <c r="J53" s="578">
        <v>0</v>
      </c>
      <c r="K53" s="578">
        <v>0</v>
      </c>
      <c r="L53" s="578">
        <v>0</v>
      </c>
      <c r="M53" s="582"/>
      <c r="N53" s="578"/>
      <c r="O53" s="578"/>
      <c r="P53" s="578"/>
      <c r="Q53" s="578"/>
      <c r="R53" s="578"/>
      <c r="S53" s="578"/>
      <c r="T53" s="578"/>
      <c r="U53" s="578"/>
      <c r="V53" s="578"/>
      <c r="W53" s="578"/>
      <c r="X53" s="578"/>
      <c r="Y53" s="578"/>
      <c r="Z53" s="580"/>
      <c r="AA53" s="487"/>
      <c r="AB53" s="487"/>
      <c r="AC53" s="487"/>
      <c r="AD53" s="236" t="str">
        <f>IF(AA52&gt;AB52,AD52&amp;"  "&amp;AE52,IF(AB52&gt;AA52,AD52&amp;"  "&amp;AE53,""))</f>
        <v>1 - 0  (0)</v>
      </c>
      <c r="AE53" s="236" t="str">
        <f t="shared" si="0"/>
        <v>(0)</v>
      </c>
      <c r="AF53" s="236">
        <f>IF(N52&gt;M52,1,0)</f>
        <v>0</v>
      </c>
      <c r="AG53" s="236">
        <f>IF(P52&gt;O52,1,0)</f>
        <v>0</v>
      </c>
      <c r="AH53" s="236">
        <f>IF(R52&gt;Q52,1,0)</f>
        <v>0</v>
      </c>
      <c r="AI53" s="236">
        <f>IF(T52&gt;S52,1,0)</f>
        <v>0</v>
      </c>
      <c r="AJ53" s="236">
        <f>IF(V52&gt;U52,1,0)</f>
        <v>0</v>
      </c>
      <c r="AK53" s="236">
        <f>IF(X52&gt;W52,1,0)</f>
        <v>0</v>
      </c>
      <c r="AL53" s="236">
        <f>IF(Z52&gt;Y52,1,0)</f>
        <v>0</v>
      </c>
      <c r="AM53" s="236">
        <f>IF(N52&gt;M52,M52,IF(M52&gt;N52,-N52,""))</f>
        <v>0</v>
      </c>
      <c r="AN53" s="236" t="str">
        <f>IF(P52&gt;O52,", "&amp;O52,IF(O52&gt;P52,", "&amp;-P52,""))</f>
        <v/>
      </c>
      <c r="AO53" s="236" t="str">
        <f>IF(R52&gt;Q52,", "&amp;Q52,IF(Q52&gt;R52,", "&amp;-R52,""))</f>
        <v/>
      </c>
      <c r="AP53" s="236" t="str">
        <f>IF(T52&gt;S52,", "&amp;S52,IF(S52&gt;T52,", "&amp;-T52,""))</f>
        <v/>
      </c>
      <c r="AQ53" s="236" t="str">
        <f>IF(V52&gt;U52,", "&amp;U52,IF(U52&gt;V52,", "&amp;-V52,""))</f>
        <v/>
      </c>
      <c r="AR53" s="236" t="str">
        <f>IF(X52&gt;W52,", "&amp;W52,IF(W52&gt;X52,", "&amp;-X52,""))</f>
        <v/>
      </c>
      <c r="AS53" s="236" t="str">
        <f>IF(Z52&gt;Y52,", "&amp;Y52,IF(Y52&gt;Z52,", "&amp;-Z52,""))</f>
        <v/>
      </c>
      <c r="AV53" s="255">
        <v>13</v>
      </c>
      <c r="AW53" s="256" t="str">
        <f>VLOOKUP(AV53,$A$4:$L$145,6,FALSE)</f>
        <v>21-sep-- Table</v>
      </c>
      <c r="AX53" s="257"/>
      <c r="AY53" s="244">
        <f ca="1">VLOOKUP(AY55,$A$4:$L$149,7,FALSE)</f>
        <v>4351</v>
      </c>
      <c r="AZ53" s="245" t="str">
        <f ca="1">IF(AY53=0,0,VLOOKUP(AY53,Inscripciones!$B$2:$K$499,2,FALSE))</f>
        <v>DANIEL GARRO OBALDÍA</v>
      </c>
      <c r="BA53" s="246" t="str">
        <f ca="1">IF(AY53=0,0,VLOOKUP(AY53,Inscripciones!$B$1:$N$399,3,FALSE))</f>
        <v>SANTA ANA</v>
      </c>
      <c r="BG53" s="272"/>
      <c r="BL53" s="283">
        <f t="shared" si="3"/>
        <v>49</v>
      </c>
      <c r="BM53" s="284"/>
      <c r="BN53" s="284"/>
      <c r="BO53" s="285"/>
      <c r="BP53" s="286"/>
      <c r="BQ53" s="283"/>
      <c r="BR53" s="283">
        <v>49</v>
      </c>
      <c r="BS53" s="287" t="e">
        <f ca="1">VLOOKUP(BY54,Inscripciones!$A$2:$B$399,2,FALSE)</f>
        <v>#N/A</v>
      </c>
      <c r="BT53" s="283"/>
      <c r="BU53" s="287" t="e">
        <f ca="1">VLOOKUP(BZ54,Inscripciones!$A$2:$B$399,2,FALSE)</f>
        <v>#N/A</v>
      </c>
      <c r="BV53" s="283"/>
      <c r="BW53" s="283"/>
      <c r="BY53" s="264">
        <f ca="1">G100</f>
        <v>3790</v>
      </c>
      <c r="BZ53" s="265">
        <f ca="1">H100</f>
        <v>4296</v>
      </c>
      <c r="CA53" s="253" t="str">
        <f>Inscripciones!$B$2</f>
        <v>U13 MASCULINO</v>
      </c>
      <c r="CB53" s="254" t="s">
        <v>143</v>
      </c>
    </row>
    <row r="54" spans="1:80" ht="10.7" customHeight="1" x14ac:dyDescent="0.25">
      <c r="A54" s="467">
        <v>26</v>
      </c>
      <c r="B54" s="571" t="s">
        <v>76</v>
      </c>
      <c r="C54" s="573" t="s">
        <v>77</v>
      </c>
      <c r="D54" s="573"/>
      <c r="E54" s="567"/>
      <c r="F54" s="575" t="str">
        <f t="shared" ref="F54" si="48">C54&amp;"-"&amp;D54&amp;"- Table"&amp;E54</f>
        <v>21-sep-- Table</v>
      </c>
      <c r="G54" s="567" t="str">
        <f>'SORTEO 64'!R27</f>
        <v>X</v>
      </c>
      <c r="H54" s="567">
        <f ca="1">'SORTEO 64'!R28</f>
        <v>4377</v>
      </c>
      <c r="I54" s="567" t="str">
        <f>IF(G54=0,0,VLOOKUP(G54,Inscripciones!$B$2:$K$499,2,FALSE))</f>
        <v>BYE</v>
      </c>
      <c r="J54" s="567" t="str">
        <f>IF(G54=0,0,VLOOKUP(G54,Inscripciones!$B$1:$N$399,3,FALSE))</f>
        <v>BYE</v>
      </c>
      <c r="K54" s="567" t="str">
        <f ca="1">IF(I54=0,0,VLOOKUP(H54,Inscripciones!$B$2:$K$499,2,FALSE))</f>
        <v>AARON RAMIREZ LEON</v>
      </c>
      <c r="L54" s="567" t="str">
        <f ca="1">IF(I54=0,0,VLOOKUP(H54,Inscripciones!$B$1:$N$399,3,FALSE))</f>
        <v>ESCAZÚ</v>
      </c>
      <c r="M54" s="569">
        <v>0</v>
      </c>
      <c r="N54" s="567">
        <v>11</v>
      </c>
      <c r="O54" s="567"/>
      <c r="P54" s="567"/>
      <c r="Q54" s="567"/>
      <c r="R54" s="567"/>
      <c r="S54" s="567"/>
      <c r="T54" s="567"/>
      <c r="U54" s="567"/>
      <c r="V54" s="567"/>
      <c r="W54" s="567"/>
      <c r="X54" s="567"/>
      <c r="Y54" s="567"/>
      <c r="Z54" s="585"/>
      <c r="AA54" s="487">
        <f>IF(M54+N54&lt;&gt;0,SUM(AF54:AL54),"")</f>
        <v>0</v>
      </c>
      <c r="AB54" s="487">
        <f>IF(M54+N54&lt;&gt;0,SUM(AF55:AL55),"")</f>
        <v>1</v>
      </c>
      <c r="AC54" s="487" t="str">
        <f t="shared" si="29"/>
        <v>1 - 0  (0)</v>
      </c>
      <c r="AD54" s="236" t="str">
        <f>IF(AA54&gt;AB54,AA54&amp;" - "&amp;AB54,IF(AB54&gt;AA54,AB54&amp;" - "&amp;AA54,""))</f>
        <v>1 - 0</v>
      </c>
      <c r="AE54" s="236" t="str">
        <f t="shared" si="0"/>
        <v>(0)</v>
      </c>
      <c r="AF54" s="236">
        <f>IF(M54&gt;N54,1,0)</f>
        <v>0</v>
      </c>
      <c r="AG54" s="236">
        <f>IF(O54&gt;P54,1,0)</f>
        <v>0</v>
      </c>
      <c r="AH54" s="236">
        <f>IF(Q54&gt;R54,1,0)</f>
        <v>0</v>
      </c>
      <c r="AI54" s="236">
        <f>IF(S54&gt;T54,1,0)</f>
        <v>0</v>
      </c>
      <c r="AJ54" s="236">
        <f>IF(U54&gt;V54,1,0)</f>
        <v>0</v>
      </c>
      <c r="AK54" s="236">
        <f>IF(W54&gt;X54,1,0)</f>
        <v>0</v>
      </c>
      <c r="AL54" s="236">
        <f>IF(Y54&gt;Z54,1,0)</f>
        <v>0</v>
      </c>
      <c r="AM54" s="236">
        <f>IF(M54&gt;N54,N54,IF(N54&gt;M54,-M54,""))</f>
        <v>0</v>
      </c>
      <c r="AN54" s="236" t="str">
        <f>IF(O54&gt;P54,", "&amp;P54,IF(P54&gt;O54,", "&amp;-O54,""))</f>
        <v/>
      </c>
      <c r="AO54" s="236" t="str">
        <f>IF(Q54&gt;R54,", "&amp;R54,IF(R54&gt;Q54,", "&amp;-Q54,""))</f>
        <v/>
      </c>
      <c r="AP54" s="236" t="str">
        <f>IF(S54&gt;T54,", "&amp;T54,IF(T54&gt;S54,", "&amp;-S54,""))</f>
        <v/>
      </c>
      <c r="AQ54" s="236" t="str">
        <f>IF(U54&gt;V54,", "&amp;V54,IF(V54&gt;U54,", "&amp;-U54,""))</f>
        <v/>
      </c>
      <c r="AR54" s="236" t="str">
        <f>IF(W54&gt;X54,", "&amp;X54,IF(X54&gt;W54,", "&amp;-W54,""))</f>
        <v/>
      </c>
      <c r="AS54" s="236" t="str">
        <f>IF(Y54&gt;Z54,", "&amp;Z54,IF(Z54&gt;Y54,", "&amp;-Y54,""))</f>
        <v/>
      </c>
      <c r="AU54" s="243">
        <f>1+AU52</f>
        <v>26</v>
      </c>
      <c r="AV54" s="266" t="str">
        <f>VLOOKUP(AV53,$A$4:$L$145,8,FALSE)</f>
        <v>X</v>
      </c>
      <c r="AW54" s="266" t="str">
        <f>IF(AV54=0,0,VLOOKUP(AV54,Inscripciones!$B$2:$K$499,2,FALSE))</f>
        <v>BYE</v>
      </c>
      <c r="AX54" s="267" t="str">
        <f>IF(AV54=0,0,VLOOKUP(AV54,Inscripciones!$B$1:$N$399,3,FALSE))</f>
        <v>BYE</v>
      </c>
      <c r="BA54" s="268"/>
      <c r="BB54" s="247"/>
      <c r="BC54" s="248" t="str">
        <f>VLOOKUP(AY55,$A$4:$AD$145,29,FALSE)</f>
        <v>2 - 0  (4, )</v>
      </c>
      <c r="BD54" s="247"/>
      <c r="BG54" s="272"/>
      <c r="BL54" s="283">
        <f t="shared" si="3"/>
        <v>50</v>
      </c>
      <c r="BM54" s="284"/>
      <c r="BN54" s="284"/>
      <c r="BO54" s="285"/>
      <c r="BP54" s="286"/>
      <c r="BQ54" s="283"/>
      <c r="BR54" s="283">
        <v>50</v>
      </c>
      <c r="BS54" s="287" t="e">
        <f ca="1">VLOOKUP(BY55,Inscripciones!$A$2:$B$399,2,FALSE)</f>
        <v>#N/A</v>
      </c>
      <c r="BT54" s="283"/>
      <c r="BU54" s="287" t="e">
        <f ca="1">VLOOKUP(BZ55,Inscripciones!$A$2:$B$399,2,FALSE)</f>
        <v>#N/A</v>
      </c>
      <c r="BV54" s="283"/>
      <c r="BW54" s="283"/>
      <c r="BY54" s="264">
        <f ca="1">G102</f>
        <v>4175</v>
      </c>
      <c r="BZ54" s="265">
        <f ca="1">H102</f>
        <v>3988</v>
      </c>
      <c r="CA54" s="253" t="str">
        <f>Inscripciones!$B$2</f>
        <v>U13 MASCULINO</v>
      </c>
      <c r="CB54" s="254" t="s">
        <v>144</v>
      </c>
    </row>
    <row r="55" spans="1:80" ht="10.7" customHeight="1" x14ac:dyDescent="0.25">
      <c r="A55" s="467"/>
      <c r="B55" s="572"/>
      <c r="C55" s="574"/>
      <c r="D55" s="574"/>
      <c r="E55" s="568"/>
      <c r="F55" s="576"/>
      <c r="G55" s="568"/>
      <c r="H55" s="568"/>
      <c r="I55" s="568">
        <v>0</v>
      </c>
      <c r="J55" s="568">
        <v>0</v>
      </c>
      <c r="K55" s="568">
        <v>0</v>
      </c>
      <c r="L55" s="568">
        <v>0</v>
      </c>
      <c r="M55" s="570"/>
      <c r="N55" s="568"/>
      <c r="O55" s="568"/>
      <c r="P55" s="568"/>
      <c r="Q55" s="568"/>
      <c r="R55" s="568"/>
      <c r="S55" s="568"/>
      <c r="T55" s="568"/>
      <c r="U55" s="568"/>
      <c r="V55" s="568"/>
      <c r="W55" s="568"/>
      <c r="X55" s="568"/>
      <c r="Y55" s="568"/>
      <c r="Z55" s="586"/>
      <c r="AA55" s="487"/>
      <c r="AB55" s="487"/>
      <c r="AC55" s="487"/>
      <c r="AD55" s="236" t="str">
        <f>IF(AA54&gt;AB54,AD54&amp;"  "&amp;AE54,IF(AB54&gt;AA54,AD54&amp;"  "&amp;AE55,""))</f>
        <v>1 - 0  (0)</v>
      </c>
      <c r="AE55" s="236" t="str">
        <f t="shared" si="0"/>
        <v>(0)</v>
      </c>
      <c r="AF55" s="236">
        <f>IF(N54&gt;M54,1,0)</f>
        <v>1</v>
      </c>
      <c r="AG55" s="236">
        <f>IF(P54&gt;O54,1,0)</f>
        <v>0</v>
      </c>
      <c r="AH55" s="236">
        <f>IF(R54&gt;Q54,1,0)</f>
        <v>0</v>
      </c>
      <c r="AI55" s="236">
        <f>IF(T54&gt;S54,1,0)</f>
        <v>0</v>
      </c>
      <c r="AJ55" s="236">
        <f>IF(V54&gt;U54,1,0)</f>
        <v>0</v>
      </c>
      <c r="AK55" s="236">
        <f>IF(X54&gt;W54,1,0)</f>
        <v>0</v>
      </c>
      <c r="AL55" s="236">
        <f>IF(Z54&gt;Y54,1,0)</f>
        <v>0</v>
      </c>
      <c r="AM55" s="236">
        <f>IF(N54&gt;M54,M54,IF(M54&gt;N54,-N54,""))</f>
        <v>0</v>
      </c>
      <c r="AN55" s="236" t="str">
        <f>IF(P54&gt;O54,", "&amp;O54,IF(O54&gt;P54,", "&amp;-P54,""))</f>
        <v/>
      </c>
      <c r="AO55" s="236" t="str">
        <f>IF(R54&gt;Q54,", "&amp;Q54,IF(Q54&gt;R54,", "&amp;-R54,""))</f>
        <v/>
      </c>
      <c r="AP55" s="236" t="str">
        <f>IF(T54&gt;S54,", "&amp;S54,IF(S54&gt;T54,", "&amp;-T54,""))</f>
        <v/>
      </c>
      <c r="AQ55" s="236" t="str">
        <f>IF(V54&gt;U54,", "&amp;U54,IF(U54&gt;V54,", "&amp;-V54,""))</f>
        <v/>
      </c>
      <c r="AR55" s="236" t="str">
        <f>IF(X54&gt;W54,", "&amp;W54,IF(W54&gt;X54,", "&amp;-X54,""))</f>
        <v/>
      </c>
      <c r="AS55" s="236" t="str">
        <f>IF(Z54&gt;Y54,", "&amp;Y54,IF(Y54&gt;Z54,", "&amp;-Z54,""))</f>
        <v/>
      </c>
      <c r="AX55" s="269"/>
      <c r="AY55" s="255">
        <v>39</v>
      </c>
      <c r="AZ55" s="256" t="str">
        <f>VLOOKUP(AY55,$A$4:$L$145,6,FALSE)</f>
        <v>21-sep-- Table</v>
      </c>
      <c r="BA55" s="270"/>
      <c r="BB55" s="244">
        <f ca="1">VLOOKUP(BB59,$A$4:$L$149,7,FALSE)</f>
        <v>4351</v>
      </c>
      <c r="BC55" s="245" t="str">
        <f ca="1">IF(BB55=0,0,VLOOKUP(BB55,Inscripciones!$B$2:$K$499,2,FALSE))</f>
        <v>DANIEL GARRO OBALDÍA</v>
      </c>
      <c r="BD55" s="246" t="str">
        <f ca="1">IF(BB55=0,0,VLOOKUP(BB55,Inscripciones!$B$1:$N$399,3,FALSE))</f>
        <v>SANTA ANA</v>
      </c>
      <c r="BG55" s="272"/>
      <c r="BL55" s="283">
        <f t="shared" si="3"/>
        <v>51</v>
      </c>
      <c r="BM55" s="284"/>
      <c r="BN55" s="284"/>
      <c r="BO55" s="285"/>
      <c r="BP55" s="286"/>
      <c r="BQ55" s="283"/>
      <c r="BR55" s="283">
        <v>51</v>
      </c>
      <c r="BS55" s="287" t="e">
        <f ca="1">VLOOKUP(BY56,Inscripciones!$A$2:$B$399,2,FALSE)</f>
        <v>#N/A</v>
      </c>
      <c r="BT55" s="283"/>
      <c r="BU55" s="287" t="e">
        <f ca="1">VLOOKUP(BZ56,Inscripciones!$A$2:$B$399,2,FALSE)</f>
        <v>#N/A</v>
      </c>
      <c r="BV55" s="283"/>
      <c r="BW55" s="283"/>
      <c r="BY55" s="264">
        <f ca="1">G104</f>
        <v>4026</v>
      </c>
      <c r="BZ55" s="265">
        <f ca="1">H104</f>
        <v>4679</v>
      </c>
      <c r="CA55" s="253" t="str">
        <f>Inscripciones!$B$2</f>
        <v>U13 MASCULINO</v>
      </c>
      <c r="CB55" s="254" t="s">
        <v>145</v>
      </c>
    </row>
    <row r="56" spans="1:80" ht="10.7" customHeight="1" x14ac:dyDescent="0.25">
      <c r="A56" s="467">
        <v>27</v>
      </c>
      <c r="B56" s="587" t="s">
        <v>76</v>
      </c>
      <c r="C56" s="589" t="s">
        <v>77</v>
      </c>
      <c r="D56" s="589"/>
      <c r="E56" s="577"/>
      <c r="F56" s="583" t="str">
        <f t="shared" ref="F56" si="49">C56&amp;"-"&amp;D56&amp;"- Table"&amp;E56</f>
        <v>21-sep-- Table</v>
      </c>
      <c r="G56" s="577">
        <f ca="1">'SORTEO 64'!R29</f>
        <v>4676</v>
      </c>
      <c r="H56" s="577" t="str">
        <f>'SORTEO 64'!R30</f>
        <v>X</v>
      </c>
      <c r="I56" s="577" t="str">
        <f ca="1">IF(G56=0,0,VLOOKUP(G56,Inscripciones!$B$2:$K$499,2,FALSE))</f>
        <v>SAMUEL GUARDADO ROJAS</v>
      </c>
      <c r="J56" s="577" t="str">
        <f ca="1">IF(G56=0,0,VLOOKUP(G56,Inscripciones!$B$1:$N$399,3,FALSE))</f>
        <v>SAN CARLOS</v>
      </c>
      <c r="K56" s="577" t="str">
        <f ca="1">IF(I56=0,0,VLOOKUP(H56,Inscripciones!$B$2:$K$499,2,FALSE))</f>
        <v>BYE</v>
      </c>
      <c r="L56" s="577" t="str">
        <f ca="1">IF(I56=0,0,VLOOKUP(H56,Inscripciones!$B$1:$N$399,3,FALSE))</f>
        <v>BYE</v>
      </c>
      <c r="M56" s="581">
        <v>11</v>
      </c>
      <c r="N56" s="577">
        <v>0</v>
      </c>
      <c r="O56" s="577"/>
      <c r="P56" s="577"/>
      <c r="Q56" s="577"/>
      <c r="R56" s="577"/>
      <c r="S56" s="577"/>
      <c r="T56" s="577"/>
      <c r="U56" s="577"/>
      <c r="V56" s="577"/>
      <c r="W56" s="577"/>
      <c r="X56" s="577"/>
      <c r="Y56" s="577"/>
      <c r="Z56" s="579"/>
      <c r="AA56" s="487">
        <f>IF(M56+N56&lt;&gt;0,SUM(AF56:AL56),"")</f>
        <v>1</v>
      </c>
      <c r="AB56" s="487">
        <f>IF(M56+N56&lt;&gt;0,SUM(AF57:AL57),"")</f>
        <v>0</v>
      </c>
      <c r="AC56" s="487" t="str">
        <f t="shared" si="31"/>
        <v>1 - 0  (0)</v>
      </c>
      <c r="AD56" s="236" t="str">
        <f>IF(AA56&gt;AB56,AA56&amp;" - "&amp;AB56,IF(AB56&gt;AA56,AB56&amp;" - "&amp;AA56,""))</f>
        <v>1 - 0</v>
      </c>
      <c r="AE56" s="236" t="str">
        <f t="shared" si="0"/>
        <v>(0)</v>
      </c>
      <c r="AF56" s="236">
        <f>IF(M56&gt;N56,1,0)</f>
        <v>1</v>
      </c>
      <c r="AG56" s="236">
        <f>IF(O56&gt;P56,1,0)</f>
        <v>0</v>
      </c>
      <c r="AH56" s="236">
        <f>IF(Q56&gt;R56,1,0)</f>
        <v>0</v>
      </c>
      <c r="AI56" s="236">
        <f>IF(S56&gt;T56,1,0)</f>
        <v>0</v>
      </c>
      <c r="AJ56" s="236">
        <f>IF(U56&gt;V56,1,0)</f>
        <v>0</v>
      </c>
      <c r="AK56" s="236">
        <f>IF(W56&gt;X56,1,0)</f>
        <v>0</v>
      </c>
      <c r="AL56" s="236">
        <f>IF(Y56&gt;Z56,1,0)</f>
        <v>0</v>
      </c>
      <c r="AM56" s="236">
        <f>IF(M56&gt;N56,N56,IF(N56&gt;M56,-M56,""))</f>
        <v>0</v>
      </c>
      <c r="AN56" s="236" t="str">
        <f>IF(O56&gt;P56,", "&amp;P56,IF(P56&gt;O56,", "&amp;-O56,""))</f>
        <v/>
      </c>
      <c r="AO56" s="236" t="str">
        <f>IF(Q56&gt;R56,", "&amp;R56,IF(R56&gt;Q56,", "&amp;-Q56,""))</f>
        <v/>
      </c>
      <c r="AP56" s="236" t="str">
        <f>IF(S56&gt;T56,", "&amp;T56,IF(T56&gt;S56,", "&amp;-S56,""))</f>
        <v/>
      </c>
      <c r="AQ56" s="236" t="str">
        <f>IF(U56&gt;V56,", "&amp;V56,IF(V56&gt;U56,", "&amp;-U56,""))</f>
        <v/>
      </c>
      <c r="AR56" s="236" t="str">
        <f>IF(W56&gt;X56,", "&amp;X56,IF(X56&gt;W56,", "&amp;-W56,""))</f>
        <v/>
      </c>
      <c r="AS56" s="236" t="str">
        <f>IF(Y56&gt;Z56,", "&amp;Z56,IF(Z56&gt;Y56,", "&amp;-Y56,""))</f>
        <v/>
      </c>
      <c r="AU56" s="243">
        <f>1+AU54</f>
        <v>27</v>
      </c>
      <c r="AV56" s="244" t="str">
        <f>VLOOKUP(AV57,$A$4:$L$145,7,FALSE)</f>
        <v>X</v>
      </c>
      <c r="AW56" s="245" t="str">
        <f>IF(AV56=0,0,VLOOKUP(AV56,Inscripciones!$B$2:$K$499,2,FALSE))</f>
        <v>BYE</v>
      </c>
      <c r="AX56" s="246" t="str">
        <f>IF(AV56=0,0,VLOOKUP(AV56,Inscripciones!$B$1:$N$399,3,FALSE))</f>
        <v>BYE</v>
      </c>
      <c r="AY56" s="271"/>
      <c r="BA56" s="268"/>
      <c r="BD56" s="268"/>
      <c r="BG56" s="272"/>
      <c r="BL56" s="283">
        <f t="shared" si="3"/>
        <v>52</v>
      </c>
      <c r="BM56" s="284"/>
      <c r="BN56" s="284"/>
      <c r="BO56" s="285"/>
      <c r="BP56" s="286"/>
      <c r="BQ56" s="283"/>
      <c r="BR56" s="283">
        <v>52</v>
      </c>
      <c r="BS56" s="287" t="e">
        <f ca="1">VLOOKUP(BY57,Inscripciones!$A$2:$B$399,2,FALSE)</f>
        <v>#N/A</v>
      </c>
      <c r="BT56" s="283"/>
      <c r="BU56" s="287" t="e">
        <f ca="1">VLOOKUP(BZ57,Inscripciones!$A$2:$B$399,2,FALSE)</f>
        <v>#N/A</v>
      </c>
      <c r="BV56" s="283"/>
      <c r="BW56" s="283"/>
      <c r="BY56" s="264">
        <f ca="1">G106</f>
        <v>4351</v>
      </c>
      <c r="BZ56" s="265">
        <f ca="1">H106</f>
        <v>4297</v>
      </c>
      <c r="CA56" s="253" t="str">
        <f>Inscripciones!$B$2</f>
        <v>U13 MASCULINO</v>
      </c>
      <c r="CB56" s="254" t="s">
        <v>146</v>
      </c>
    </row>
    <row r="57" spans="1:80" ht="10.7" customHeight="1" x14ac:dyDescent="0.25">
      <c r="A57" s="467"/>
      <c r="B57" s="588"/>
      <c r="C57" s="590"/>
      <c r="D57" s="590"/>
      <c r="E57" s="578"/>
      <c r="F57" s="584"/>
      <c r="G57" s="578"/>
      <c r="H57" s="578"/>
      <c r="I57" s="578">
        <v>0</v>
      </c>
      <c r="J57" s="578">
        <v>0</v>
      </c>
      <c r="K57" s="578">
        <v>0</v>
      </c>
      <c r="L57" s="578">
        <v>0</v>
      </c>
      <c r="M57" s="582"/>
      <c r="N57" s="578"/>
      <c r="O57" s="578"/>
      <c r="P57" s="578"/>
      <c r="Q57" s="578"/>
      <c r="R57" s="578"/>
      <c r="S57" s="578"/>
      <c r="T57" s="578"/>
      <c r="U57" s="578"/>
      <c r="V57" s="578"/>
      <c r="W57" s="578"/>
      <c r="X57" s="578"/>
      <c r="Y57" s="578"/>
      <c r="Z57" s="580"/>
      <c r="AA57" s="487"/>
      <c r="AB57" s="487"/>
      <c r="AC57" s="487"/>
      <c r="AD57" s="236" t="str">
        <f>IF(AA56&gt;AB56,AD56&amp;"  "&amp;AE56,IF(AB56&gt;AA56,AD56&amp;"  "&amp;AE57,""))</f>
        <v>1 - 0  (0)</v>
      </c>
      <c r="AE57" s="236" t="str">
        <f t="shared" si="0"/>
        <v>(0)</v>
      </c>
      <c r="AF57" s="236">
        <f>IF(N56&gt;M56,1,0)</f>
        <v>0</v>
      </c>
      <c r="AG57" s="236">
        <f>IF(P56&gt;O56,1,0)</f>
        <v>0</v>
      </c>
      <c r="AH57" s="236">
        <f>IF(R56&gt;Q56,1,0)</f>
        <v>0</v>
      </c>
      <c r="AI57" s="236">
        <f>IF(T56&gt;S56,1,0)</f>
        <v>0</v>
      </c>
      <c r="AJ57" s="236">
        <f>IF(V56&gt;U56,1,0)</f>
        <v>0</v>
      </c>
      <c r="AK57" s="236">
        <f>IF(X56&gt;W56,1,0)</f>
        <v>0</v>
      </c>
      <c r="AL57" s="236">
        <f>IF(Z56&gt;Y56,1,0)</f>
        <v>0</v>
      </c>
      <c r="AM57" s="236">
        <f>IF(N56&gt;M56,M56,IF(M56&gt;N56,-N56,""))</f>
        <v>0</v>
      </c>
      <c r="AN57" s="236" t="str">
        <f>IF(P56&gt;O56,", "&amp;O56,IF(O56&gt;P56,", "&amp;-P56,""))</f>
        <v/>
      </c>
      <c r="AO57" s="236" t="str">
        <f>IF(R56&gt;Q56,", "&amp;Q56,IF(Q56&gt;R56,", "&amp;-R56,""))</f>
        <v/>
      </c>
      <c r="AP57" s="236" t="str">
        <f>IF(T56&gt;S56,", "&amp;S56,IF(S56&gt;T56,", "&amp;-T56,""))</f>
        <v/>
      </c>
      <c r="AQ57" s="236" t="str">
        <f>IF(V56&gt;U56,", "&amp;U56,IF(U56&gt;V56,", "&amp;-V56,""))</f>
        <v/>
      </c>
      <c r="AR57" s="236" t="str">
        <f>IF(X56&gt;W56,", "&amp;W56,IF(W56&gt;X56,", "&amp;-X56,""))</f>
        <v/>
      </c>
      <c r="AS57" s="236" t="str">
        <f>IF(Z56&gt;Y56,", "&amp;Y56,IF(Y56&gt;Z56,", "&amp;-Z56,""))</f>
        <v/>
      </c>
      <c r="AV57" s="255">
        <v>14</v>
      </c>
      <c r="AW57" s="256" t="str">
        <f>VLOOKUP(AV57,$A$4:$L$145,6,FALSE)</f>
        <v>21-sep-- Table</v>
      </c>
      <c r="AX57" s="257"/>
      <c r="AY57" s="266">
        <f ca="1">VLOOKUP(AY55,$A$4:$L$149,8,FALSE)</f>
        <v>4825</v>
      </c>
      <c r="AZ57" s="266" t="str">
        <f ca="1">IF(AY57=0,0,VLOOKUP(AY57,Inscripciones!$B$2:$K$499,2,FALSE))</f>
        <v>SANTIAGO MELENDEZ MONTERO</v>
      </c>
      <c r="BA57" s="267" t="str">
        <f ca="1">IF(AY57=0,0,VLOOKUP(AY57,Inscripciones!$B$1:$N$399,3,FALSE))</f>
        <v>PÉREZ ZELEDÓN</v>
      </c>
      <c r="BD57" s="268"/>
      <c r="BG57" s="272"/>
      <c r="BL57" s="283">
        <f t="shared" si="3"/>
        <v>53</v>
      </c>
      <c r="BM57" s="284"/>
      <c r="BN57" s="284"/>
      <c r="BO57" s="285"/>
      <c r="BP57" s="286"/>
      <c r="BQ57" s="283"/>
      <c r="BR57" s="283">
        <v>53</v>
      </c>
      <c r="BS57" s="287" t="e">
        <f ca="1">VLOOKUP(BY58,Inscripciones!$A$2:$B$399,2,FALSE)</f>
        <v>#N/A</v>
      </c>
      <c r="BT57" s="283"/>
      <c r="BU57" s="287" t="e">
        <f ca="1">VLOOKUP(BZ58,Inscripciones!$A$2:$B$399,2,FALSE)</f>
        <v>#N/A</v>
      </c>
      <c r="BV57" s="283"/>
      <c r="BW57" s="283"/>
      <c r="BY57" s="264">
        <f ca="1">G108</f>
        <v>3787</v>
      </c>
      <c r="BZ57" s="265">
        <f ca="1">H108</f>
        <v>4293</v>
      </c>
      <c r="CA57" s="253" t="str">
        <f>Inscripciones!$B$2</f>
        <v>U13 MASCULINO</v>
      </c>
      <c r="CB57" s="254" t="s">
        <v>147</v>
      </c>
    </row>
    <row r="58" spans="1:80" ht="10.7" customHeight="1" x14ac:dyDescent="0.25">
      <c r="A58" s="467">
        <v>28</v>
      </c>
      <c r="B58" s="571" t="s">
        <v>76</v>
      </c>
      <c r="C58" s="573" t="s">
        <v>77</v>
      </c>
      <c r="D58" s="573"/>
      <c r="E58" s="567"/>
      <c r="F58" s="575" t="str">
        <f t="shared" ref="F58" si="50">C58&amp;"-"&amp;D58&amp;"- Table"&amp;E58</f>
        <v>21-sep-- Table</v>
      </c>
      <c r="G58" s="567" t="str">
        <f>'SORTEO 64'!R31</f>
        <v>X</v>
      </c>
      <c r="H58" s="567">
        <f ca="1">'SORTEO 64'!R32</f>
        <v>4177</v>
      </c>
      <c r="I58" s="567" t="str">
        <f>IF(G58=0,0,VLOOKUP(G58,Inscripciones!$B$2:$K$499,2,FALSE))</f>
        <v>BYE</v>
      </c>
      <c r="J58" s="567" t="str">
        <f>IF(G58=0,0,VLOOKUP(G58,Inscripciones!$B$1:$N$399,3,FALSE))</f>
        <v>BYE</v>
      </c>
      <c r="K58" s="567" t="str">
        <f ca="1">IF(I58=0,0,VLOOKUP(H58,Inscripciones!$B$2:$K$499,2,FALSE))</f>
        <v>RODOLFO ALBERTO CHAVES LEON</v>
      </c>
      <c r="L58" s="567" t="str">
        <f ca="1">IF(I58=0,0,VLOOKUP(H58,Inscripciones!$B$1:$N$399,3,FALSE))</f>
        <v>ESPARZA</v>
      </c>
      <c r="M58" s="569">
        <v>0</v>
      </c>
      <c r="N58" s="567">
        <v>11</v>
      </c>
      <c r="O58" s="567"/>
      <c r="P58" s="567"/>
      <c r="Q58" s="567"/>
      <c r="R58" s="567"/>
      <c r="S58" s="567"/>
      <c r="T58" s="567"/>
      <c r="U58" s="567"/>
      <c r="V58" s="567"/>
      <c r="W58" s="567"/>
      <c r="X58" s="567"/>
      <c r="Y58" s="567"/>
      <c r="Z58" s="585"/>
      <c r="AA58" s="487">
        <f>IF(M58+N58&lt;&gt;0,SUM(AF58:AL58),"")</f>
        <v>0</v>
      </c>
      <c r="AB58" s="487">
        <f>IF(M58+N58&lt;&gt;0,SUM(AF59:AL59),"")</f>
        <v>1</v>
      </c>
      <c r="AC58" s="487" t="str">
        <f t="shared" si="33"/>
        <v>1 - 0  (0)</v>
      </c>
      <c r="AD58" s="236" t="str">
        <f>IF(AA58&gt;AB58,AA58&amp;" - "&amp;AB58,IF(AB58&gt;AA58,AB58&amp;" - "&amp;AA58,""))</f>
        <v>1 - 0</v>
      </c>
      <c r="AE58" s="236" t="str">
        <f t="shared" si="0"/>
        <v>(0)</v>
      </c>
      <c r="AF58" s="236">
        <f>IF(M58&gt;N58,1,0)</f>
        <v>0</v>
      </c>
      <c r="AG58" s="236">
        <f>IF(O58&gt;P58,1,0)</f>
        <v>0</v>
      </c>
      <c r="AH58" s="236">
        <f>IF(Q58&gt;R58,1,0)</f>
        <v>0</v>
      </c>
      <c r="AI58" s="236">
        <f>IF(S58&gt;T58,1,0)</f>
        <v>0</v>
      </c>
      <c r="AJ58" s="236">
        <f>IF(U58&gt;V58,1,0)</f>
        <v>0</v>
      </c>
      <c r="AK58" s="236">
        <f>IF(W58&gt;X58,1,0)</f>
        <v>0</v>
      </c>
      <c r="AL58" s="236">
        <f>IF(Y58&gt;Z58,1,0)</f>
        <v>0</v>
      </c>
      <c r="AM58" s="236">
        <f>IF(M58&gt;N58,N58,IF(N58&gt;M58,-M58,""))</f>
        <v>0</v>
      </c>
      <c r="AN58" s="236" t="str">
        <f>IF(O58&gt;P58,", "&amp;P58,IF(P58&gt;O58,", "&amp;-O58,""))</f>
        <v/>
      </c>
      <c r="AO58" s="236" t="str">
        <f>IF(Q58&gt;R58,", "&amp;R58,IF(R58&gt;Q58,", "&amp;-Q58,""))</f>
        <v/>
      </c>
      <c r="AP58" s="236" t="str">
        <f>IF(S58&gt;T58,", "&amp;T58,IF(T58&gt;S58,", "&amp;-S58,""))</f>
        <v/>
      </c>
      <c r="AQ58" s="236" t="str">
        <f>IF(U58&gt;V58,", "&amp;V58,IF(V58&gt;U58,", "&amp;-U58,""))</f>
        <v/>
      </c>
      <c r="AR58" s="236" t="str">
        <f>IF(W58&gt;X58,", "&amp;X58,IF(X58&gt;W58,", "&amp;-W58,""))</f>
        <v/>
      </c>
      <c r="AS58" s="236" t="str">
        <f>IF(Y58&gt;Z58,", "&amp;Z58,IF(Z58&gt;Y58,", "&amp;-Y58,""))</f>
        <v/>
      </c>
      <c r="AU58" s="243">
        <f>1+AU56</f>
        <v>28</v>
      </c>
      <c r="AV58" s="266">
        <f ca="1">VLOOKUP(AV57,$A$4:$L$145,8,FALSE)</f>
        <v>4825</v>
      </c>
      <c r="AW58" s="266" t="str">
        <f ca="1">IF(AV58=0,0,VLOOKUP(AV58,Inscripciones!$B$2:$K$499,2,FALSE))</f>
        <v>SANTIAGO MELENDEZ MONTERO</v>
      </c>
      <c r="AX58" s="267" t="str">
        <f ca="1">IF(AV58=0,0,VLOOKUP(AV58,Inscripciones!$B$1:$N$399,3,FALSE))</f>
        <v>PÉREZ ZELEDÓN</v>
      </c>
      <c r="AY58" s="247"/>
      <c r="AZ58" s="248" t="str">
        <f>VLOOKUP(AV57,$A$4:$AD$149,29,FALSE)</f>
        <v>1 - 0  (0)</v>
      </c>
      <c r="BA58" s="247"/>
      <c r="BD58" s="268"/>
      <c r="BG58" s="272"/>
      <c r="BL58" s="283">
        <f t="shared" si="3"/>
        <v>54</v>
      </c>
      <c r="BM58" s="284"/>
      <c r="BN58" s="284"/>
      <c r="BO58" s="285"/>
      <c r="BP58" s="286"/>
      <c r="BQ58" s="283"/>
      <c r="BR58" s="283">
        <v>54</v>
      </c>
      <c r="BS58" s="287" t="e">
        <f ca="1">VLOOKUP(BY59,Inscripciones!$A$2:$B$399,2,FALSE)</f>
        <v>#N/A</v>
      </c>
      <c r="BT58" s="283"/>
      <c r="BU58" s="287" t="e">
        <f ca="1">VLOOKUP(BZ59,Inscripciones!$A$2:$B$399,2,FALSE)</f>
        <v>#N/A</v>
      </c>
      <c r="BV58" s="283"/>
      <c r="BW58" s="283"/>
      <c r="BY58" s="264">
        <f ca="1">G110</f>
        <v>4151</v>
      </c>
      <c r="BZ58" s="265">
        <f ca="1">H110</f>
        <v>3875</v>
      </c>
      <c r="CA58" s="253" t="str">
        <f>Inscripciones!$B$2</f>
        <v>U13 MASCULINO</v>
      </c>
      <c r="CB58" s="254" t="s">
        <v>148</v>
      </c>
    </row>
    <row r="59" spans="1:80" ht="10.7" customHeight="1" x14ac:dyDescent="0.25">
      <c r="A59" s="467"/>
      <c r="B59" s="572"/>
      <c r="C59" s="574"/>
      <c r="D59" s="574"/>
      <c r="E59" s="568"/>
      <c r="F59" s="576"/>
      <c r="G59" s="568"/>
      <c r="H59" s="568"/>
      <c r="I59" s="568">
        <v>0</v>
      </c>
      <c r="J59" s="568">
        <v>0</v>
      </c>
      <c r="K59" s="568">
        <v>0</v>
      </c>
      <c r="L59" s="568">
        <v>0</v>
      </c>
      <c r="M59" s="570"/>
      <c r="N59" s="568"/>
      <c r="O59" s="568"/>
      <c r="P59" s="568"/>
      <c r="Q59" s="568"/>
      <c r="R59" s="568"/>
      <c r="S59" s="568"/>
      <c r="T59" s="568"/>
      <c r="U59" s="568"/>
      <c r="V59" s="568"/>
      <c r="W59" s="568"/>
      <c r="X59" s="568"/>
      <c r="Y59" s="568"/>
      <c r="Z59" s="586"/>
      <c r="AA59" s="487"/>
      <c r="AB59" s="487"/>
      <c r="AC59" s="487"/>
      <c r="AD59" s="236" t="str">
        <f>IF(AA58&gt;AB58,AD58&amp;"  "&amp;AE58,IF(AB58&gt;AA58,AD58&amp;"  "&amp;AE59,""))</f>
        <v>1 - 0  (0)</v>
      </c>
      <c r="AE59" s="236" t="str">
        <f t="shared" si="0"/>
        <v>(0)</v>
      </c>
      <c r="AF59" s="236">
        <f>IF(N58&gt;M58,1,0)</f>
        <v>1</v>
      </c>
      <c r="AG59" s="236">
        <f>IF(P58&gt;O58,1,0)</f>
        <v>0</v>
      </c>
      <c r="AH59" s="236">
        <f>IF(R58&gt;Q58,1,0)</f>
        <v>0</v>
      </c>
      <c r="AI59" s="236">
        <f>IF(T58&gt;S58,1,0)</f>
        <v>0</v>
      </c>
      <c r="AJ59" s="236">
        <f>IF(V58&gt;U58,1,0)</f>
        <v>0</v>
      </c>
      <c r="AK59" s="236">
        <f>IF(X58&gt;W58,1,0)</f>
        <v>0</v>
      </c>
      <c r="AL59" s="236">
        <f>IF(Z58&gt;Y58,1,0)</f>
        <v>0</v>
      </c>
      <c r="AM59" s="236">
        <f>IF(N58&gt;M58,M58,IF(M58&gt;N58,-N58,""))</f>
        <v>0</v>
      </c>
      <c r="AN59" s="236" t="str">
        <f>IF(P58&gt;O58,", "&amp;O58,IF(O58&gt;P58,", "&amp;-P58,""))</f>
        <v/>
      </c>
      <c r="AO59" s="236" t="str">
        <f>IF(R58&gt;Q58,", "&amp;Q58,IF(Q58&gt;R58,", "&amp;-R58,""))</f>
        <v/>
      </c>
      <c r="AP59" s="236" t="str">
        <f>IF(T58&gt;S58,", "&amp;S58,IF(S58&gt;T58,", "&amp;-T58,""))</f>
        <v/>
      </c>
      <c r="AQ59" s="236" t="str">
        <f>IF(V58&gt;U58,", "&amp;U58,IF(U58&gt;V58,", "&amp;-V58,""))</f>
        <v/>
      </c>
      <c r="AR59" s="236" t="str">
        <f>IF(X58&gt;W58,", "&amp;W58,IF(W58&gt;X58,", "&amp;-X58,""))</f>
        <v/>
      </c>
      <c r="AS59" s="236" t="str">
        <f>IF(Z58&gt;Y58,", "&amp;Y58,IF(Y58&gt;Z58,", "&amp;-Z58,""))</f>
        <v/>
      </c>
      <c r="AX59" s="269"/>
      <c r="BB59" s="255">
        <v>52</v>
      </c>
      <c r="BC59" s="256" t="str">
        <f>VLOOKUP(BB59,$A$4:$L$145,6,FALSE)</f>
        <v>21-sep-- Table</v>
      </c>
      <c r="BD59" s="268"/>
      <c r="BE59" s="266">
        <f ca="1">VLOOKUP(BE51,$A$4:$L$149,8,FALSE)</f>
        <v>4297</v>
      </c>
      <c r="BF59" s="266" t="str">
        <f ca="1">IF(BE59=0,0,VLOOKUP(BE59,Inscripciones!$B$2:$K$499,2,FALSE))</f>
        <v>JESÉ DAVID CHAVES MUÑOZ</v>
      </c>
      <c r="BG59" s="267" t="str">
        <f ca="1">IF(BE59=0,0,VLOOKUP(BE59,Inscripciones!$B$1:$N$399,3,FALSE))</f>
        <v>ESPARZA</v>
      </c>
      <c r="BL59" s="283">
        <f t="shared" si="3"/>
        <v>55</v>
      </c>
      <c r="BM59" s="284"/>
      <c r="BN59" s="284"/>
      <c r="BO59" s="285"/>
      <c r="BP59" s="286"/>
      <c r="BQ59" s="283"/>
      <c r="BR59" s="283">
        <v>55</v>
      </c>
      <c r="BS59" s="287" t="e">
        <f ca="1">VLOOKUP(BY60,Inscripciones!$A$2:$B$399,2,FALSE)</f>
        <v>#N/A</v>
      </c>
      <c r="BT59" s="283"/>
      <c r="BU59" s="287" t="e">
        <f ca="1">VLOOKUP(BZ60,Inscripciones!$A$2:$B$399,2,FALSE)</f>
        <v>#N/A</v>
      </c>
      <c r="BV59" s="283"/>
      <c r="BW59" s="283"/>
      <c r="BY59" s="264">
        <f ca="1">G112</f>
        <v>4181</v>
      </c>
      <c r="BZ59" s="265">
        <f ca="1">H112</f>
        <v>4177</v>
      </c>
      <c r="CA59" s="253" t="str">
        <f>Inscripciones!$B$2</f>
        <v>U13 MASCULINO</v>
      </c>
      <c r="CB59" s="254" t="s">
        <v>149</v>
      </c>
    </row>
    <row r="60" spans="1:80" ht="10.7" customHeight="1" x14ac:dyDescent="0.25">
      <c r="A60" s="467">
        <v>29</v>
      </c>
      <c r="B60" s="587" t="s">
        <v>76</v>
      </c>
      <c r="C60" s="589" t="s">
        <v>77</v>
      </c>
      <c r="D60" s="589"/>
      <c r="E60" s="577"/>
      <c r="F60" s="583" t="str">
        <f t="shared" ref="F60" si="51">C60&amp;"-"&amp;D60&amp;"- Table"&amp;E60</f>
        <v>21-sep-- Table</v>
      </c>
      <c r="G60" s="577">
        <f ca="1">'SORTEO 64'!R33</f>
        <v>5005</v>
      </c>
      <c r="H60" s="577" t="str">
        <f>'SORTEO 64'!R34</f>
        <v>X</v>
      </c>
      <c r="I60" s="577" t="str">
        <f ca="1">IF(G60=0,0,VLOOKUP(G60,Inscripciones!$B$2:$K$499,2,FALSE))</f>
        <v>ADRIAN ARTAVIA MORALES</v>
      </c>
      <c r="J60" s="577" t="str">
        <f ca="1">IF(G60=0,0,VLOOKUP(G60,Inscripciones!$B$1:$N$399,3,FALSE))</f>
        <v>MONTES DE OCA</v>
      </c>
      <c r="K60" s="577" t="str">
        <f ca="1">IF(I60=0,0,VLOOKUP(H60,Inscripciones!$B$2:$K$499,2,FALSE))</f>
        <v>BYE</v>
      </c>
      <c r="L60" s="577" t="str">
        <f ca="1">IF(I60=0,0,VLOOKUP(H60,Inscripciones!$B$1:$N$399,3,FALSE))</f>
        <v>BYE</v>
      </c>
      <c r="M60" s="581">
        <v>11</v>
      </c>
      <c r="N60" s="577">
        <v>0</v>
      </c>
      <c r="O60" s="577"/>
      <c r="P60" s="577"/>
      <c r="Q60" s="577"/>
      <c r="R60" s="577"/>
      <c r="S60" s="577"/>
      <c r="T60" s="577"/>
      <c r="U60" s="577"/>
      <c r="V60" s="577"/>
      <c r="W60" s="577"/>
      <c r="X60" s="577"/>
      <c r="Y60" s="577"/>
      <c r="Z60" s="579"/>
      <c r="AA60" s="487">
        <f>IF(M60+N60&lt;&gt;0,SUM(AF60:AL60),"")</f>
        <v>1</v>
      </c>
      <c r="AB60" s="487">
        <f>IF(M60+N60&lt;&gt;0,SUM(AF61:AL61),"")</f>
        <v>0</v>
      </c>
      <c r="AC60" s="487" t="str">
        <f t="shared" si="35"/>
        <v>1 - 0  (0)</v>
      </c>
      <c r="AD60" s="236" t="str">
        <f>IF(AA60&gt;AB60,AA60&amp;" - "&amp;AB60,IF(AB60&gt;AA60,AB60&amp;" - "&amp;AA60,""))</f>
        <v>1 - 0</v>
      </c>
      <c r="AE60" s="236" t="str">
        <f t="shared" si="0"/>
        <v>(0)</v>
      </c>
      <c r="AF60" s="236">
        <f>IF(M60&gt;N60,1,0)</f>
        <v>1</v>
      </c>
      <c r="AG60" s="236">
        <f>IF(O60&gt;P60,1,0)</f>
        <v>0</v>
      </c>
      <c r="AH60" s="236">
        <f>IF(Q60&gt;R60,1,0)</f>
        <v>0</v>
      </c>
      <c r="AI60" s="236">
        <f>IF(S60&gt;T60,1,0)</f>
        <v>0</v>
      </c>
      <c r="AJ60" s="236">
        <f>IF(U60&gt;V60,1,0)</f>
        <v>0</v>
      </c>
      <c r="AK60" s="236">
        <f>IF(W60&gt;X60,1,0)</f>
        <v>0</v>
      </c>
      <c r="AL60" s="236">
        <f>IF(Y60&gt;Z60,1,0)</f>
        <v>0</v>
      </c>
      <c r="AM60" s="236">
        <f>IF(M60&gt;N60,N60,IF(N60&gt;M60,-M60,""))</f>
        <v>0</v>
      </c>
      <c r="AN60" s="236" t="str">
        <f>IF(O60&gt;P60,", "&amp;P60,IF(P60&gt;O60,", "&amp;-O60,""))</f>
        <v/>
      </c>
      <c r="AO60" s="236" t="str">
        <f>IF(Q60&gt;R60,", "&amp;R60,IF(R60&gt;Q60,", "&amp;-Q60,""))</f>
        <v/>
      </c>
      <c r="AP60" s="236" t="str">
        <f>IF(S60&gt;T60,", "&amp;T60,IF(T60&gt;S60,", "&amp;-S60,""))</f>
        <v/>
      </c>
      <c r="AQ60" s="236" t="str">
        <f>IF(U60&gt;V60,", "&amp;V60,IF(V60&gt;U60,", "&amp;-U60,""))</f>
        <v/>
      </c>
      <c r="AR60" s="236" t="str">
        <f>IF(W60&gt;X60,", "&amp;X60,IF(X60&gt;W60,", "&amp;-W60,""))</f>
        <v/>
      </c>
      <c r="AS60" s="236" t="str">
        <f>IF(Y60&gt;Z60,", "&amp;Z60,IF(Z60&gt;Y60,", "&amp;-Y60,""))</f>
        <v/>
      </c>
      <c r="AU60" s="243">
        <f>1+AU58</f>
        <v>29</v>
      </c>
      <c r="AV60" s="244">
        <f ca="1">VLOOKUP(AV61,$A$4:$L$145,7,FALSE)</f>
        <v>4227</v>
      </c>
      <c r="AW60" s="245" t="str">
        <f ca="1">IF(AV60=0,0,VLOOKUP(AV60,Inscripciones!$B$2:$K$499,2,FALSE))</f>
        <v>ISAAC GUTIERREZ CHACON</v>
      </c>
      <c r="AX60" s="246" t="str">
        <f ca="1">IF(AV60=0,0,VLOOKUP(AV60,Inscripciones!$B$1:$N$399,3,FALSE))</f>
        <v>CCDR SANTA CRUZ</v>
      </c>
      <c r="AY60" s="247"/>
      <c r="AZ60" s="248" t="str">
        <f>VLOOKUP(AV61,$A$4:$AD$145,29,FALSE)</f>
        <v>1 - 0  (0)</v>
      </c>
      <c r="BA60" s="247"/>
      <c r="BD60" s="268"/>
      <c r="BE60" s="247"/>
      <c r="BF60" s="248" t="str">
        <f>VLOOKUP(BB59,$A$4:$AD$149,29,FALSE)</f>
        <v>2 - 0  (0, 7)</v>
      </c>
      <c r="BG60" s="247"/>
      <c r="BL60" s="283">
        <f t="shared" si="3"/>
        <v>56</v>
      </c>
      <c r="BM60" s="284"/>
      <c r="BN60" s="284"/>
      <c r="BO60" s="285"/>
      <c r="BP60" s="286"/>
      <c r="BQ60" s="283"/>
      <c r="BR60" s="283">
        <v>56</v>
      </c>
      <c r="BS60" s="287" t="e">
        <f ca="1">VLOOKUP(BY61,Inscripciones!$A$2:$B$399,2,FALSE)</f>
        <v>#N/A</v>
      </c>
      <c r="BT60" s="283"/>
      <c r="BU60" s="287" t="e">
        <f ca="1">VLOOKUP(BZ61,Inscripciones!$A$2:$B$399,2,FALSE)</f>
        <v>#N/A</v>
      </c>
      <c r="BV60" s="283"/>
      <c r="BW60" s="283"/>
      <c r="BY60" s="264">
        <f ca="1">G114</f>
        <v>3987</v>
      </c>
      <c r="BZ60" s="265">
        <f ca="1">H114</f>
        <v>4025</v>
      </c>
      <c r="CA60" s="253" t="str">
        <f>Inscripciones!$B$2</f>
        <v>U13 MASCULINO</v>
      </c>
      <c r="CB60" s="254" t="s">
        <v>150</v>
      </c>
    </row>
    <row r="61" spans="1:80" ht="10.7" customHeight="1" x14ac:dyDescent="0.25">
      <c r="A61" s="467"/>
      <c r="B61" s="588"/>
      <c r="C61" s="590"/>
      <c r="D61" s="590"/>
      <c r="E61" s="578"/>
      <c r="F61" s="584"/>
      <c r="G61" s="578"/>
      <c r="H61" s="578"/>
      <c r="I61" s="578">
        <v>0</v>
      </c>
      <c r="J61" s="578">
        <v>0</v>
      </c>
      <c r="K61" s="578">
        <v>0</v>
      </c>
      <c r="L61" s="578">
        <v>0</v>
      </c>
      <c r="M61" s="582"/>
      <c r="N61" s="578"/>
      <c r="O61" s="578"/>
      <c r="P61" s="578"/>
      <c r="Q61" s="578"/>
      <c r="R61" s="578"/>
      <c r="S61" s="578"/>
      <c r="T61" s="578"/>
      <c r="U61" s="578"/>
      <c r="V61" s="578"/>
      <c r="W61" s="578"/>
      <c r="X61" s="578"/>
      <c r="Y61" s="578"/>
      <c r="Z61" s="580"/>
      <c r="AA61" s="487"/>
      <c r="AB61" s="487"/>
      <c r="AC61" s="487"/>
      <c r="AD61" s="236" t="str">
        <f>IF(AA60&gt;AB60,AD60&amp;"  "&amp;AE60,IF(AB60&gt;AA60,AD60&amp;"  "&amp;AE61,""))</f>
        <v>1 - 0  (0)</v>
      </c>
      <c r="AE61" s="236" t="str">
        <f t="shared" si="0"/>
        <v>(0)</v>
      </c>
      <c r="AF61" s="236">
        <f>IF(N60&gt;M60,1,0)</f>
        <v>0</v>
      </c>
      <c r="AG61" s="236">
        <f>IF(P60&gt;O60,1,0)</f>
        <v>0</v>
      </c>
      <c r="AH61" s="236">
        <f>IF(R60&gt;Q60,1,0)</f>
        <v>0</v>
      </c>
      <c r="AI61" s="236">
        <f>IF(T60&gt;S60,1,0)</f>
        <v>0</v>
      </c>
      <c r="AJ61" s="236">
        <f>IF(V60&gt;U60,1,0)</f>
        <v>0</v>
      </c>
      <c r="AK61" s="236">
        <f>IF(X60&gt;W60,1,0)</f>
        <v>0</v>
      </c>
      <c r="AL61" s="236">
        <f>IF(Z60&gt;Y60,1,0)</f>
        <v>0</v>
      </c>
      <c r="AM61" s="236">
        <f>IF(N60&gt;M60,M60,IF(M60&gt;N60,-N60,""))</f>
        <v>0</v>
      </c>
      <c r="AN61" s="236" t="str">
        <f>IF(P60&gt;O60,", "&amp;O60,IF(O60&gt;P60,", "&amp;-P60,""))</f>
        <v/>
      </c>
      <c r="AO61" s="236" t="str">
        <f>IF(R60&gt;Q60,", "&amp;Q60,IF(Q60&gt;R60,", "&amp;-R60,""))</f>
        <v/>
      </c>
      <c r="AP61" s="236" t="str">
        <f>IF(T60&gt;S60,", "&amp;S60,IF(S60&gt;T60,", "&amp;-T60,""))</f>
        <v/>
      </c>
      <c r="AQ61" s="236" t="str">
        <f>IF(V60&gt;U60,", "&amp;U60,IF(U60&gt;V60,", "&amp;-V60,""))</f>
        <v/>
      </c>
      <c r="AR61" s="236" t="str">
        <f>IF(X60&gt;W60,", "&amp;W60,IF(W60&gt;X60,", "&amp;-X60,""))</f>
        <v/>
      </c>
      <c r="AS61" s="236" t="str">
        <f>IF(Z60&gt;Y60,", "&amp;Y60,IF(Y60&gt;Z60,", "&amp;-Z60,""))</f>
        <v/>
      </c>
      <c r="AV61" s="255">
        <v>15</v>
      </c>
      <c r="AW61" s="256" t="str">
        <f>VLOOKUP(AV61,$A$4:$L$145,6,FALSE)</f>
        <v>21-sep-- Table</v>
      </c>
      <c r="AX61" s="257"/>
      <c r="AY61" s="244">
        <f ca="1">VLOOKUP(AY63,$A$4:$L$149,7,FALSE)</f>
        <v>4227</v>
      </c>
      <c r="AZ61" s="245" t="str">
        <f ca="1">IF(AY61=0,0,VLOOKUP(AY61,Inscripciones!$B$2:$K$499,2,FALSE))</f>
        <v>ISAAC GUTIERREZ CHACON</v>
      </c>
      <c r="BA61" s="246" t="str">
        <f ca="1">IF(AY61=0,0,VLOOKUP(AY61,Inscripciones!$B$1:$N$399,3,FALSE))</f>
        <v>CCDR SANTA CRUZ</v>
      </c>
      <c r="BD61" s="268"/>
      <c r="BL61" s="288">
        <f t="shared" si="3"/>
        <v>57</v>
      </c>
      <c r="BM61" s="289"/>
      <c r="BN61" s="289"/>
      <c r="BO61" s="290"/>
      <c r="BP61" s="291"/>
      <c r="BQ61" s="288"/>
      <c r="BR61" s="288">
        <v>57</v>
      </c>
      <c r="BS61" s="292" t="e">
        <f ca="1">VLOOKUP(BY62,Inscripciones!$A$2:$B$399,2,FALSE)</f>
        <v>#N/A</v>
      </c>
      <c r="BT61" s="288"/>
      <c r="BU61" s="292" t="e">
        <f ca="1">VLOOKUP(BZ62,Inscripciones!$A$2:$B$399,2,FALSE)</f>
        <v>#N/A</v>
      </c>
      <c r="BV61" s="288"/>
      <c r="BW61" s="288"/>
      <c r="BY61" s="264">
        <f ca="1">G116</f>
        <v>3790</v>
      </c>
      <c r="BZ61" s="265">
        <f ca="1">H116</f>
        <v>3988</v>
      </c>
      <c r="CA61" s="253" t="str">
        <f>Inscripciones!$B$2</f>
        <v>U13 MASCULINO</v>
      </c>
      <c r="CB61" s="254" t="s">
        <v>151</v>
      </c>
    </row>
    <row r="62" spans="1:80" ht="10.7" customHeight="1" x14ac:dyDescent="0.25">
      <c r="A62" s="467">
        <v>30</v>
      </c>
      <c r="B62" s="571" t="s">
        <v>76</v>
      </c>
      <c r="C62" s="573" t="s">
        <v>77</v>
      </c>
      <c r="D62" s="573"/>
      <c r="E62" s="567"/>
      <c r="F62" s="575" t="str">
        <f t="shared" ref="F62" si="52">C62&amp;"-"&amp;D62&amp;"- Table"&amp;E62</f>
        <v>21-sep-- Table</v>
      </c>
      <c r="G62" s="567" t="str">
        <f>'SORTEO 64'!R35</f>
        <v>X</v>
      </c>
      <c r="H62" s="567">
        <f ca="1">'SORTEO 64'!R36</f>
        <v>3987</v>
      </c>
      <c r="I62" s="567" t="str">
        <f>IF(G62=0,0,VLOOKUP(G62,Inscripciones!$B$2:$K$499,2,FALSE))</f>
        <v>BYE</v>
      </c>
      <c r="J62" s="567" t="str">
        <f>IF(G62=0,0,VLOOKUP(G62,Inscripciones!$B$1:$N$399,3,FALSE))</f>
        <v>BYE</v>
      </c>
      <c r="K62" s="567" t="str">
        <f ca="1">IF(I62=0,0,VLOOKUP(H62,Inscripciones!$B$2:$K$499,2,FALSE))</f>
        <v>JOSÉ DANIEL FERNÁNDEZ HERRERA</v>
      </c>
      <c r="L62" s="567" t="str">
        <f ca="1">IF(I62=0,0,VLOOKUP(H62,Inscripciones!$B$1:$N$399,3,FALSE))</f>
        <v>ESCAZÚ</v>
      </c>
      <c r="M62" s="569">
        <v>0</v>
      </c>
      <c r="N62" s="567">
        <v>11</v>
      </c>
      <c r="O62" s="567"/>
      <c r="P62" s="567"/>
      <c r="Q62" s="567"/>
      <c r="R62" s="567"/>
      <c r="S62" s="567"/>
      <c r="T62" s="567"/>
      <c r="U62" s="567"/>
      <c r="V62" s="567"/>
      <c r="W62" s="567"/>
      <c r="X62" s="567"/>
      <c r="Y62" s="567"/>
      <c r="Z62" s="585"/>
      <c r="AA62" s="487">
        <f>IF(M62+N62&lt;&gt;0,SUM(AF62:AL62),"")</f>
        <v>0</v>
      </c>
      <c r="AB62" s="487">
        <f>IF(M62+N62&lt;&gt;0,SUM(AF63:AL63),"")</f>
        <v>1</v>
      </c>
      <c r="AC62" s="487" t="str">
        <f t="shared" si="37"/>
        <v>1 - 0  (0)</v>
      </c>
      <c r="AD62" s="236" t="str">
        <f>IF(AA62&gt;AB62,AA62&amp;" - "&amp;AB62,IF(AB62&gt;AA62,AB62&amp;" - "&amp;AA62,""))</f>
        <v>1 - 0</v>
      </c>
      <c r="AE62" s="236" t="str">
        <f t="shared" si="0"/>
        <v>(0)</v>
      </c>
      <c r="AF62" s="236">
        <f>IF(M62&gt;N62,1,0)</f>
        <v>0</v>
      </c>
      <c r="AG62" s="236">
        <f>IF(O62&gt;P62,1,0)</f>
        <v>0</v>
      </c>
      <c r="AH62" s="236">
        <f>IF(Q62&gt;R62,1,0)</f>
        <v>0</v>
      </c>
      <c r="AI62" s="236">
        <f>IF(S62&gt;T62,1,0)</f>
        <v>0</v>
      </c>
      <c r="AJ62" s="236">
        <f>IF(U62&gt;V62,1,0)</f>
        <v>0</v>
      </c>
      <c r="AK62" s="236">
        <f>IF(W62&gt;X62,1,0)</f>
        <v>0</v>
      </c>
      <c r="AL62" s="236">
        <f>IF(Y62&gt;Z62,1,0)</f>
        <v>0</v>
      </c>
      <c r="AM62" s="236">
        <f>IF(M62&gt;N62,N62,IF(N62&gt;M62,-M62,""))</f>
        <v>0</v>
      </c>
      <c r="AN62" s="236" t="str">
        <f>IF(O62&gt;P62,", "&amp;P62,IF(P62&gt;O62,", "&amp;-O62,""))</f>
        <v/>
      </c>
      <c r="AO62" s="236" t="str">
        <f>IF(Q62&gt;R62,", "&amp;R62,IF(R62&gt;Q62,", "&amp;-Q62,""))</f>
        <v/>
      </c>
      <c r="AP62" s="236" t="str">
        <f>IF(S62&gt;T62,", "&amp;T62,IF(T62&gt;S62,", "&amp;-S62,""))</f>
        <v/>
      </c>
      <c r="AQ62" s="236" t="str">
        <f>IF(U62&gt;V62,", "&amp;V62,IF(V62&gt;U62,", "&amp;-U62,""))</f>
        <v/>
      </c>
      <c r="AR62" s="236" t="str">
        <f>IF(W62&gt;X62,", "&amp;X62,IF(X62&gt;W62,", "&amp;-W62,""))</f>
        <v/>
      </c>
      <c r="AS62" s="236" t="str">
        <f>IF(Y62&gt;Z62,", "&amp;Z62,IF(Z62&gt;Y62,", "&amp;-Y62,""))</f>
        <v/>
      </c>
      <c r="AU62" s="243">
        <f>1+AU60</f>
        <v>30</v>
      </c>
      <c r="AV62" s="266" t="str">
        <f>VLOOKUP(AV61,$A$4:$L$145,8,FALSE)</f>
        <v>X</v>
      </c>
      <c r="AW62" s="266" t="str">
        <f>IF(AV62=0,0,VLOOKUP(AV62,Inscripciones!$B$2:$K$499,2,FALSE))</f>
        <v>BYE</v>
      </c>
      <c r="AX62" s="267" t="str">
        <f>IF(AV62=0,0,VLOOKUP(AV62,Inscripciones!$B$1:$N$399,3,FALSE))</f>
        <v>BYE</v>
      </c>
      <c r="BA62" s="268"/>
      <c r="BD62" s="268"/>
      <c r="BL62" s="288">
        <f t="shared" si="3"/>
        <v>58</v>
      </c>
      <c r="BM62" s="289"/>
      <c r="BN62" s="289"/>
      <c r="BO62" s="290"/>
      <c r="BP62" s="291"/>
      <c r="BQ62" s="288"/>
      <c r="BR62" s="288">
        <v>58</v>
      </c>
      <c r="BS62" s="292" t="e">
        <f ca="1">VLOOKUP(BY63,Inscripciones!$A$2:$B$399,2,FALSE)</f>
        <v>#N/A</v>
      </c>
      <c r="BT62" s="288"/>
      <c r="BU62" s="292" t="e">
        <f ca="1">VLOOKUP(BZ63,Inscripciones!$A$2:$B$399,2,FALSE)</f>
        <v>#N/A</v>
      </c>
      <c r="BV62" s="288"/>
      <c r="BW62" s="288"/>
      <c r="BY62" s="264">
        <f ca="1">G118</f>
        <v>4679</v>
      </c>
      <c r="BZ62" s="265">
        <f ca="1">H118</f>
        <v>4297</v>
      </c>
      <c r="CA62" s="253" t="str">
        <f>Inscripciones!$B$2</f>
        <v>U13 MASCULINO</v>
      </c>
      <c r="CB62" s="254" t="s">
        <v>151</v>
      </c>
    </row>
    <row r="63" spans="1:80" ht="10.7" customHeight="1" x14ac:dyDescent="0.25">
      <c r="A63" s="467"/>
      <c r="B63" s="572"/>
      <c r="C63" s="574"/>
      <c r="D63" s="574"/>
      <c r="E63" s="568"/>
      <c r="F63" s="576"/>
      <c r="G63" s="568"/>
      <c r="H63" s="568"/>
      <c r="I63" s="568">
        <v>0</v>
      </c>
      <c r="J63" s="568">
        <v>0</v>
      </c>
      <c r="K63" s="568">
        <v>0</v>
      </c>
      <c r="L63" s="568">
        <v>0</v>
      </c>
      <c r="M63" s="570"/>
      <c r="N63" s="568"/>
      <c r="O63" s="568"/>
      <c r="P63" s="568"/>
      <c r="Q63" s="568"/>
      <c r="R63" s="568"/>
      <c r="S63" s="568"/>
      <c r="T63" s="568"/>
      <c r="U63" s="568"/>
      <c r="V63" s="568"/>
      <c r="W63" s="568"/>
      <c r="X63" s="568"/>
      <c r="Y63" s="568"/>
      <c r="Z63" s="586"/>
      <c r="AA63" s="487"/>
      <c r="AB63" s="487"/>
      <c r="AC63" s="487"/>
      <c r="AD63" s="236" t="str">
        <f>IF(AA62&gt;AB62,AD62&amp;"  "&amp;AE62,IF(AB62&gt;AA62,AD62&amp;"  "&amp;AE63,""))</f>
        <v>1 - 0  (0)</v>
      </c>
      <c r="AE63" s="236" t="str">
        <f t="shared" si="0"/>
        <v>(0)</v>
      </c>
      <c r="AF63" s="236">
        <f>IF(N62&gt;M62,1,0)</f>
        <v>1</v>
      </c>
      <c r="AG63" s="236">
        <f>IF(P62&gt;O62,1,0)</f>
        <v>0</v>
      </c>
      <c r="AH63" s="236">
        <f>IF(R62&gt;Q62,1,0)</f>
        <v>0</v>
      </c>
      <c r="AI63" s="236">
        <f>IF(T62&gt;S62,1,0)</f>
        <v>0</v>
      </c>
      <c r="AJ63" s="236">
        <f>IF(V62&gt;U62,1,0)</f>
        <v>0</v>
      </c>
      <c r="AK63" s="236">
        <f>IF(X62&gt;W62,1,0)</f>
        <v>0</v>
      </c>
      <c r="AL63" s="236">
        <f>IF(Z62&gt;Y62,1,0)</f>
        <v>0</v>
      </c>
      <c r="AM63" s="236">
        <f>IF(N62&gt;M62,M62,IF(M62&gt;N62,-N62,""))</f>
        <v>0</v>
      </c>
      <c r="AN63" s="236" t="str">
        <f>IF(P62&gt;O62,", "&amp;O62,IF(O62&gt;P62,", "&amp;-P62,""))</f>
        <v/>
      </c>
      <c r="AO63" s="236" t="str">
        <f>IF(R62&gt;Q62,", "&amp;Q62,IF(Q62&gt;R62,", "&amp;-R62,""))</f>
        <v/>
      </c>
      <c r="AP63" s="236" t="str">
        <f>IF(T62&gt;S62,", "&amp;S62,IF(S62&gt;T62,", "&amp;-T62,""))</f>
        <v/>
      </c>
      <c r="AQ63" s="236" t="str">
        <f>IF(V62&gt;U62,", "&amp;U62,IF(U62&gt;V62,", "&amp;-V62,""))</f>
        <v/>
      </c>
      <c r="AR63" s="236" t="str">
        <f>IF(X62&gt;W62,", "&amp;W62,IF(W62&gt;X62,", "&amp;-X62,""))</f>
        <v/>
      </c>
      <c r="AS63" s="236" t="str">
        <f>IF(Z62&gt;Y62,", "&amp;Y62,IF(Y62&gt;Z62,", "&amp;-Z62,""))</f>
        <v/>
      </c>
      <c r="AX63" s="269"/>
      <c r="AY63" s="255">
        <v>40</v>
      </c>
      <c r="AZ63" s="256" t="str">
        <f>VLOOKUP(AY63,$A$4:$L$145,6,FALSE)</f>
        <v>21-sep-- Table</v>
      </c>
      <c r="BA63" s="270"/>
      <c r="BB63" s="266">
        <f ca="1">VLOOKUP(BB59,$A$4:$L$149,8,FALSE)</f>
        <v>4297</v>
      </c>
      <c r="BC63" s="266" t="str">
        <f ca="1">IF(BB63=0,0,VLOOKUP(BB63,Inscripciones!$B$2:$K$499,2,FALSE))</f>
        <v>JESÉ DAVID CHAVES MUÑOZ</v>
      </c>
      <c r="BD63" s="267" t="str">
        <f ca="1">IF(BB63=0,0,VLOOKUP(BB63,Inscripciones!$B$1:$N$399,3,FALSE))</f>
        <v>ESPARZA</v>
      </c>
      <c r="BL63" s="288">
        <f t="shared" si="3"/>
        <v>59</v>
      </c>
      <c r="BM63" s="289"/>
      <c r="BN63" s="289"/>
      <c r="BO63" s="290"/>
      <c r="BP63" s="291"/>
      <c r="BQ63" s="288"/>
      <c r="BR63" s="288">
        <v>59</v>
      </c>
      <c r="BS63" s="292" t="e">
        <f ca="1">VLOOKUP(BY64,Inscripciones!$A$2:$B$399,2,FALSE)</f>
        <v>#N/A</v>
      </c>
      <c r="BT63" s="288"/>
      <c r="BU63" s="292" t="e">
        <f ca="1">VLOOKUP(BZ64,Inscripciones!$A$2:$B$399,2,FALSE)</f>
        <v>#N/A</v>
      </c>
      <c r="BV63" s="288"/>
      <c r="BW63" s="288"/>
      <c r="BY63" s="264">
        <f ca="1">G120</f>
        <v>3787</v>
      </c>
      <c r="BZ63" s="265">
        <f ca="1">H120</f>
        <v>3875</v>
      </c>
      <c r="CA63" s="253" t="str">
        <f>Inscripciones!$B$2</f>
        <v>U13 MASCULINO</v>
      </c>
      <c r="CB63" s="254" t="s">
        <v>151</v>
      </c>
    </row>
    <row r="64" spans="1:80" ht="10.7" customHeight="1" x14ac:dyDescent="0.25">
      <c r="A64" s="467">
        <v>31</v>
      </c>
      <c r="B64" s="587" t="s">
        <v>76</v>
      </c>
      <c r="C64" s="589" t="s">
        <v>77</v>
      </c>
      <c r="D64" s="589"/>
      <c r="E64" s="577"/>
      <c r="F64" s="583" t="str">
        <f t="shared" ref="F64:F96" si="53">C64&amp;"-"&amp;D64&amp;"- Table"&amp;E64</f>
        <v>21-sep-- Table</v>
      </c>
      <c r="G64" s="577">
        <f ca="1">'SORTEO 64'!R37</f>
        <v>4283</v>
      </c>
      <c r="H64" s="577" t="str">
        <f>'SORTEO 64'!R38</f>
        <v>X</v>
      </c>
      <c r="I64" s="577" t="str">
        <f ca="1">IF(G64=0,0,VLOOKUP(G64,Inscripciones!$B$2:$K$499,2,FALSE))</f>
        <v>ISAAC CHACÓN RETANA</v>
      </c>
      <c r="J64" s="577" t="str">
        <f ca="1">IF(G64=0,0,VLOOKUP(G64,Inscripciones!$B$1:$N$399,3,FALSE))</f>
        <v>SAN CARLOS</v>
      </c>
      <c r="K64" s="577" t="str">
        <f ca="1">IF(I64=0,0,VLOOKUP(H64,Inscripciones!$B$2:$K$499,2,FALSE))</f>
        <v>BYE</v>
      </c>
      <c r="L64" s="577" t="str">
        <f ca="1">IF(I64=0,0,VLOOKUP(H64,Inscripciones!$B$1:$N$399,3,FALSE))</f>
        <v>BYE</v>
      </c>
      <c r="M64" s="581">
        <v>11</v>
      </c>
      <c r="N64" s="577">
        <v>0</v>
      </c>
      <c r="O64" s="577"/>
      <c r="P64" s="577"/>
      <c r="Q64" s="577"/>
      <c r="R64" s="577"/>
      <c r="S64" s="577"/>
      <c r="T64" s="577"/>
      <c r="U64" s="577"/>
      <c r="V64" s="577"/>
      <c r="W64" s="577"/>
      <c r="X64" s="577"/>
      <c r="Y64" s="577"/>
      <c r="Z64" s="579"/>
      <c r="AA64" s="487">
        <f>IF(M64+N64&lt;&gt;0,SUM(AF64:AL64),"")</f>
        <v>1</v>
      </c>
      <c r="AB64" s="487">
        <f>IF(M64+N64&lt;&gt;0,SUM(AF65:AL65),"")</f>
        <v>0</v>
      </c>
      <c r="AC64" s="487" t="str">
        <f t="shared" si="39"/>
        <v>1 - 0  (0)</v>
      </c>
      <c r="AD64" s="236" t="str">
        <f>IF(AA64&gt;AB64,AA64&amp;" - "&amp;AB64,IF(AB64&gt;AA64,AB64&amp;" - "&amp;AA64,""))</f>
        <v>1 - 0</v>
      </c>
      <c r="AE64" s="236" t="str">
        <f t="shared" si="0"/>
        <v>(0)</v>
      </c>
      <c r="AF64" s="236">
        <f>IF(M64&gt;N64,1,0)</f>
        <v>1</v>
      </c>
      <c r="AG64" s="236">
        <f>IF(O64&gt;P64,1,0)</f>
        <v>0</v>
      </c>
      <c r="AH64" s="236">
        <f>IF(Q64&gt;R64,1,0)</f>
        <v>0</v>
      </c>
      <c r="AI64" s="236">
        <f>IF(S64&gt;T64,1,0)</f>
        <v>0</v>
      </c>
      <c r="AJ64" s="236">
        <f>IF(U64&gt;V64,1,0)</f>
        <v>0</v>
      </c>
      <c r="AK64" s="236">
        <f>IF(W64&gt;X64,1,0)</f>
        <v>0</v>
      </c>
      <c r="AL64" s="236">
        <f>IF(Y64&gt;Z64,1,0)</f>
        <v>0</v>
      </c>
      <c r="AM64" s="236">
        <f>IF(M64&gt;N64,N64,IF(N64&gt;M64,-M64,""))</f>
        <v>0</v>
      </c>
      <c r="AN64" s="236" t="str">
        <f>IF(O64&gt;P64,", "&amp;P64,IF(P64&gt;O64,", "&amp;-O64,""))</f>
        <v/>
      </c>
      <c r="AO64" s="236" t="str">
        <f>IF(Q64&gt;R64,", "&amp;R64,IF(R64&gt;Q64,", "&amp;-Q64,""))</f>
        <v/>
      </c>
      <c r="AP64" s="236" t="str">
        <f>IF(S64&gt;T64,", "&amp;T64,IF(T64&gt;S64,", "&amp;-S64,""))</f>
        <v/>
      </c>
      <c r="AQ64" s="236" t="str">
        <f>IF(U64&gt;V64,", "&amp;V64,IF(V64&gt;U64,", "&amp;-U64,""))</f>
        <v/>
      </c>
      <c r="AR64" s="236" t="str">
        <f>IF(W64&gt;X64,", "&amp;X64,IF(X64&gt;W64,", "&amp;-W64,""))</f>
        <v/>
      </c>
      <c r="AS64" s="236" t="str">
        <f>IF(Y64&gt;Z64,", "&amp;Z64,IF(Z64&gt;Y64,", "&amp;-Y64,""))</f>
        <v/>
      </c>
      <c r="AT64" s="293"/>
      <c r="AU64" s="243">
        <f>1+AU62</f>
        <v>31</v>
      </c>
      <c r="AV64" s="244" t="str">
        <f>VLOOKUP(AV65,$A$4:$L$145,7,FALSE)</f>
        <v>X</v>
      </c>
      <c r="AW64" s="245" t="str">
        <f>IF(AV64=0,0,VLOOKUP(AV64,Inscripciones!$B$2:$K$499,2,FALSE))</f>
        <v>BYE</v>
      </c>
      <c r="AX64" s="246" t="str">
        <f>IF(AV64=0,0,VLOOKUP(AV64,Inscripciones!$B$1:$N$399,3,FALSE))</f>
        <v>BYE</v>
      </c>
      <c r="AY64" s="271"/>
      <c r="BA64" s="268"/>
      <c r="BB64" s="247"/>
      <c r="BC64" s="248" t="str">
        <f>VLOOKUP(AY63,$A$4:$AD$149,29,FALSE)</f>
        <v>2 - 0  (8, 9)</v>
      </c>
      <c r="BD64" s="247"/>
      <c r="BL64" s="288">
        <f t="shared" si="3"/>
        <v>60</v>
      </c>
      <c r="BM64" s="289"/>
      <c r="BN64" s="289"/>
      <c r="BO64" s="290"/>
      <c r="BP64" s="291"/>
      <c r="BQ64" s="288"/>
      <c r="BR64" s="288">
        <v>60</v>
      </c>
      <c r="BS64" s="292" t="e">
        <f ca="1">VLOOKUP(BY65,Inscripciones!$A$2:$B$399,2,FALSE)</f>
        <v>#N/A</v>
      </c>
      <c r="BT64" s="288"/>
      <c r="BU64" s="292" t="e">
        <f ca="1">VLOOKUP(BZ65,Inscripciones!$A$2:$B$399,2,FALSE)</f>
        <v>#N/A</v>
      </c>
      <c r="BV64" s="288"/>
      <c r="BW64" s="288"/>
      <c r="BY64" s="264">
        <f ca="1">G122</f>
        <v>4177</v>
      </c>
      <c r="BZ64" s="265">
        <f ca="1">H122</f>
        <v>4025</v>
      </c>
      <c r="CA64" s="253" t="str">
        <f>Inscripciones!$B$2</f>
        <v>U13 MASCULINO</v>
      </c>
      <c r="CB64" s="254" t="s">
        <v>151</v>
      </c>
    </row>
    <row r="65" spans="1:80" ht="10.7" customHeight="1" x14ac:dyDescent="0.25">
      <c r="A65" s="467"/>
      <c r="B65" s="588"/>
      <c r="C65" s="590"/>
      <c r="D65" s="590"/>
      <c r="E65" s="578"/>
      <c r="F65" s="584"/>
      <c r="G65" s="578"/>
      <c r="H65" s="578"/>
      <c r="I65" s="578">
        <v>0</v>
      </c>
      <c r="J65" s="578">
        <v>0</v>
      </c>
      <c r="K65" s="578">
        <v>0</v>
      </c>
      <c r="L65" s="578">
        <v>0</v>
      </c>
      <c r="M65" s="582"/>
      <c r="N65" s="578"/>
      <c r="O65" s="578"/>
      <c r="P65" s="578"/>
      <c r="Q65" s="578"/>
      <c r="R65" s="578"/>
      <c r="S65" s="578"/>
      <c r="T65" s="578"/>
      <c r="U65" s="578"/>
      <c r="V65" s="578"/>
      <c r="W65" s="578"/>
      <c r="X65" s="578"/>
      <c r="Y65" s="578"/>
      <c r="Z65" s="580"/>
      <c r="AA65" s="487"/>
      <c r="AB65" s="487"/>
      <c r="AC65" s="487"/>
      <c r="AD65" s="236" t="str">
        <f>IF(AA64&gt;AB64,AD64&amp;"  "&amp;AE64,IF(AB64&gt;AA64,AD64&amp;"  "&amp;AE65,""))</f>
        <v>1 - 0  (0)</v>
      </c>
      <c r="AE65" s="236" t="str">
        <f t="shared" si="0"/>
        <v>(0)</v>
      </c>
      <c r="AF65" s="236">
        <f>IF(N64&gt;M64,1,0)</f>
        <v>0</v>
      </c>
      <c r="AG65" s="236">
        <f>IF(P64&gt;O64,1,0)</f>
        <v>0</v>
      </c>
      <c r="AH65" s="236">
        <f>IF(R64&gt;Q64,1,0)</f>
        <v>0</v>
      </c>
      <c r="AI65" s="236">
        <f>IF(T64&gt;S64,1,0)</f>
        <v>0</v>
      </c>
      <c r="AJ65" s="236">
        <f>IF(V64&gt;U64,1,0)</f>
        <v>0</v>
      </c>
      <c r="AK65" s="236">
        <f>IF(X64&gt;W64,1,0)</f>
        <v>0</v>
      </c>
      <c r="AL65" s="236">
        <f>IF(Z64&gt;Y64,1,0)</f>
        <v>0</v>
      </c>
      <c r="AM65" s="236">
        <f>IF(N64&gt;M64,M64,IF(M64&gt;N64,-N64,""))</f>
        <v>0</v>
      </c>
      <c r="AN65" s="236" t="str">
        <f>IF(P64&gt;O64,", "&amp;O64,IF(O64&gt;P64,", "&amp;-P64,""))</f>
        <v/>
      </c>
      <c r="AO65" s="236" t="str">
        <f>IF(R64&gt;Q64,", "&amp;Q64,IF(Q64&gt;R64,", "&amp;-R64,""))</f>
        <v/>
      </c>
      <c r="AP65" s="236" t="str">
        <f>IF(T64&gt;S64,", "&amp;S64,IF(S64&gt;T64,", "&amp;-T64,""))</f>
        <v/>
      </c>
      <c r="AQ65" s="236" t="str">
        <f>IF(V64&gt;U64,", "&amp;U64,IF(U64&gt;V64,", "&amp;-V64,""))</f>
        <v/>
      </c>
      <c r="AR65" s="236" t="str">
        <f>IF(X64&gt;W64,", "&amp;W64,IF(W64&gt;X64,", "&amp;-X64,""))</f>
        <v/>
      </c>
      <c r="AS65" s="236" t="str">
        <f>IF(Z64&gt;Y64,", "&amp;Y64,IF(Y64&gt;Z64,", "&amp;-Z64,""))</f>
        <v/>
      </c>
      <c r="AT65" s="293"/>
      <c r="AV65" s="255">
        <v>16</v>
      </c>
      <c r="AW65" s="256" t="str">
        <f>VLOOKUP(AV65,$A$4:$L$145,6,FALSE)</f>
        <v>21-sep-- Table</v>
      </c>
      <c r="AX65" s="257"/>
      <c r="AY65" s="266">
        <f ca="1">VLOOKUP(AY63,$A$4:$L$149,8,FALSE)</f>
        <v>4297</v>
      </c>
      <c r="AZ65" s="266" t="str">
        <f ca="1">IF(AY65=0,0,VLOOKUP(AY65,Inscripciones!$B$2:$K$499,2,FALSE))</f>
        <v>JESÉ DAVID CHAVES MUÑOZ</v>
      </c>
      <c r="BA65" s="267" t="str">
        <f ca="1">IF(AY65=0,0,VLOOKUP(AY65,Inscripciones!$B$1:$N$399,3,FALSE))</f>
        <v>ESPARZA</v>
      </c>
      <c r="BL65" s="294">
        <f t="shared" si="3"/>
        <v>61</v>
      </c>
      <c r="BM65" s="295"/>
      <c r="BN65" s="295"/>
      <c r="BO65" s="296"/>
      <c r="BP65" s="297"/>
      <c r="BQ65" s="294"/>
      <c r="BR65" s="294">
        <v>61</v>
      </c>
      <c r="BS65" s="298" t="e">
        <f ca="1">VLOOKUP(BY66,Inscripciones!$A$2:$B$399,2,FALSE)</f>
        <v>#N/A</v>
      </c>
      <c r="BT65" s="294"/>
      <c r="BU65" s="298" t="e">
        <f ca="1">VLOOKUP(BZ66,Inscripciones!$A$2:$B$399,2,FALSE)</f>
        <v>#N/A</v>
      </c>
      <c r="BV65" s="294"/>
      <c r="BW65" s="294"/>
      <c r="BY65" s="264">
        <f ca="1">G124</f>
        <v>3790</v>
      </c>
      <c r="BZ65" s="265">
        <f ca="1">H124</f>
        <v>4297</v>
      </c>
      <c r="CA65" s="253" t="str">
        <f>Inscripciones!$B$2</f>
        <v>U13 MASCULINO</v>
      </c>
      <c r="CB65" s="254" t="s">
        <v>152</v>
      </c>
    </row>
    <row r="66" spans="1:80" ht="10.7" customHeight="1" x14ac:dyDescent="0.25">
      <c r="A66" s="467">
        <v>32</v>
      </c>
      <c r="B66" s="571" t="s">
        <v>76</v>
      </c>
      <c r="C66" s="573" t="s">
        <v>77</v>
      </c>
      <c r="D66" s="573"/>
      <c r="E66" s="567"/>
      <c r="F66" s="575" t="str">
        <f t="shared" ref="F66" si="54">C66&amp;"-"&amp;D66&amp;"- Table"&amp;E66</f>
        <v>21-sep-- Table</v>
      </c>
      <c r="G66" s="567" t="str">
        <f>'SORTEO 64'!R39</f>
        <v>X</v>
      </c>
      <c r="H66" s="567">
        <f ca="1">'SORTEO 64'!R40</f>
        <v>4025</v>
      </c>
      <c r="I66" s="567" t="str">
        <f>IF(G66=0,0,VLOOKUP(G66,Inscripciones!$B$2:$K$499,2,FALSE))</f>
        <v>BYE</v>
      </c>
      <c r="J66" s="567" t="str">
        <f>IF(G66=0,0,VLOOKUP(G66,Inscripciones!$B$1:$N$399,3,FALSE))</f>
        <v>BYE</v>
      </c>
      <c r="K66" s="567" t="str">
        <f ca="1">IF(I66=0,0,VLOOKUP(H66,Inscripciones!$B$2:$K$499,2,FALSE))</f>
        <v>GABRIEL CORRALES BARRANTES</v>
      </c>
      <c r="L66" s="299" t="str">
        <f ca="1">IF(I66=0,0,VLOOKUP(H66,Inscripciones!$B$1:$N$399,3,FALSE))</f>
        <v>ESPARZA</v>
      </c>
      <c r="M66" s="569">
        <v>0</v>
      </c>
      <c r="N66" s="567">
        <v>11</v>
      </c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85"/>
      <c r="AA66" s="487">
        <f>IF(M66+N66&lt;&gt;0,SUM(AF66:AL66),"")</f>
        <v>0</v>
      </c>
      <c r="AB66" s="487">
        <f>IF(M66+N66&lt;&gt;0,SUM(AF67:AL67),"")</f>
        <v>1</v>
      </c>
      <c r="AC66" s="487" t="str">
        <f t="shared" ref="AC66" si="55">IF(AA66&gt;AB66,AD66&amp;"  "&amp;AE66,IF(AB66&gt;AA66,AD66&amp;"  "&amp;AE67,""))</f>
        <v>1 - 0  (0)</v>
      </c>
      <c r="AD66" s="236" t="str">
        <f>IF(AA66&gt;AB66,AA66&amp;" - "&amp;AB66,IF(AB66&gt;AA66,AB66&amp;" - "&amp;AA66,""))</f>
        <v>1 - 0</v>
      </c>
      <c r="AE66" s="236" t="str">
        <f t="shared" si="0"/>
        <v>(0)</v>
      </c>
      <c r="AF66" s="236">
        <f>IF(M66&gt;N66,1,0)</f>
        <v>0</v>
      </c>
      <c r="AG66" s="236">
        <f>IF(O66&gt;P66,1,0)</f>
        <v>0</v>
      </c>
      <c r="AH66" s="236">
        <f>IF(Q66&gt;R66,1,0)</f>
        <v>0</v>
      </c>
      <c r="AI66" s="236">
        <f>IF(S66&gt;T66,1,0)</f>
        <v>0</v>
      </c>
      <c r="AJ66" s="236">
        <f>IF(U66&gt;V66,1,0)</f>
        <v>0</v>
      </c>
      <c r="AK66" s="236">
        <f>IF(W66&gt;X66,1,0)</f>
        <v>0</v>
      </c>
      <c r="AL66" s="236">
        <f>IF(Y66&gt;Z66,1,0)</f>
        <v>0</v>
      </c>
      <c r="AM66" s="236">
        <f>IF(M66&gt;N66,N66,IF(N66&gt;M66,-M66,""))</f>
        <v>0</v>
      </c>
      <c r="AN66" s="236" t="str">
        <f>IF(O66&gt;P66,", "&amp;P66,IF(P66&gt;O66,", "&amp;-O66,""))</f>
        <v/>
      </c>
      <c r="AO66" s="236" t="str">
        <f>IF(Q66&gt;R66,", "&amp;R66,IF(R66&gt;Q66,", "&amp;-Q66,""))</f>
        <v/>
      </c>
      <c r="AP66" s="236" t="str">
        <f>IF(S66&gt;T66,", "&amp;T66,IF(T66&gt;S66,", "&amp;-S66,""))</f>
        <v/>
      </c>
      <c r="AQ66" s="236" t="str">
        <f>IF(U66&gt;V66,", "&amp;V66,IF(V66&gt;U66,", "&amp;-U66,""))</f>
        <v/>
      </c>
      <c r="AR66" s="236" t="str">
        <f>IF(W66&gt;X66,", "&amp;X66,IF(X66&gt;W66,", "&amp;-W66,""))</f>
        <v/>
      </c>
      <c r="AS66" s="236" t="str">
        <f>IF(Y66&gt;Z66,", "&amp;Z66,IF(Z66&gt;Y66,", "&amp;-Y66,""))</f>
        <v/>
      </c>
      <c r="AU66" s="243">
        <f>1+AU64</f>
        <v>32</v>
      </c>
      <c r="AV66" s="266">
        <f ca="1">VLOOKUP(AV65,$A$4:$L$145,8,FALSE)</f>
        <v>4297</v>
      </c>
      <c r="AW66" s="266" t="str">
        <f ca="1">IF(AV66=0,0,VLOOKUP(AV66,Inscripciones!$B$2:$K$499,2,FALSE))</f>
        <v>JESÉ DAVID CHAVES MUÑOZ</v>
      </c>
      <c r="AX66" s="267" t="str">
        <f ca="1">IF(AV66=0,0,VLOOKUP(AV66,Inscripciones!$B$1:$N$399,3,FALSE))</f>
        <v>ESPARZA</v>
      </c>
      <c r="AY66" s="247"/>
      <c r="AZ66" s="248" t="str">
        <f>VLOOKUP(AV65,$A$4:$AD$149,29,FALSE)</f>
        <v>1 - 0  (0)</v>
      </c>
      <c r="BA66" s="247"/>
      <c r="BE66" s="244">
        <f ca="1">VLOOKUP(BE67,$A$4:$L$149,7,FALSE)</f>
        <v>3790</v>
      </c>
      <c r="BF66" s="245" t="str">
        <f ca="1">IF(BE66=0,0,VLOOKUP(BE66,Inscripciones!$B$2:$K$499,2,FALSE))</f>
        <v>FABIAN ROJAS VARELA</v>
      </c>
      <c r="BG66" s="246" t="str">
        <f ca="1">IF(BE66=0,0,VLOOKUP(BE66,Inscripciones!$B$1:$N$399,3,FALSE))</f>
        <v>SAN CARLOS</v>
      </c>
      <c r="BH66" s="271"/>
      <c r="BI66" s="236" t="s">
        <v>153</v>
      </c>
      <c r="BJ66" s="241"/>
      <c r="BL66" s="294">
        <f t="shared" si="3"/>
        <v>62</v>
      </c>
      <c r="BM66" s="295"/>
      <c r="BN66" s="295"/>
      <c r="BO66" s="296"/>
      <c r="BP66" s="297"/>
      <c r="BQ66" s="294"/>
      <c r="BR66" s="294">
        <v>62</v>
      </c>
      <c r="BS66" s="298" t="e">
        <f ca="1">VLOOKUP(BY67,Inscripciones!$A$2:$B$399,2,FALSE)</f>
        <v>#N/A</v>
      </c>
      <c r="BT66" s="294"/>
      <c r="BU66" s="298" t="e">
        <f ca="1">VLOOKUP(BZ67,Inscripciones!$A$2:$B$399,2,FALSE)</f>
        <v>#N/A</v>
      </c>
      <c r="BV66" s="294"/>
      <c r="BW66" s="294"/>
      <c r="BY66" s="264">
        <f ca="1">G126</f>
        <v>3787</v>
      </c>
      <c r="BZ66" s="265">
        <f ca="1">H126</f>
        <v>4025</v>
      </c>
      <c r="CA66" s="253" t="str">
        <f>Inscripciones!$B$2</f>
        <v>U13 MASCULINO</v>
      </c>
      <c r="CB66" s="254" t="s">
        <v>152</v>
      </c>
    </row>
    <row r="67" spans="1:80" ht="10.7" customHeight="1" x14ac:dyDescent="0.25">
      <c r="A67" s="467"/>
      <c r="B67" s="572"/>
      <c r="C67" s="574"/>
      <c r="D67" s="574"/>
      <c r="E67" s="568"/>
      <c r="F67" s="576"/>
      <c r="G67" s="568"/>
      <c r="H67" s="568"/>
      <c r="I67" s="568"/>
      <c r="J67" s="568"/>
      <c r="K67" s="568"/>
      <c r="L67" s="300">
        <v>0</v>
      </c>
      <c r="M67" s="570"/>
      <c r="N67" s="568"/>
      <c r="O67" s="568"/>
      <c r="P67" s="568"/>
      <c r="Q67" s="568"/>
      <c r="R67" s="568"/>
      <c r="S67" s="568"/>
      <c r="T67" s="568"/>
      <c r="U67" s="568"/>
      <c r="V67" s="568"/>
      <c r="W67" s="568"/>
      <c r="X67" s="568"/>
      <c r="Y67" s="568"/>
      <c r="Z67" s="586"/>
      <c r="AA67" s="487"/>
      <c r="AB67" s="487"/>
      <c r="AC67" s="487"/>
      <c r="AD67" s="236" t="str">
        <f>IF(AA66&gt;AB66,AD66&amp;"  "&amp;AE66,IF(AB66&gt;AA66,AD66&amp;"  "&amp;AE67,""))</f>
        <v>1 - 0  (0)</v>
      </c>
      <c r="AE67" s="236" t="str">
        <f t="shared" si="0"/>
        <v>(0)</v>
      </c>
      <c r="AF67" s="236">
        <f>IF(N66&gt;M66,1,0)</f>
        <v>1</v>
      </c>
      <c r="AG67" s="236">
        <f>IF(P66&gt;O66,1,0)</f>
        <v>0</v>
      </c>
      <c r="AH67" s="236">
        <f>IF(R66&gt;Q66,1,0)</f>
        <v>0</v>
      </c>
      <c r="AI67" s="236">
        <f>IF(T66&gt;S66,1,0)</f>
        <v>0</v>
      </c>
      <c r="AJ67" s="236">
        <f>IF(V66&gt;U66,1,0)</f>
        <v>0</v>
      </c>
      <c r="AK67" s="236">
        <f>IF(X66&gt;W66,1,0)</f>
        <v>0</v>
      </c>
      <c r="AL67" s="236">
        <f>IF(Z66&gt;Y66,1,0)</f>
        <v>0</v>
      </c>
      <c r="AM67" s="236">
        <f>IF(N66&gt;M66,M66,IF(M66&gt;N66,-N66,""))</f>
        <v>0</v>
      </c>
      <c r="AN67" s="236" t="str">
        <f>IF(P66&gt;O66,", "&amp;O66,IF(O66&gt;P66,", "&amp;-P66,""))</f>
        <v/>
      </c>
      <c r="AO67" s="236" t="str">
        <f>IF(R66&gt;Q66,", "&amp;Q66,IF(Q66&gt;R66,", "&amp;-R66,""))</f>
        <v/>
      </c>
      <c r="AP67" s="236" t="str">
        <f>IF(T66&gt;S66,", "&amp;S66,IF(S66&gt;T66,", "&amp;-T66,""))</f>
        <v/>
      </c>
      <c r="AQ67" s="236" t="str">
        <f>IF(V66&gt;U66,", "&amp;U66,IF(U66&gt;V66,", "&amp;-V66,""))</f>
        <v/>
      </c>
      <c r="AR67" s="236" t="str">
        <f>IF(X66&gt;W66,", "&amp;W66,IF(W66&gt;X66,", "&amp;-X66,""))</f>
        <v/>
      </c>
      <c r="AS67" s="236" t="str">
        <f>IF(Z66&gt;Y66,", "&amp;Y66,IF(Y66&gt;Z66,", "&amp;-Z66,""))</f>
        <v/>
      </c>
      <c r="AU67" s="243"/>
      <c r="AV67" s="238"/>
      <c r="AW67" s="238"/>
      <c r="AX67" s="238"/>
      <c r="AY67" s="238"/>
      <c r="AZ67" s="238"/>
      <c r="BA67" s="238"/>
      <c r="BB67" s="238"/>
      <c r="BC67" s="238"/>
      <c r="BD67" s="238"/>
      <c r="BE67" s="255">
        <v>64</v>
      </c>
      <c r="BF67" s="256" t="str">
        <f>VLOOKUP(BE67,$A$4:$L$145,6,FALSE)</f>
        <v>21-sep-- Table</v>
      </c>
      <c r="BG67" s="257"/>
      <c r="BH67" s="274">
        <f ca="1">G134</f>
        <v>3790</v>
      </c>
      <c r="BI67" s="301" t="str">
        <f ca="1">IF(BH67=0,0,VLOOKUP(BH67,Inscripciones!$B$2:$K$499,2,FALSE))</f>
        <v>FABIAN ROJAS VARELA</v>
      </c>
      <c r="BJ67" s="276" t="str">
        <f ca="1">IF(BH67=0,0,VLOOKUP(BH67,Inscripciones!$B$1:$N$399,3,FALSE))</f>
        <v>SAN CARLOS</v>
      </c>
      <c r="BL67" s="302">
        <f t="shared" si="3"/>
        <v>63</v>
      </c>
      <c r="BM67" s="303"/>
      <c r="BN67" s="303"/>
      <c r="BO67" s="304"/>
      <c r="BP67" s="305"/>
      <c r="BQ67" s="302"/>
      <c r="BR67" s="302">
        <v>63</v>
      </c>
      <c r="BS67" s="306" t="e">
        <f ca="1">VLOOKUP(BY68,Inscripciones!$A$2:$B$399,2,FALSE)</f>
        <v>#N/A</v>
      </c>
      <c r="BT67" s="302"/>
      <c r="BU67" s="306" t="e">
        <f ca="1">VLOOKUP(BZ68,Inscripciones!$A$2:$B$399,2,FALSE)</f>
        <v>#N/A</v>
      </c>
      <c r="BV67" s="302"/>
      <c r="BW67" s="302"/>
      <c r="BY67" s="264">
        <f ca="1">G128</f>
        <v>4297</v>
      </c>
      <c r="BZ67" s="265">
        <f ca="1">H128</f>
        <v>4025</v>
      </c>
      <c r="CA67" s="253" t="str">
        <f>Inscripciones!$B$2</f>
        <v>U13 MASCULINO</v>
      </c>
      <c r="CB67" s="254" t="s">
        <v>154</v>
      </c>
    </row>
    <row r="68" spans="1:80" ht="9.9499999999999993" customHeight="1" x14ac:dyDescent="0.25">
      <c r="A68" s="467">
        <v>33</v>
      </c>
      <c r="B68" s="560" t="s">
        <v>155</v>
      </c>
      <c r="C68" s="562" t="s">
        <v>77</v>
      </c>
      <c r="D68" s="562"/>
      <c r="E68" s="554"/>
      <c r="F68" s="558" t="str">
        <f t="shared" si="53"/>
        <v>21-sep-- Table</v>
      </c>
      <c r="G68" s="554">
        <f ca="1">IF(M4="",0,IF(AA4&gt;AB4,G4,H4))</f>
        <v>3790</v>
      </c>
      <c r="H68" s="554">
        <f ca="1">IF(M6="",0,IF(AA6&gt;AB6,G6,H6))</f>
        <v>4459</v>
      </c>
      <c r="I68" s="554" t="str">
        <f ca="1">IF(G68=0,0,VLOOKUP(G68,Inscripciones!$B$2:$K$499,2,FALSE))</f>
        <v>FABIAN ROJAS VARELA</v>
      </c>
      <c r="J68" s="554" t="str">
        <f ca="1">IF(G68=0,0,VLOOKUP(G68,Inscripciones!$B$1:$N$399,3,FALSE))</f>
        <v>SAN CARLOS</v>
      </c>
      <c r="K68" s="554" t="str">
        <f ca="1">IF(I68=0,0,VLOOKUP(H68,Inscripciones!$B$2:$K$499,2,FALSE))</f>
        <v>SAÚL JESÉ OROZCO REYES</v>
      </c>
      <c r="L68" s="554" t="str">
        <f ca="1">IF(I68=0,0,VLOOKUP(H68,Inscripciones!$B$1:$N$399,3,FALSE))</f>
        <v>ESPARZA</v>
      </c>
      <c r="M68" s="556">
        <v>11</v>
      </c>
      <c r="N68" s="554">
        <v>9</v>
      </c>
      <c r="O68" s="554">
        <v>11</v>
      </c>
      <c r="P68" s="554">
        <v>8</v>
      </c>
      <c r="Q68" s="554"/>
      <c r="R68" s="554"/>
      <c r="S68" s="554"/>
      <c r="T68" s="554"/>
      <c r="U68" s="554"/>
      <c r="V68" s="554"/>
      <c r="W68" s="554"/>
      <c r="X68" s="554"/>
      <c r="Y68" s="554"/>
      <c r="Z68" s="564"/>
      <c r="AA68" s="487">
        <f t="shared" ref="AA68" si="56">IF(M68+N68&lt;&gt;0,SUM(AF68:AL68),"")</f>
        <v>2</v>
      </c>
      <c r="AB68" s="487">
        <f t="shared" ref="AB68" si="57">IF(M68+N68&lt;&gt;0,SUM(AF69:AL69),"")</f>
        <v>0</v>
      </c>
      <c r="AC68" s="236" t="str">
        <f t="shared" ref="AC68" si="58">IF(AA68&gt;AB68,AD68&amp;"  "&amp;AE68,IF(AB68&gt;AA68,AD68&amp;"  "&amp;AE69,""))</f>
        <v>2 - 0  (9, 8)</v>
      </c>
      <c r="AD68" s="236" t="str">
        <f>IF(AA68&gt;AB68,AA68&amp;" - "&amp;AB68,IF(AB68&gt;AA68,AB68&amp;" - "&amp;AA68,""))</f>
        <v>2 - 0</v>
      </c>
      <c r="AE68" s="236" t="str">
        <f t="shared" ref="AE68:AE131" si="59">CONCATENATE("(",AM68,AN68,AO68,AP68,AQ68,AR68,AS68,")")</f>
        <v>(9, 8)</v>
      </c>
      <c r="AF68" s="236">
        <f>IF(M68&gt;N68,1,0)</f>
        <v>1</v>
      </c>
      <c r="AG68" s="236">
        <f>IF(O68&gt;P68,1,0)</f>
        <v>1</v>
      </c>
      <c r="AH68" s="236">
        <f>IF(Q68&gt;R68,1,0)</f>
        <v>0</v>
      </c>
      <c r="AI68" s="236">
        <f>IF(S68&gt;T68,1,0)</f>
        <v>0</v>
      </c>
      <c r="AJ68" s="236">
        <f>IF(U68&gt;V68,1,0)</f>
        <v>0</v>
      </c>
      <c r="AK68" s="236">
        <f>IF(W68&gt;X68,1,0)</f>
        <v>0</v>
      </c>
      <c r="AL68" s="236">
        <f>IF(Y68&gt;Z68,1,0)</f>
        <v>0</v>
      </c>
      <c r="AM68" s="236">
        <f>IF(M68&gt;N68,N68,IF(N68&gt;M68,-M68,""))</f>
        <v>9</v>
      </c>
      <c r="AN68" s="236" t="str">
        <f>IF(O68&gt;P68,", "&amp;P68,IF(P68&gt;O68,", "&amp;-O68,""))</f>
        <v>, 8</v>
      </c>
      <c r="AO68" s="236" t="str">
        <f>IF(Q68&gt;R68,", "&amp;R68,IF(R68&gt;Q68,", "&amp;-Q68,""))</f>
        <v/>
      </c>
      <c r="AP68" s="236" t="str">
        <f>IF(S68&gt;T68,", "&amp;T68,IF(T68&gt;S68,", "&amp;-S68,""))</f>
        <v/>
      </c>
      <c r="AQ68" s="236" t="str">
        <f>IF(U68&gt;V68,", "&amp;V68,IF(V68&gt;U68,", "&amp;-U68,""))</f>
        <v/>
      </c>
      <c r="AR68" s="236" t="str">
        <f>IF(W68&gt;X68,", "&amp;X68,IF(X68&gt;W68,", "&amp;-W68,""))</f>
        <v/>
      </c>
      <c r="AS68" s="236" t="str">
        <f>IF(Y68&gt;Z68,", "&amp;Z68,IF(Z68&gt;Y68,", "&amp;-Y68,""))</f>
        <v/>
      </c>
      <c r="AU68" s="243"/>
      <c r="AV68" s="307"/>
      <c r="AX68" s="238"/>
      <c r="AY68" s="238"/>
      <c r="AZ68" s="238"/>
      <c r="BA68" s="238"/>
      <c r="BB68" s="238"/>
      <c r="BC68" s="238"/>
      <c r="BD68" s="238"/>
      <c r="BE68" s="266">
        <f ca="1">VLOOKUP(BE67,$A$4:$L$1507,8,FALSE)</f>
        <v>3787</v>
      </c>
      <c r="BF68" s="308" t="str">
        <f ca="1">IF(BE68=0,0,VLOOKUP(BE68,Inscripciones!$B$2:$K$499,2,FALSE))</f>
        <v>ISAAC RIVERA TORRES</v>
      </c>
      <c r="BG68" s="267" t="str">
        <f ca="1">IF(BE68=0,0,VLOOKUP(BE68,Inscripciones!$B$1:$N$399,3,FALSE))</f>
        <v>CURRIDABAT</v>
      </c>
      <c r="BH68" s="247"/>
      <c r="BI68" s="248" t="str">
        <f>VLOOKUP(BE67,$A$4:$AD$149,29,FALSE)</f>
        <v>3 - 0  (6, 10, 10)</v>
      </c>
      <c r="BJ68" s="247"/>
      <c r="BL68" s="302">
        <f t="shared" si="3"/>
        <v>64</v>
      </c>
      <c r="BM68" s="303"/>
      <c r="BN68" s="303"/>
      <c r="BO68" s="304"/>
      <c r="BP68" s="305"/>
      <c r="BQ68" s="302"/>
      <c r="BR68" s="302">
        <v>64</v>
      </c>
      <c r="BS68" s="306" t="e">
        <f>VLOOKUP(#REF!,Inscripciones!$A$2:$B$399,2,FALSE)</f>
        <v>#REF!</v>
      </c>
      <c r="BT68" s="302"/>
      <c r="BU68" s="306" t="e">
        <f>VLOOKUP(#REF!,Inscripciones!$A$2:$B$399,2,FALSE)</f>
        <v>#REF!</v>
      </c>
      <c r="BV68" s="302"/>
      <c r="BW68" s="302"/>
      <c r="BY68" s="264">
        <f ca="1">G130</f>
        <v>3790</v>
      </c>
      <c r="BZ68" s="265">
        <f ca="1">H130</f>
        <v>3787</v>
      </c>
      <c r="CA68" s="253" t="str">
        <f>Inscripciones!$B$2</f>
        <v>U13 MASCULINO</v>
      </c>
      <c r="CB68" s="254" t="s">
        <v>156</v>
      </c>
    </row>
    <row r="69" spans="1:80" ht="9.9499999999999993" customHeight="1" x14ac:dyDescent="0.25">
      <c r="A69" s="467"/>
      <c r="B69" s="561"/>
      <c r="C69" s="563"/>
      <c r="D69" s="563"/>
      <c r="E69" s="555"/>
      <c r="F69" s="559"/>
      <c r="G69" s="555" t="s">
        <v>58</v>
      </c>
      <c r="H69" s="555" t="s">
        <v>58</v>
      </c>
      <c r="I69" s="555"/>
      <c r="J69" s="555"/>
      <c r="K69" s="555">
        <v>0</v>
      </c>
      <c r="L69" s="555">
        <v>0</v>
      </c>
      <c r="M69" s="557"/>
      <c r="N69" s="555"/>
      <c r="O69" s="555"/>
      <c r="P69" s="555"/>
      <c r="Q69" s="555"/>
      <c r="R69" s="555"/>
      <c r="S69" s="555"/>
      <c r="T69" s="555"/>
      <c r="U69" s="555"/>
      <c r="V69" s="555"/>
      <c r="W69" s="555"/>
      <c r="X69" s="555"/>
      <c r="Y69" s="555"/>
      <c r="Z69" s="565"/>
      <c r="AA69" s="487"/>
      <c r="AB69" s="487"/>
      <c r="AD69" s="236" t="str">
        <f>IF(AA68&gt;AB68,AD68&amp;"  "&amp;AE68,IF(AB68&gt;AA68,AD68&amp;"  "&amp;AE69,""))</f>
        <v>2 - 0  (9, 8)</v>
      </c>
      <c r="AE69" s="236" t="str">
        <f t="shared" si="59"/>
        <v>(-9, -8)</v>
      </c>
      <c r="AF69" s="236">
        <f>IF(N68&gt;M68,1,0)</f>
        <v>0</v>
      </c>
      <c r="AG69" s="236">
        <f>IF(P68&gt;O68,1,0)</f>
        <v>0</v>
      </c>
      <c r="AH69" s="236">
        <f>IF(R68&gt;Q68,1,0)</f>
        <v>0</v>
      </c>
      <c r="AI69" s="236">
        <f>IF(T68&gt;S68,1,0)</f>
        <v>0</v>
      </c>
      <c r="AJ69" s="236">
        <f>IF(V68&gt;U68,1,0)</f>
        <v>0</v>
      </c>
      <c r="AK69" s="236">
        <f>IF(X68&gt;W68,1,0)</f>
        <v>0</v>
      </c>
      <c r="AL69" s="236">
        <f>IF(Z68&gt;Y68,1,0)</f>
        <v>0</v>
      </c>
      <c r="AM69" s="236">
        <f>IF(N68&gt;M68,M68,IF(M68&gt;N68,-N68,""))</f>
        <v>-9</v>
      </c>
      <c r="AN69" s="236" t="str">
        <f>IF(P68&gt;O68,", "&amp;O68,IF(O68&gt;P68,", "&amp;-P68,""))</f>
        <v>, -8</v>
      </c>
      <c r="AO69" s="236" t="str">
        <f>IF(R68&gt;Q68,", "&amp;Q68,IF(Q68&gt;R68,", "&amp;-R68,""))</f>
        <v/>
      </c>
      <c r="AP69" s="236" t="str">
        <f>IF(T68&gt;S68,", "&amp;S68,IF(S68&gt;T68,", "&amp;-T68,""))</f>
        <v/>
      </c>
      <c r="AQ69" s="236" t="str">
        <f>IF(V68&gt;U68,", "&amp;U68,IF(U68&gt;V68,", "&amp;-V68,""))</f>
        <v/>
      </c>
      <c r="AR69" s="236" t="str">
        <f>IF(X68&gt;W68,", "&amp;W68,IF(W68&gt;X68,", "&amp;-X68,""))</f>
        <v/>
      </c>
      <c r="AS69" s="236" t="str">
        <f>IF(Z68&gt;Y68,", "&amp;Y68,IF(Y68&gt;Z68,", "&amp;-Z68,""))</f>
        <v/>
      </c>
      <c r="AU69" s="243"/>
      <c r="AV69" s="307"/>
      <c r="AX69" s="238"/>
      <c r="AY69" s="238"/>
      <c r="AZ69" s="238"/>
      <c r="BA69" s="238"/>
      <c r="BB69" s="238"/>
      <c r="BC69" s="238"/>
      <c r="BD69" s="238"/>
      <c r="BE69" s="238"/>
    </row>
    <row r="70" spans="1:80" ht="14.1" customHeight="1" x14ac:dyDescent="0.25">
      <c r="A70" s="467">
        <v>34</v>
      </c>
      <c r="B70" s="514" t="s">
        <v>155</v>
      </c>
      <c r="C70" s="516" t="s">
        <v>77</v>
      </c>
      <c r="D70" s="516"/>
      <c r="E70" s="500"/>
      <c r="F70" s="510" t="str">
        <f t="shared" ref="F70:F98" si="60">C70&amp;"-"&amp;D70&amp;"- Table"&amp;E70</f>
        <v>21-sep-- Table</v>
      </c>
      <c r="G70" s="500">
        <f ca="1">IF(M8="",0,IF(AA8&gt;AB8,G8,H8))</f>
        <v>4353</v>
      </c>
      <c r="H70" s="500">
        <f ca="1">IF(M10="",0,IF(AA10&gt;AB10,G10,H10))</f>
        <v>4296</v>
      </c>
      <c r="I70" s="500" t="str">
        <f ca="1">IF(G70=0,0,VLOOKUP(G70,Inscripciones!$B$2:$K$499,2,FALSE))</f>
        <v>IVAN ANDRÉS RODRÍGUEZ DURÁN</v>
      </c>
      <c r="J70" s="500" t="str">
        <f ca="1">IF(G70=0,0,VLOOKUP(G70,Inscripciones!$B$1:$N$399,3,FALSE))</f>
        <v>SAN CARLOS</v>
      </c>
      <c r="K70" s="500" t="str">
        <f ca="1">IF(I70=0,0,VLOOKUP(H70,Inscripciones!$B$2:$K$499,2,FALSE))</f>
        <v>SAÚL EMIR PÉREZ MEDINA</v>
      </c>
      <c r="L70" s="500" t="str">
        <f ca="1">IF(I70=0,0,VLOOKUP(H70,Inscripciones!$B$1:$N$399,3,FALSE))</f>
        <v>ESPARZA</v>
      </c>
      <c r="M70" s="508">
        <v>11</v>
      </c>
      <c r="N70" s="500">
        <v>8</v>
      </c>
      <c r="O70" s="500">
        <v>7</v>
      </c>
      <c r="P70" s="500">
        <v>11</v>
      </c>
      <c r="Q70" s="500">
        <v>9</v>
      </c>
      <c r="R70" s="500">
        <v>11</v>
      </c>
      <c r="S70" s="500"/>
      <c r="T70" s="500"/>
      <c r="U70" s="500"/>
      <c r="V70" s="500"/>
      <c r="W70" s="500"/>
      <c r="X70" s="500"/>
      <c r="Y70" s="500"/>
      <c r="Z70" s="502"/>
      <c r="AA70" s="487">
        <f t="shared" ref="AA70" si="61">IF(M70+N70&lt;&gt;0,SUM(AF70:AL70),"")</f>
        <v>1</v>
      </c>
      <c r="AB70" s="487">
        <f t="shared" ref="AB70" si="62">IF(M70+N70&lt;&gt;0,SUM(AF71:AL71),"")</f>
        <v>2</v>
      </c>
      <c r="AC70" s="236" t="str">
        <f t="shared" ref="AC70" si="63">IF(AA70&gt;AB70,AD70&amp;"  "&amp;AE70,IF(AB70&gt;AA70,AD70&amp;"  "&amp;AE71,""))</f>
        <v>2 - 1  (-8, 7, 9)</v>
      </c>
      <c r="AD70" s="236" t="str">
        <f>IF(AA70&gt;AB70,AA70&amp;" - "&amp;AB70,IF(AB70&gt;AA70,AB70&amp;" - "&amp;AA70,""))</f>
        <v>2 - 1</v>
      </c>
      <c r="AE70" s="236" t="str">
        <f t="shared" si="59"/>
        <v>(8, -7, -9)</v>
      </c>
      <c r="AF70" s="236">
        <f>IF(M70&gt;N70,1,0)</f>
        <v>1</v>
      </c>
      <c r="AG70" s="236">
        <f>IF(O70&gt;P70,1,0)</f>
        <v>0</v>
      </c>
      <c r="AH70" s="236">
        <f>IF(Q70&gt;R70,1,0)</f>
        <v>0</v>
      </c>
      <c r="AI70" s="236">
        <f>IF(S70&gt;T70,1,0)</f>
        <v>0</v>
      </c>
      <c r="AJ70" s="236">
        <f>IF(U70&gt;V70,1,0)</f>
        <v>0</v>
      </c>
      <c r="AK70" s="236">
        <f>IF(W70&gt;X70,1,0)</f>
        <v>0</v>
      </c>
      <c r="AL70" s="236">
        <f>IF(Y70&gt;Z70,1,0)</f>
        <v>0</v>
      </c>
      <c r="AM70" s="236">
        <f>IF(M70&gt;N70,N70,IF(N70&gt;M70,-M70,""))</f>
        <v>8</v>
      </c>
      <c r="AN70" s="236" t="str">
        <f>IF(O70&gt;P70,", "&amp;P70,IF(P70&gt;O70,", "&amp;-O70,""))</f>
        <v>, -7</v>
      </c>
      <c r="AO70" s="236" t="str">
        <f>IF(Q70&gt;R70,", "&amp;R70,IF(R70&gt;Q70,", "&amp;-Q70,""))</f>
        <v>, -9</v>
      </c>
      <c r="AP70" s="236" t="str">
        <f>IF(S70&gt;T70,", "&amp;T70,IF(T70&gt;S70,", "&amp;-S70,""))</f>
        <v/>
      </c>
      <c r="AQ70" s="236" t="str">
        <f>IF(U70&gt;V70,", "&amp;V70,IF(V70&gt;U70,", "&amp;-U70,""))</f>
        <v/>
      </c>
      <c r="AR70" s="236" t="str">
        <f>IF(W70&gt;X70,", "&amp;X70,IF(X70&gt;W70,", "&amp;-W70,""))</f>
        <v/>
      </c>
      <c r="AS70" s="236" t="str">
        <f>IF(Y70&gt;Z70,", "&amp;Z70,IF(Z70&gt;Y70,", "&amp;-Y70,""))</f>
        <v/>
      </c>
      <c r="AV70" s="566" t="str">
        <f>Inscripciones!$B$2&amp;" - PARTE BAJA"</f>
        <v>U13 MASCULINO - PARTE BAJA</v>
      </c>
      <c r="AW70" s="566"/>
      <c r="AX70" s="566"/>
      <c r="AY70" s="566"/>
      <c r="AZ70" s="566"/>
      <c r="BA70" s="566"/>
      <c r="BB70" s="566"/>
      <c r="BC70" s="566"/>
      <c r="BD70" s="566"/>
      <c r="BE70" s="566"/>
      <c r="BF70" s="566"/>
      <c r="BG70" s="566"/>
      <c r="BH70" s="566"/>
      <c r="BI70" s="566"/>
    </row>
    <row r="71" spans="1:80" ht="9.9499999999999993" customHeight="1" x14ac:dyDescent="0.25">
      <c r="A71" s="467"/>
      <c r="B71" s="515"/>
      <c r="C71" s="517"/>
      <c r="D71" s="517"/>
      <c r="E71" s="501"/>
      <c r="F71" s="511"/>
      <c r="G71" s="501" t="s">
        <v>58</v>
      </c>
      <c r="H71" s="501" t="s">
        <v>58</v>
      </c>
      <c r="I71" s="501"/>
      <c r="J71" s="501"/>
      <c r="K71" s="501">
        <v>0</v>
      </c>
      <c r="L71" s="501">
        <v>0</v>
      </c>
      <c r="M71" s="509"/>
      <c r="N71" s="501"/>
      <c r="O71" s="501"/>
      <c r="P71" s="501"/>
      <c r="Q71" s="501"/>
      <c r="R71" s="501"/>
      <c r="S71" s="501"/>
      <c r="T71" s="501"/>
      <c r="U71" s="501"/>
      <c r="V71" s="501"/>
      <c r="W71" s="501"/>
      <c r="X71" s="501"/>
      <c r="Y71" s="501"/>
      <c r="Z71" s="503"/>
      <c r="AA71" s="487"/>
      <c r="AB71" s="487"/>
      <c r="AD71" s="236" t="str">
        <f>IF(AA70&gt;AB70,AD70&amp;"  "&amp;AE70,IF(AB70&gt;AA70,AD70&amp;"  "&amp;AE71,""))</f>
        <v>2 - 1  (-8, 7, 9)</v>
      </c>
      <c r="AE71" s="236" t="str">
        <f t="shared" si="59"/>
        <v>(-8, 7, 9)</v>
      </c>
      <c r="AF71" s="236">
        <f>IF(N70&gt;M70,1,0)</f>
        <v>0</v>
      </c>
      <c r="AG71" s="236">
        <f>IF(P70&gt;O70,1,0)</f>
        <v>1</v>
      </c>
      <c r="AH71" s="236">
        <f>IF(R70&gt;Q70,1,0)</f>
        <v>1</v>
      </c>
      <c r="AI71" s="236">
        <f>IF(T70&gt;S70,1,0)</f>
        <v>0</v>
      </c>
      <c r="AJ71" s="236">
        <f>IF(V70&gt;U70,1,0)</f>
        <v>0</v>
      </c>
      <c r="AK71" s="236">
        <f>IF(X70&gt;W70,1,0)</f>
        <v>0</v>
      </c>
      <c r="AL71" s="236">
        <f>IF(Z70&gt;Y70,1,0)</f>
        <v>0</v>
      </c>
      <c r="AM71" s="236">
        <f>IF(N70&gt;M70,M70,IF(M70&gt;N70,-N70,""))</f>
        <v>-8</v>
      </c>
      <c r="AN71" s="236" t="str">
        <f>IF(P70&gt;O70,", "&amp;O70,IF(O70&gt;P70,", "&amp;-P70,""))</f>
        <v>, 7</v>
      </c>
      <c r="AO71" s="236" t="str">
        <f>IF(R70&gt;Q70,", "&amp;Q70,IF(Q70&gt;R70,", "&amp;-R70,""))</f>
        <v>, 9</v>
      </c>
      <c r="AP71" s="236" t="str">
        <f>IF(T70&gt;S70,", "&amp;S70,IF(S70&gt;T70,", "&amp;-T70,""))</f>
        <v/>
      </c>
      <c r="AQ71" s="236" t="str">
        <f>IF(V70&gt;U70,", "&amp;U70,IF(U70&gt;V70,", "&amp;-V70,""))</f>
        <v/>
      </c>
      <c r="AR71" s="236" t="str">
        <f>IF(X70&gt;W70,", "&amp;W70,IF(W70&gt;X70,", "&amp;-X70,""))</f>
        <v/>
      </c>
      <c r="AS71" s="236" t="str">
        <f>IF(Z70&gt;Y70,", "&amp;Y70,IF(Y70&gt;Z70,", "&amp;-Z70,""))</f>
        <v/>
      </c>
    </row>
    <row r="72" spans="1:80" ht="9.9499999999999993" customHeight="1" x14ac:dyDescent="0.25">
      <c r="A72" s="467">
        <v>35</v>
      </c>
      <c r="B72" s="560" t="s">
        <v>155</v>
      </c>
      <c r="C72" s="562" t="s">
        <v>77</v>
      </c>
      <c r="D72" s="562"/>
      <c r="E72" s="554"/>
      <c r="F72" s="558" t="str">
        <f t="shared" si="53"/>
        <v>21-sep-- Table</v>
      </c>
      <c r="G72" s="554">
        <f ca="1">IF(M12="",0,IF(AA12&gt;AB12,G12,H12))</f>
        <v>4175</v>
      </c>
      <c r="H72" s="554">
        <f ca="1">IF(M14="",0,IF(AA14&gt;AB14,G14,H14))</f>
        <v>4122</v>
      </c>
      <c r="I72" s="554" t="str">
        <f ca="1">IF(G72=0,0,VLOOKUP(G72,Inscripciones!$B$2:$K$499,2,FALSE))</f>
        <v>BENJAMÍN QUIRÓS BALTODANO</v>
      </c>
      <c r="J72" s="554" t="str">
        <f ca="1">IF(G72=0,0,VLOOKUP(G72,Inscripciones!$B$1:$N$399,3,FALSE))</f>
        <v>ESPARZA</v>
      </c>
      <c r="K72" s="554" t="str">
        <f ca="1">IF(I72=0,0,VLOOKUP(H72,Inscripciones!$B$2:$K$499,2,FALSE))</f>
        <v>BRYAN ALVAREZ SOLIS</v>
      </c>
      <c r="L72" s="554" t="str">
        <f ca="1">IF(I72=0,0,VLOOKUP(H72,Inscripciones!$B$1:$N$399,3,FALSE))</f>
        <v>ESCAZÚ</v>
      </c>
      <c r="M72" s="556">
        <v>12</v>
      </c>
      <c r="N72" s="554">
        <v>10</v>
      </c>
      <c r="O72" s="554">
        <v>11</v>
      </c>
      <c r="P72" s="554">
        <v>5</v>
      </c>
      <c r="Q72" s="554"/>
      <c r="R72" s="554"/>
      <c r="S72" s="554"/>
      <c r="T72" s="554"/>
      <c r="U72" s="554"/>
      <c r="V72" s="554"/>
      <c r="W72" s="554"/>
      <c r="X72" s="554"/>
      <c r="Y72" s="554"/>
      <c r="Z72" s="564"/>
      <c r="AA72" s="487">
        <f t="shared" ref="AA72" si="64">IF(M72+N72&lt;&gt;0,SUM(AF72:AL72),"")</f>
        <v>2</v>
      </c>
      <c r="AB72" s="487">
        <f t="shared" ref="AB72" si="65">IF(M72+N72&lt;&gt;0,SUM(AF73:AL73),"")</f>
        <v>0</v>
      </c>
      <c r="AC72" s="236" t="str">
        <f t="shared" ref="AC72" si="66">IF(AA72&gt;AB72,AD72&amp;"  "&amp;AE72,IF(AB72&gt;AA72,AD72&amp;"  "&amp;AE73,""))</f>
        <v>2 - 0  (10, 5)</v>
      </c>
      <c r="AD72" s="236" t="str">
        <f>IF(AA72&gt;AB72,AA72&amp;" - "&amp;AB72,IF(AB72&gt;AA72,AB72&amp;" - "&amp;AA72,""))</f>
        <v>2 - 0</v>
      </c>
      <c r="AE72" s="236" t="str">
        <f t="shared" si="59"/>
        <v>(10, 5)</v>
      </c>
      <c r="AF72" s="236">
        <f>IF(M72&gt;N72,1,0)</f>
        <v>1</v>
      </c>
      <c r="AG72" s="236">
        <f>IF(O72&gt;P72,1,0)</f>
        <v>1</v>
      </c>
      <c r="AH72" s="236">
        <f>IF(Q72&gt;R72,1,0)</f>
        <v>0</v>
      </c>
      <c r="AI72" s="236">
        <f>IF(S72&gt;T72,1,0)</f>
        <v>0</v>
      </c>
      <c r="AJ72" s="236">
        <f>IF(U72&gt;V72,1,0)</f>
        <v>0</v>
      </c>
      <c r="AK72" s="236">
        <f>IF(W72&gt;X72,1,0)</f>
        <v>0</v>
      </c>
      <c r="AL72" s="236">
        <f>IF(Y72&gt;Z72,1,0)</f>
        <v>0</v>
      </c>
      <c r="AM72" s="236">
        <f>IF(M72&gt;N72,N72,IF(N72&gt;M72,-M72,""))</f>
        <v>10</v>
      </c>
      <c r="AN72" s="236" t="str">
        <f>IF(O72&gt;P72,", "&amp;P72,IF(P72&gt;O72,", "&amp;-O72,""))</f>
        <v>, 5</v>
      </c>
      <c r="AO72" s="236" t="str">
        <f>IF(Q72&gt;R72,", "&amp;R72,IF(R72&gt;Q72,", "&amp;-Q72,""))</f>
        <v/>
      </c>
      <c r="AP72" s="236" t="str">
        <f>IF(S72&gt;T72,", "&amp;T72,IF(T72&gt;S72,", "&amp;-S72,""))</f>
        <v/>
      </c>
      <c r="AQ72" s="236" t="str">
        <f>IF(U72&gt;V72,", "&amp;V72,IF(V72&gt;U72,", "&amp;-U72,""))</f>
        <v/>
      </c>
      <c r="AR72" s="236" t="str">
        <f>IF(W72&gt;X72,", "&amp;X72,IF(X72&gt;W72,", "&amp;-W72,""))</f>
        <v/>
      </c>
      <c r="AS72" s="236" t="str">
        <f>IF(Y72&gt;Z72,", "&amp;Z72,IF(Z72&gt;Y72,", "&amp;-Y72,""))</f>
        <v/>
      </c>
      <c r="AU72" s="243">
        <f>1+AU66</f>
        <v>33</v>
      </c>
      <c r="AV72" s="244">
        <f ca="1">VLOOKUP(AV73,$A$4:$L$145,7,FALSE)</f>
        <v>3787</v>
      </c>
      <c r="AW72" s="245" t="str">
        <f ca="1">IF(AV72=0,0,VLOOKUP(AV72,Inscripciones!$B$2:$K$499,2,FALSE))</f>
        <v>ISAAC RIVERA TORRES</v>
      </c>
      <c r="AX72" s="246" t="str">
        <f ca="1">IF(AV72=0,0,VLOOKUP(AV72,Inscripciones!$B$1:$N$399,3,FALSE))</f>
        <v>CURRIDABAT</v>
      </c>
      <c r="AY72" s="247"/>
      <c r="AZ72" s="248" t="str">
        <f>VLOOKUP(AV73,$A$4:$AD$145,29,FALSE)</f>
        <v>1 - 0  (0)</v>
      </c>
      <c r="BA72" s="247"/>
    </row>
    <row r="73" spans="1:80" ht="9.9499999999999993" customHeight="1" x14ac:dyDescent="0.25">
      <c r="A73" s="467"/>
      <c r="B73" s="561"/>
      <c r="C73" s="563"/>
      <c r="D73" s="563"/>
      <c r="E73" s="555"/>
      <c r="F73" s="559"/>
      <c r="G73" s="555" t="s">
        <v>58</v>
      </c>
      <c r="H73" s="555" t="s">
        <v>58</v>
      </c>
      <c r="I73" s="555"/>
      <c r="J73" s="555"/>
      <c r="K73" s="555">
        <v>0</v>
      </c>
      <c r="L73" s="555">
        <v>0</v>
      </c>
      <c r="M73" s="557"/>
      <c r="N73" s="555"/>
      <c r="O73" s="555"/>
      <c r="P73" s="555"/>
      <c r="Q73" s="555"/>
      <c r="R73" s="555"/>
      <c r="S73" s="555"/>
      <c r="T73" s="555"/>
      <c r="U73" s="555"/>
      <c r="V73" s="555"/>
      <c r="W73" s="555"/>
      <c r="X73" s="555"/>
      <c r="Y73" s="555"/>
      <c r="Z73" s="565"/>
      <c r="AA73" s="487"/>
      <c r="AB73" s="487"/>
      <c r="AD73" s="236" t="str">
        <f>IF(AA72&gt;AB72,AD72&amp;"  "&amp;AE72,IF(AB72&gt;AA72,AD72&amp;"  "&amp;AE73,""))</f>
        <v>2 - 0  (10, 5)</v>
      </c>
      <c r="AE73" s="236" t="str">
        <f t="shared" si="59"/>
        <v>(-10, -5)</v>
      </c>
      <c r="AF73" s="236">
        <f>IF(N72&gt;M72,1,0)</f>
        <v>0</v>
      </c>
      <c r="AG73" s="236">
        <f>IF(P72&gt;O72,1,0)</f>
        <v>0</v>
      </c>
      <c r="AH73" s="236">
        <f>IF(R72&gt;Q72,1,0)</f>
        <v>0</v>
      </c>
      <c r="AI73" s="236">
        <f>IF(T72&gt;S72,1,0)</f>
        <v>0</v>
      </c>
      <c r="AJ73" s="236">
        <f>IF(V72&gt;U72,1,0)</f>
        <v>0</v>
      </c>
      <c r="AK73" s="236">
        <f>IF(X72&gt;W72,1,0)</f>
        <v>0</v>
      </c>
      <c r="AL73" s="236">
        <f>IF(Z72&gt;Y72,1,0)</f>
        <v>0</v>
      </c>
      <c r="AM73" s="236">
        <f>IF(N72&gt;M72,M72,IF(M72&gt;N72,-N72,""))</f>
        <v>-10</v>
      </c>
      <c r="AN73" s="236" t="str">
        <f>IF(P72&gt;O72,", "&amp;O72,IF(O72&gt;P72,", "&amp;-P72,""))</f>
        <v>, -5</v>
      </c>
      <c r="AO73" s="236" t="str">
        <f>IF(R72&gt;Q72,", "&amp;Q72,IF(Q72&gt;R72,", "&amp;-R72,""))</f>
        <v/>
      </c>
      <c r="AP73" s="236" t="str">
        <f>IF(T72&gt;S72,", "&amp;S72,IF(S72&gt;T72,", "&amp;-T72,""))</f>
        <v/>
      </c>
      <c r="AQ73" s="236" t="str">
        <f>IF(V72&gt;U72,", "&amp;U72,IF(U72&gt;V72,", "&amp;-V72,""))</f>
        <v/>
      </c>
      <c r="AR73" s="236" t="str">
        <f>IF(X72&gt;W72,", "&amp;W72,IF(W72&gt;X72,", "&amp;-X72,""))</f>
        <v/>
      </c>
      <c r="AS73" s="236" t="str">
        <f>IF(Z72&gt;Y72,", "&amp;Y72,IF(Y72&gt;Z72,", "&amp;-Z72,""))</f>
        <v/>
      </c>
      <c r="AV73" s="255">
        <v>17</v>
      </c>
      <c r="AW73" s="256" t="str">
        <f>VLOOKUP(AV73,$A$4:$L$145,6,FALSE)</f>
        <v>21-sep-- Table</v>
      </c>
      <c r="AX73" s="257"/>
      <c r="AY73" s="244">
        <f ca="1">VLOOKUP(AY75,$A$4:$L$149,7,FALSE)</f>
        <v>3787</v>
      </c>
      <c r="AZ73" s="245" t="str">
        <f ca="1">IF(AY73=0,0,VLOOKUP(AY73,Inscripciones!$B$2:$K$499,2,FALSE))</f>
        <v>ISAAC RIVERA TORRES</v>
      </c>
      <c r="BA73" s="246" t="str">
        <f ca="1">IF(AY73=0,0,VLOOKUP(AY73,Inscripciones!$B$1:$N$399,3,FALSE))</f>
        <v>CURRIDABAT</v>
      </c>
    </row>
    <row r="74" spans="1:80" ht="9.9499999999999993" customHeight="1" x14ac:dyDescent="0.25">
      <c r="A74" s="467">
        <v>36</v>
      </c>
      <c r="B74" s="514" t="s">
        <v>155</v>
      </c>
      <c r="C74" s="516" t="s">
        <v>77</v>
      </c>
      <c r="D74" s="516"/>
      <c r="E74" s="500"/>
      <c r="F74" s="510" t="str">
        <f t="shared" si="60"/>
        <v>21-sep-- Table</v>
      </c>
      <c r="G74" s="500">
        <f ca="1">IF(M16="",0,IF(AA16&gt;AB16,G16,H16))</f>
        <v>4381</v>
      </c>
      <c r="H74" s="500">
        <f ca="1">IF(M18="",0,IF(AA18&gt;AB18,G18,H18))</f>
        <v>3988</v>
      </c>
      <c r="I74" s="500" t="str">
        <f ca="1">IF(G74=0,0,VLOOKUP(G74,Inscripciones!$B$2:$K$499,2,FALSE))</f>
        <v>ALEJANDRO PADILLA SOLERA</v>
      </c>
      <c r="J74" s="500" t="str">
        <f ca="1">IF(G74=0,0,VLOOKUP(G74,Inscripciones!$B$1:$N$399,3,FALSE))</f>
        <v>ESCAZÚ</v>
      </c>
      <c r="K74" s="500" t="str">
        <f ca="1">IF(I74=0,0,VLOOKUP(H74,Inscripciones!$B$2:$K$499,2,FALSE))</f>
        <v>JACKY CHENG FENG</v>
      </c>
      <c r="L74" s="500" t="str">
        <f ca="1">IF(I74=0,0,VLOOKUP(H74,Inscripciones!$B$1:$N$399,3,FALSE))</f>
        <v>ESCAZÚ</v>
      </c>
      <c r="M74" s="508">
        <v>2</v>
      </c>
      <c r="N74" s="500">
        <v>11</v>
      </c>
      <c r="O74" s="500">
        <v>9</v>
      </c>
      <c r="P74" s="500">
        <v>11</v>
      </c>
      <c r="Q74" s="500"/>
      <c r="R74" s="500"/>
      <c r="S74" s="500"/>
      <c r="T74" s="500"/>
      <c r="U74" s="500"/>
      <c r="V74" s="500"/>
      <c r="W74" s="500"/>
      <c r="X74" s="500"/>
      <c r="Y74" s="500"/>
      <c r="Z74" s="502"/>
      <c r="AA74" s="487">
        <f t="shared" ref="AA74" si="67">IF(M74+N74&lt;&gt;0,SUM(AF74:AL74),"")</f>
        <v>0</v>
      </c>
      <c r="AB74" s="487">
        <f t="shared" ref="AB74" si="68">IF(M74+N74&lt;&gt;0,SUM(AF75:AL75),"")</f>
        <v>2</v>
      </c>
      <c r="AC74" s="236" t="str">
        <f t="shared" ref="AC74" si="69">IF(AA74&gt;AB74,AD74&amp;"  "&amp;AE74,IF(AB74&gt;AA74,AD74&amp;"  "&amp;AE75,""))</f>
        <v>2 - 0  (2, 9)</v>
      </c>
      <c r="AD74" s="236" t="str">
        <f>IF(AA74&gt;AB74,AA74&amp;" - "&amp;AB74,IF(AB74&gt;AA74,AB74&amp;" - "&amp;AA74,""))</f>
        <v>2 - 0</v>
      </c>
      <c r="AE74" s="236" t="str">
        <f t="shared" si="59"/>
        <v>(-2, -9)</v>
      </c>
      <c r="AF74" s="236">
        <f>IF(M74&gt;N74,1,0)</f>
        <v>0</v>
      </c>
      <c r="AG74" s="236">
        <f>IF(O74&gt;P74,1,0)</f>
        <v>0</v>
      </c>
      <c r="AH74" s="236">
        <f>IF(Q74&gt;R74,1,0)</f>
        <v>0</v>
      </c>
      <c r="AI74" s="236">
        <f>IF(S74&gt;T74,1,0)</f>
        <v>0</v>
      </c>
      <c r="AJ74" s="236">
        <f>IF(U74&gt;V74,1,0)</f>
        <v>0</v>
      </c>
      <c r="AK74" s="236">
        <f>IF(W74&gt;X74,1,0)</f>
        <v>0</v>
      </c>
      <c r="AL74" s="236">
        <f>IF(Y74&gt;Z74,1,0)</f>
        <v>0</v>
      </c>
      <c r="AM74" s="236">
        <f>IF(M74&gt;N74,N74,IF(N74&gt;M74,-M74,""))</f>
        <v>-2</v>
      </c>
      <c r="AN74" s="236" t="str">
        <f>IF(O74&gt;P74,", "&amp;P74,IF(P74&gt;O74,", "&amp;-O74,""))</f>
        <v>, -9</v>
      </c>
      <c r="AO74" s="236" t="str">
        <f>IF(Q74&gt;R74,", "&amp;R74,IF(R74&gt;Q74,", "&amp;-Q74,""))</f>
        <v/>
      </c>
      <c r="AP74" s="236" t="str">
        <f>IF(S74&gt;T74,", "&amp;T74,IF(T74&gt;S74,", "&amp;-S74,""))</f>
        <v/>
      </c>
      <c r="AQ74" s="236" t="str">
        <f>IF(U74&gt;V74,", "&amp;V74,IF(V74&gt;U74,", "&amp;-U74,""))</f>
        <v/>
      </c>
      <c r="AR74" s="236" t="str">
        <f>IF(W74&gt;X74,", "&amp;X74,IF(X74&gt;W74,", "&amp;-W74,""))</f>
        <v/>
      </c>
      <c r="AS74" s="236" t="str">
        <f>IF(Y74&gt;Z74,", "&amp;Z74,IF(Z74&gt;Y74,", "&amp;-Y74,""))</f>
        <v/>
      </c>
      <c r="AU74" s="243">
        <f>1+AU72</f>
        <v>34</v>
      </c>
      <c r="AV74" s="266" t="str">
        <f>VLOOKUP(AV73,$A$4:$L$145,8,FALSE)</f>
        <v>X</v>
      </c>
      <c r="AW74" s="266" t="str">
        <f>IF(AV74=0,0,VLOOKUP(AV74,Inscripciones!$B$2:$K$499,2,FALSE))</f>
        <v>BYE</v>
      </c>
      <c r="AX74" s="267" t="str">
        <f>IF(AV74=0,0,VLOOKUP(AV74,Inscripciones!$B$1:$N$399,3,FALSE))</f>
        <v>BYE</v>
      </c>
      <c r="BA74" s="268"/>
      <c r="BB74" s="247"/>
      <c r="BC74" s="248" t="str">
        <f>VLOOKUP(AY75,$A$4:$AD$145,29,FALSE)</f>
        <v>2 - 0  (6, 5)</v>
      </c>
      <c r="BD74" s="247"/>
    </row>
    <row r="75" spans="1:80" ht="9.9499999999999993" customHeight="1" x14ac:dyDescent="0.25">
      <c r="A75" s="467"/>
      <c r="B75" s="515"/>
      <c r="C75" s="517"/>
      <c r="D75" s="517"/>
      <c r="E75" s="501"/>
      <c r="F75" s="511"/>
      <c r="G75" s="501" t="s">
        <v>58</v>
      </c>
      <c r="H75" s="501" t="s">
        <v>58</v>
      </c>
      <c r="I75" s="501"/>
      <c r="J75" s="501"/>
      <c r="K75" s="501">
        <v>0</v>
      </c>
      <c r="L75" s="501">
        <v>0</v>
      </c>
      <c r="M75" s="509"/>
      <c r="N75" s="501"/>
      <c r="O75" s="501"/>
      <c r="P75" s="501"/>
      <c r="Q75" s="501"/>
      <c r="R75" s="501"/>
      <c r="S75" s="501"/>
      <c r="T75" s="501"/>
      <c r="U75" s="501"/>
      <c r="V75" s="501"/>
      <c r="W75" s="501"/>
      <c r="X75" s="501"/>
      <c r="Y75" s="501"/>
      <c r="Z75" s="503"/>
      <c r="AA75" s="487"/>
      <c r="AB75" s="487"/>
      <c r="AD75" s="236" t="str">
        <f>IF(AA74&gt;AB74,AD74&amp;"  "&amp;AE74,IF(AB74&gt;AA74,AD74&amp;"  "&amp;AE75,""))</f>
        <v>2 - 0  (2, 9)</v>
      </c>
      <c r="AE75" s="236" t="str">
        <f t="shared" si="59"/>
        <v>(2, 9)</v>
      </c>
      <c r="AF75" s="236">
        <f>IF(N74&gt;M74,1,0)</f>
        <v>1</v>
      </c>
      <c r="AG75" s="236">
        <f>IF(P74&gt;O74,1,0)</f>
        <v>1</v>
      </c>
      <c r="AH75" s="236">
        <f>IF(R74&gt;Q74,1,0)</f>
        <v>0</v>
      </c>
      <c r="AI75" s="236">
        <f>IF(T74&gt;S74,1,0)</f>
        <v>0</v>
      </c>
      <c r="AJ75" s="236">
        <f>IF(V74&gt;U74,1,0)</f>
        <v>0</v>
      </c>
      <c r="AK75" s="236">
        <f>IF(X74&gt;W74,1,0)</f>
        <v>0</v>
      </c>
      <c r="AL75" s="236">
        <f>IF(Z74&gt;Y74,1,0)</f>
        <v>0</v>
      </c>
      <c r="AM75" s="236">
        <f>IF(N74&gt;M74,M74,IF(M74&gt;N74,-N74,""))</f>
        <v>2</v>
      </c>
      <c r="AN75" s="236" t="str">
        <f>IF(P74&gt;O74,", "&amp;O74,IF(O74&gt;P74,", "&amp;-P74,""))</f>
        <v>, 9</v>
      </c>
      <c r="AO75" s="236" t="str">
        <f>IF(R74&gt;Q74,", "&amp;Q74,IF(Q74&gt;R74,", "&amp;-R74,""))</f>
        <v/>
      </c>
      <c r="AP75" s="236" t="str">
        <f>IF(T74&gt;S74,", "&amp;S74,IF(S74&gt;T74,", "&amp;-T74,""))</f>
        <v/>
      </c>
      <c r="AQ75" s="236" t="str">
        <f>IF(V74&gt;U74,", "&amp;U74,IF(U74&gt;V74,", "&amp;-V74,""))</f>
        <v/>
      </c>
      <c r="AR75" s="236" t="str">
        <f>IF(X74&gt;W74,", "&amp;W74,IF(W74&gt;X74,", "&amp;-X74,""))</f>
        <v/>
      </c>
      <c r="AS75" s="236" t="str">
        <f>IF(Z74&gt;Y74,", "&amp;Y74,IF(Y74&gt;Z74,", "&amp;-Z74,""))</f>
        <v/>
      </c>
      <c r="AU75" s="243"/>
      <c r="AX75" s="269"/>
      <c r="AY75" s="255">
        <v>41</v>
      </c>
      <c r="AZ75" s="256" t="str">
        <f>VLOOKUP(AY75,$A$4:$L$145,6,FALSE)</f>
        <v>21-sep-- Table</v>
      </c>
      <c r="BA75" s="270"/>
      <c r="BB75" s="244">
        <f ca="1">VLOOKUP(BB79,$A$4:$L$149,7,FALSE)</f>
        <v>3787</v>
      </c>
      <c r="BC75" s="245" t="str">
        <f ca="1">IF(BB75=0,0,VLOOKUP(BB75,Inscripciones!$B$2:$K$499,2,FALSE))</f>
        <v>ISAAC RIVERA TORRES</v>
      </c>
      <c r="BD75" s="246" t="str">
        <f ca="1">IF(BB75=0,0,VLOOKUP(BB75,Inscripciones!$B$1:$N$399,3,FALSE))</f>
        <v>CURRIDABAT</v>
      </c>
    </row>
    <row r="76" spans="1:80" ht="9.9499999999999993" customHeight="1" x14ac:dyDescent="0.25">
      <c r="A76" s="467">
        <v>37</v>
      </c>
      <c r="B76" s="560" t="s">
        <v>155</v>
      </c>
      <c r="C76" s="562" t="s">
        <v>77</v>
      </c>
      <c r="D76" s="562"/>
      <c r="E76" s="554"/>
      <c r="F76" s="558" t="str">
        <f t="shared" si="53"/>
        <v>21-sep-- Table</v>
      </c>
      <c r="G76" s="554">
        <f ca="1">IF(M20="",0,IF(AA20&gt;AB20,G20,H20))</f>
        <v>4026</v>
      </c>
      <c r="H76" s="554">
        <f ca="1">IF(M22="",0,IF(AA22&gt;AB22,G22,H22))</f>
        <v>4121</v>
      </c>
      <c r="I76" s="554" t="str">
        <f ca="1">IF(G76=0,0,VLOOKUP(G76,Inscripciones!$B$2:$K$499,2,FALSE))</f>
        <v>IAN GABRIEL VILLEGAS SALAS</v>
      </c>
      <c r="J76" s="554" t="str">
        <f ca="1">IF(G76=0,0,VLOOKUP(G76,Inscripciones!$B$1:$N$399,3,FALSE))</f>
        <v>SAN CARLOS</v>
      </c>
      <c r="K76" s="554" t="str">
        <f ca="1">IF(I76=0,0,VLOOKUP(H76,Inscripciones!$B$2:$K$499,2,FALSE))</f>
        <v>ANDRÉS CHACÓN ALTAMIRANO</v>
      </c>
      <c r="L76" s="554" t="str">
        <f ca="1">IF(I76=0,0,VLOOKUP(H76,Inscripciones!$B$1:$N$399,3,FALSE))</f>
        <v>CURRIDABAT</v>
      </c>
      <c r="M76" s="556">
        <v>15</v>
      </c>
      <c r="N76" s="554">
        <v>12</v>
      </c>
      <c r="O76" s="554">
        <v>11</v>
      </c>
      <c r="P76" s="554">
        <v>4</v>
      </c>
      <c r="Q76" s="554"/>
      <c r="R76" s="554"/>
      <c r="S76" s="554"/>
      <c r="T76" s="554"/>
      <c r="U76" s="554"/>
      <c r="V76" s="554"/>
      <c r="W76" s="554"/>
      <c r="X76" s="554"/>
      <c r="Y76" s="554"/>
      <c r="Z76" s="564"/>
      <c r="AA76" s="487">
        <f t="shared" ref="AA76" si="70">IF(M76+N76&lt;&gt;0,SUM(AF76:AL76),"")</f>
        <v>2</v>
      </c>
      <c r="AB76" s="487">
        <f t="shared" ref="AB76" si="71">IF(M76+N76&lt;&gt;0,SUM(AF77:AL77),"")</f>
        <v>0</v>
      </c>
      <c r="AC76" s="236" t="str">
        <f t="shared" ref="AC76" si="72">IF(AA76&gt;AB76,AD76&amp;"  "&amp;AE76,IF(AB76&gt;AA76,AD76&amp;"  "&amp;AE77,""))</f>
        <v>2 - 0  (12, 4)</v>
      </c>
      <c r="AD76" s="236" t="str">
        <f>IF(AA76&gt;AB76,AA76&amp;" - "&amp;AB76,IF(AB76&gt;AA76,AB76&amp;" - "&amp;AA76,""))</f>
        <v>2 - 0</v>
      </c>
      <c r="AE76" s="236" t="str">
        <f t="shared" si="59"/>
        <v>(12, 4)</v>
      </c>
      <c r="AF76" s="236">
        <f>IF(M76&gt;N76,1,0)</f>
        <v>1</v>
      </c>
      <c r="AG76" s="236">
        <f>IF(O76&gt;P76,1,0)</f>
        <v>1</v>
      </c>
      <c r="AH76" s="236">
        <f>IF(Q76&gt;R76,1,0)</f>
        <v>0</v>
      </c>
      <c r="AI76" s="236">
        <f>IF(S76&gt;T76,1,0)</f>
        <v>0</v>
      </c>
      <c r="AJ76" s="236">
        <f>IF(U76&gt;V76,1,0)</f>
        <v>0</v>
      </c>
      <c r="AK76" s="236">
        <f>IF(W76&gt;X76,1,0)</f>
        <v>0</v>
      </c>
      <c r="AL76" s="236">
        <f>IF(Y76&gt;Z76,1,0)</f>
        <v>0</v>
      </c>
      <c r="AM76" s="236">
        <f>IF(M76&gt;N76,N76,IF(N76&gt;M76,-M76,""))</f>
        <v>12</v>
      </c>
      <c r="AN76" s="236" t="str">
        <f>IF(O76&gt;P76,", "&amp;P76,IF(P76&gt;O76,", "&amp;-O76,""))</f>
        <v>, 4</v>
      </c>
      <c r="AO76" s="236" t="str">
        <f>IF(Q76&gt;R76,", "&amp;R76,IF(R76&gt;Q76,", "&amp;-Q76,""))</f>
        <v/>
      </c>
      <c r="AP76" s="236" t="str">
        <f>IF(S76&gt;T76,", "&amp;T76,IF(T76&gt;S76,", "&amp;-S76,""))</f>
        <v/>
      </c>
      <c r="AQ76" s="236" t="str">
        <f>IF(U76&gt;V76,", "&amp;V76,IF(V76&gt;U76,", "&amp;-U76,""))</f>
        <v/>
      </c>
      <c r="AR76" s="236" t="str">
        <f>IF(W76&gt;X76,", "&amp;X76,IF(X76&gt;W76,", "&amp;-W76,""))</f>
        <v/>
      </c>
      <c r="AS76" s="236" t="str">
        <f>IF(Y76&gt;Z76,", "&amp;Z76,IF(Z76&gt;Y76,", "&amp;-Y76,""))</f>
        <v/>
      </c>
      <c r="AU76" s="243">
        <f>1+AU74</f>
        <v>35</v>
      </c>
      <c r="AV76" s="244" t="str">
        <f>VLOOKUP(AV77,$A$4:$L$145,7,FALSE)</f>
        <v>X</v>
      </c>
      <c r="AW76" s="245" t="str">
        <f>IF(AV76=0,0,VLOOKUP(AV76,Inscripciones!$B$2:$K$499,2,FALSE))</f>
        <v>BYE</v>
      </c>
      <c r="AX76" s="246" t="str">
        <f>IF(AV76=0,0,VLOOKUP(AV76,Inscripciones!$B$1:$N$399,3,FALSE))</f>
        <v>BYE</v>
      </c>
      <c r="AY76" s="271"/>
      <c r="BA76" s="268"/>
      <c r="BD76" s="268"/>
    </row>
    <row r="77" spans="1:80" ht="9.9499999999999993" customHeight="1" x14ac:dyDescent="0.25">
      <c r="A77" s="467"/>
      <c r="B77" s="561"/>
      <c r="C77" s="563"/>
      <c r="D77" s="563"/>
      <c r="E77" s="555"/>
      <c r="F77" s="559"/>
      <c r="G77" s="555" t="s">
        <v>58</v>
      </c>
      <c r="H77" s="555" t="s">
        <v>58</v>
      </c>
      <c r="I77" s="555"/>
      <c r="J77" s="555"/>
      <c r="K77" s="555">
        <v>0</v>
      </c>
      <c r="L77" s="555">
        <v>0</v>
      </c>
      <c r="M77" s="557"/>
      <c r="N77" s="555"/>
      <c r="O77" s="555"/>
      <c r="P77" s="555"/>
      <c r="Q77" s="555"/>
      <c r="R77" s="555"/>
      <c r="S77" s="555"/>
      <c r="T77" s="555"/>
      <c r="U77" s="555"/>
      <c r="V77" s="555"/>
      <c r="W77" s="555"/>
      <c r="X77" s="555"/>
      <c r="Y77" s="555"/>
      <c r="Z77" s="565"/>
      <c r="AA77" s="487"/>
      <c r="AB77" s="487"/>
      <c r="AD77" s="236" t="str">
        <f>IF(AA76&gt;AB76,AD76&amp;"  "&amp;AE76,IF(AB76&gt;AA76,AD76&amp;"  "&amp;AE77,""))</f>
        <v>2 - 0  (12, 4)</v>
      </c>
      <c r="AE77" s="236" t="str">
        <f t="shared" si="59"/>
        <v>(-12, -4)</v>
      </c>
      <c r="AF77" s="236">
        <f>IF(N76&gt;M76,1,0)</f>
        <v>0</v>
      </c>
      <c r="AG77" s="236">
        <f>IF(P76&gt;O76,1,0)</f>
        <v>0</v>
      </c>
      <c r="AH77" s="236">
        <f>IF(R76&gt;Q76,1,0)</f>
        <v>0</v>
      </c>
      <c r="AI77" s="236">
        <f>IF(T76&gt;S76,1,0)</f>
        <v>0</v>
      </c>
      <c r="AJ77" s="236">
        <f>IF(V76&gt;U76,1,0)</f>
        <v>0</v>
      </c>
      <c r="AK77" s="236">
        <f>IF(X76&gt;W76,1,0)</f>
        <v>0</v>
      </c>
      <c r="AL77" s="236">
        <f>IF(Z76&gt;Y76,1,0)</f>
        <v>0</v>
      </c>
      <c r="AM77" s="236">
        <f>IF(N76&gt;M76,M76,IF(M76&gt;N76,-N76,""))</f>
        <v>-12</v>
      </c>
      <c r="AN77" s="236" t="str">
        <f>IF(P76&gt;O76,", "&amp;O76,IF(O76&gt;P76,", "&amp;-P76,""))</f>
        <v>, -4</v>
      </c>
      <c r="AO77" s="236" t="str">
        <f>IF(R76&gt;Q76,", "&amp;Q76,IF(Q76&gt;R76,", "&amp;-R76,""))</f>
        <v/>
      </c>
      <c r="AP77" s="236" t="str">
        <f>IF(T76&gt;S76,", "&amp;S76,IF(S76&gt;T76,", "&amp;-T76,""))</f>
        <v/>
      </c>
      <c r="AQ77" s="236" t="str">
        <f>IF(V76&gt;U76,", "&amp;U76,IF(U76&gt;V76,", "&amp;-V76,""))</f>
        <v/>
      </c>
      <c r="AR77" s="236" t="str">
        <f>IF(X76&gt;W76,", "&amp;W76,IF(W76&gt;X76,", "&amp;-X76,""))</f>
        <v/>
      </c>
      <c r="AS77" s="236" t="str">
        <f>IF(Z76&gt;Y76,", "&amp;Y76,IF(Y76&gt;Z76,", "&amp;-Z76,""))</f>
        <v/>
      </c>
      <c r="AV77" s="255">
        <v>18</v>
      </c>
      <c r="AW77" s="256" t="str">
        <f>VLOOKUP(AV77,$A$4:$L$145,6,FALSE)</f>
        <v>21-sep-- Table</v>
      </c>
      <c r="AX77" s="257"/>
      <c r="AY77" s="266">
        <f ca="1">VLOOKUP(AY75,$A$4:$L$149,8,FALSE)</f>
        <v>4437</v>
      </c>
      <c r="AZ77" s="266" t="str">
        <f ca="1">IF(AY77=0,0,VLOOKUP(AY77,Inscripciones!$B$2:$K$499,2,FALSE))</f>
        <v>MATHIAS HAY GRANADOS</v>
      </c>
      <c r="BA77" s="267" t="str">
        <f ca="1">IF(AY77=0,0,VLOOKUP(AY77,Inscripciones!$B$1:$N$399,3,FALSE))</f>
        <v>CORREDORES</v>
      </c>
      <c r="BD77" s="268"/>
    </row>
    <row r="78" spans="1:80" ht="9.9499999999999993" customHeight="1" x14ac:dyDescent="0.25">
      <c r="A78" s="467">
        <v>38</v>
      </c>
      <c r="B78" s="514" t="s">
        <v>155</v>
      </c>
      <c r="C78" s="516" t="s">
        <v>77</v>
      </c>
      <c r="D78" s="516"/>
      <c r="E78" s="500"/>
      <c r="F78" s="510" t="str">
        <f t="shared" si="60"/>
        <v>21-sep-- Table</v>
      </c>
      <c r="G78" s="500">
        <f ca="1">IF(M24="",0,IF(AA24&gt;AB24,G24,H24))</f>
        <v>4218</v>
      </c>
      <c r="H78" s="500">
        <f ca="1">IF(M26="",0,IF(AA26&gt;AB26,G26,H26))</f>
        <v>4679</v>
      </c>
      <c r="I78" s="500" t="str">
        <f ca="1">IF(G78=0,0,VLOOKUP(G78,Inscripciones!$B$2:$K$499,2,FALSE))</f>
        <v>JULIÁN ESPINOZA CHAVEZ</v>
      </c>
      <c r="J78" s="500" t="str">
        <f ca="1">IF(G78=0,0,VLOOKUP(G78,Inscripciones!$B$1:$N$399,3,FALSE))</f>
        <v>ESPARZA</v>
      </c>
      <c r="K78" s="500" t="str">
        <f ca="1">IF(I78=0,0,VLOOKUP(H78,Inscripciones!$B$2:$K$499,2,FALSE))</f>
        <v>TOMAS IGNACIO UGALDE HERNANDEZ</v>
      </c>
      <c r="L78" s="500" t="str">
        <f ca="1">IF(I78=0,0,VLOOKUP(H78,Inscripciones!$B$1:$N$399,3,FALSE))</f>
        <v>CCDR SAN JOSÉ</v>
      </c>
      <c r="M78" s="508">
        <v>9</v>
      </c>
      <c r="N78" s="500">
        <v>11</v>
      </c>
      <c r="O78" s="500">
        <v>4</v>
      </c>
      <c r="P78" s="500">
        <v>11</v>
      </c>
      <c r="Q78" s="500"/>
      <c r="R78" s="500"/>
      <c r="S78" s="500"/>
      <c r="T78" s="500"/>
      <c r="U78" s="500"/>
      <c r="V78" s="500"/>
      <c r="W78" s="500"/>
      <c r="X78" s="500"/>
      <c r="Y78" s="500"/>
      <c r="Z78" s="502"/>
      <c r="AA78" s="487">
        <f t="shared" ref="AA78" si="73">IF(M78+N78&lt;&gt;0,SUM(AF78:AL78),"")</f>
        <v>0</v>
      </c>
      <c r="AB78" s="487">
        <f t="shared" ref="AB78" si="74">IF(M78+N78&lt;&gt;0,SUM(AF79:AL79),"")</f>
        <v>2</v>
      </c>
      <c r="AC78" s="236" t="str">
        <f t="shared" ref="AC78" si="75">IF(AA78&gt;AB78,AD78&amp;"  "&amp;AE78,IF(AB78&gt;AA78,AD78&amp;"  "&amp;AE79,""))</f>
        <v>2 - 0  (9, 4)</v>
      </c>
      <c r="AD78" s="236" t="str">
        <f>IF(AA78&gt;AB78,AA78&amp;" - "&amp;AB78,IF(AB78&gt;AA78,AB78&amp;" - "&amp;AA78,""))</f>
        <v>2 - 0</v>
      </c>
      <c r="AE78" s="236" t="str">
        <f t="shared" si="59"/>
        <v>(-9, -4)</v>
      </c>
      <c r="AF78" s="236">
        <f>IF(M78&gt;N78,1,0)</f>
        <v>0</v>
      </c>
      <c r="AG78" s="236">
        <f>IF(O78&gt;P78,1,0)</f>
        <v>0</v>
      </c>
      <c r="AH78" s="236">
        <f>IF(Q78&gt;R78,1,0)</f>
        <v>0</v>
      </c>
      <c r="AI78" s="236">
        <f>IF(S78&gt;T78,1,0)</f>
        <v>0</v>
      </c>
      <c r="AJ78" s="236">
        <f>IF(U78&gt;V78,1,0)</f>
        <v>0</v>
      </c>
      <c r="AK78" s="236">
        <f>IF(W78&gt;X78,1,0)</f>
        <v>0</v>
      </c>
      <c r="AL78" s="236">
        <f>IF(Y78&gt;Z78,1,0)</f>
        <v>0</v>
      </c>
      <c r="AM78" s="236">
        <f>IF(M78&gt;N78,N78,IF(N78&gt;M78,-M78,""))</f>
        <v>-9</v>
      </c>
      <c r="AN78" s="236" t="str">
        <f>IF(O78&gt;P78,", "&amp;P78,IF(P78&gt;O78,", "&amp;-O78,""))</f>
        <v>, -4</v>
      </c>
      <c r="AO78" s="236" t="str">
        <f>IF(Q78&gt;R78,", "&amp;R78,IF(R78&gt;Q78,", "&amp;-Q78,""))</f>
        <v/>
      </c>
      <c r="AP78" s="236" t="str">
        <f>IF(S78&gt;T78,", "&amp;T78,IF(T78&gt;S78,", "&amp;-S78,""))</f>
        <v/>
      </c>
      <c r="AQ78" s="236" t="str">
        <f>IF(U78&gt;V78,", "&amp;V78,IF(V78&gt;U78,", "&amp;-U78,""))</f>
        <v/>
      </c>
      <c r="AR78" s="236" t="str">
        <f>IF(W78&gt;X78,", "&amp;X78,IF(X78&gt;W78,", "&amp;-W78,""))</f>
        <v/>
      </c>
      <c r="AS78" s="236" t="str">
        <f>IF(Y78&gt;Z78,", "&amp;Z78,IF(Z78&gt;Y78,", "&amp;-Y78,""))</f>
        <v/>
      </c>
      <c r="AU78" s="243">
        <f>1+AU76</f>
        <v>36</v>
      </c>
      <c r="AV78" s="266">
        <f ca="1">VLOOKUP(AV77,$A$4:$L$145,8,FALSE)</f>
        <v>4437</v>
      </c>
      <c r="AW78" s="266" t="str">
        <f ca="1">IF(AV78=0,0,VLOOKUP(AV78,Inscripciones!$B$2:$K$499,2,FALSE))</f>
        <v>MATHIAS HAY GRANADOS</v>
      </c>
      <c r="AX78" s="267" t="str">
        <f ca="1">IF(AV78=0,0,VLOOKUP(AV78,Inscripciones!$B$1:$N$399,3,FALSE))</f>
        <v>CORREDORES</v>
      </c>
      <c r="AY78" s="247"/>
      <c r="AZ78" s="248" t="str">
        <f>VLOOKUP(AV77,$A$4:$AD$149,29,FALSE)</f>
        <v>1 - 0  (0)</v>
      </c>
      <c r="BA78" s="247"/>
      <c r="BD78" s="268"/>
      <c r="BE78" s="247"/>
      <c r="BF78" s="248" t="str">
        <f>VLOOKUP(BB79,$A$4:$AD$145,29,FALSE)</f>
        <v>2 - 0  (7, 2)</v>
      </c>
      <c r="BG78" s="247"/>
    </row>
    <row r="79" spans="1:80" ht="9.9499999999999993" customHeight="1" x14ac:dyDescent="0.25">
      <c r="A79" s="467"/>
      <c r="B79" s="515"/>
      <c r="C79" s="517"/>
      <c r="D79" s="517"/>
      <c r="E79" s="501"/>
      <c r="F79" s="511"/>
      <c r="G79" s="501" t="s">
        <v>58</v>
      </c>
      <c r="H79" s="501" t="s">
        <v>58</v>
      </c>
      <c r="I79" s="501"/>
      <c r="J79" s="501"/>
      <c r="K79" s="501">
        <v>0</v>
      </c>
      <c r="L79" s="501">
        <v>0</v>
      </c>
      <c r="M79" s="509"/>
      <c r="N79" s="501"/>
      <c r="O79" s="501"/>
      <c r="P79" s="501"/>
      <c r="Q79" s="501"/>
      <c r="R79" s="501"/>
      <c r="S79" s="501"/>
      <c r="T79" s="501"/>
      <c r="U79" s="501"/>
      <c r="V79" s="501"/>
      <c r="W79" s="501"/>
      <c r="X79" s="501"/>
      <c r="Y79" s="501"/>
      <c r="Z79" s="503"/>
      <c r="AA79" s="487"/>
      <c r="AB79" s="487"/>
      <c r="AD79" s="236" t="str">
        <f>IF(AA78&gt;AB78,AD78&amp;"  "&amp;AE78,IF(AB78&gt;AA78,AD78&amp;"  "&amp;AE79,""))</f>
        <v>2 - 0  (9, 4)</v>
      </c>
      <c r="AE79" s="236" t="str">
        <f t="shared" si="59"/>
        <v>(9, 4)</v>
      </c>
      <c r="AF79" s="236">
        <f>IF(N78&gt;M78,1,0)</f>
        <v>1</v>
      </c>
      <c r="AG79" s="236">
        <f>IF(P78&gt;O78,1,0)</f>
        <v>1</v>
      </c>
      <c r="AH79" s="236">
        <f>IF(R78&gt;Q78,1,0)</f>
        <v>0</v>
      </c>
      <c r="AI79" s="236">
        <f>IF(T78&gt;S78,1,0)</f>
        <v>0</v>
      </c>
      <c r="AJ79" s="236">
        <f>IF(V78&gt;U78,1,0)</f>
        <v>0</v>
      </c>
      <c r="AK79" s="236">
        <f>IF(X78&gt;W78,1,0)</f>
        <v>0</v>
      </c>
      <c r="AL79" s="236">
        <f>IF(Z78&gt;Y78,1,0)</f>
        <v>0</v>
      </c>
      <c r="AM79" s="236">
        <f>IF(N78&gt;M78,M78,IF(M78&gt;N78,-N78,""))</f>
        <v>9</v>
      </c>
      <c r="AN79" s="236" t="str">
        <f>IF(P78&gt;O78,", "&amp;O78,IF(O78&gt;P78,", "&amp;-P78,""))</f>
        <v>, 4</v>
      </c>
      <c r="AO79" s="236" t="str">
        <f>IF(R78&gt;Q78,", "&amp;Q78,IF(Q78&gt;R78,", "&amp;-R78,""))</f>
        <v/>
      </c>
      <c r="AP79" s="236" t="str">
        <f>IF(T78&gt;S78,", "&amp;S78,IF(S78&gt;T78,", "&amp;-T78,""))</f>
        <v/>
      </c>
      <c r="AQ79" s="236" t="str">
        <f>IF(V78&gt;U78,", "&amp;U78,IF(U78&gt;V78,", "&amp;-V78,""))</f>
        <v/>
      </c>
      <c r="AR79" s="236" t="str">
        <f>IF(X78&gt;W78,", "&amp;W78,IF(W78&gt;X78,", "&amp;-X78,""))</f>
        <v/>
      </c>
      <c r="AS79" s="236" t="str">
        <f>IF(Z78&gt;Y78,", "&amp;Y78,IF(Y78&gt;Z78,", "&amp;-Z78,""))</f>
        <v/>
      </c>
      <c r="AX79" s="269"/>
      <c r="BB79" s="255">
        <v>53</v>
      </c>
      <c r="BC79" s="256" t="str">
        <f>VLOOKUP(BB79,$A$4:$L$145,6,FALSE)</f>
        <v>21-sep-- Table</v>
      </c>
      <c r="BD79" s="268"/>
      <c r="BE79" s="244">
        <f ca="1">VLOOKUP(BE87,$A$4:$L$149,7,FALSE)</f>
        <v>3787</v>
      </c>
      <c r="BF79" s="245" t="str">
        <f ca="1">IF(BE79=0,0,VLOOKUP(BE79,Inscripciones!$B$2:$K$499,2,FALSE))</f>
        <v>ISAAC RIVERA TORRES</v>
      </c>
      <c r="BG79" s="246" t="str">
        <f ca="1">IF(BE79=0,0,VLOOKUP(BE79,Inscripciones!$B$1:$N$399,3,FALSE))</f>
        <v>CURRIDABAT</v>
      </c>
    </row>
    <row r="80" spans="1:80" ht="10.7" customHeight="1" x14ac:dyDescent="0.25">
      <c r="A80" s="467">
        <v>39</v>
      </c>
      <c r="B80" s="560" t="s">
        <v>155</v>
      </c>
      <c r="C80" s="562" t="s">
        <v>77</v>
      </c>
      <c r="D80" s="562"/>
      <c r="E80" s="554"/>
      <c r="F80" s="558" t="str">
        <f t="shared" si="53"/>
        <v>21-sep-- Table</v>
      </c>
      <c r="G80" s="554">
        <f ca="1">IF(M28="",0,IF(AA28&gt;AB28,G28,H28))</f>
        <v>4351</v>
      </c>
      <c r="H80" s="554">
        <f ca="1">IF(M30="",0,IF(AA30&gt;AB30,G30,H30))</f>
        <v>4825</v>
      </c>
      <c r="I80" s="554" t="str">
        <f ca="1">IF(G80=0,0,VLOOKUP(G80,Inscripciones!$B$2:$K$499,2,FALSE))</f>
        <v>DANIEL GARRO OBALDÍA</v>
      </c>
      <c r="J80" s="554" t="str">
        <f ca="1">IF(G80=0,0,VLOOKUP(G80,Inscripciones!$B$1:$N$399,3,FALSE))</f>
        <v>SANTA ANA</v>
      </c>
      <c r="K80" s="554" t="str">
        <f ca="1">IF(I80=0,0,VLOOKUP(H80,Inscripciones!$B$2:$K$499,2,FALSE))</f>
        <v>SANTIAGO MELENDEZ MONTERO</v>
      </c>
      <c r="L80" s="554" t="str">
        <f ca="1">IF(I80=0,0,VLOOKUP(H80,Inscripciones!$B$1:$N$399,3,FALSE))</f>
        <v>PÉREZ ZELEDÓN</v>
      </c>
      <c r="M80" s="556">
        <v>11</v>
      </c>
      <c r="N80" s="554">
        <v>4</v>
      </c>
      <c r="O80" s="554">
        <v>11</v>
      </c>
      <c r="P80" s="554"/>
      <c r="Q80" s="554"/>
      <c r="R80" s="554"/>
      <c r="S80" s="554"/>
      <c r="T80" s="554"/>
      <c r="U80" s="554"/>
      <c r="V80" s="554"/>
      <c r="W80" s="554"/>
      <c r="X80" s="554"/>
      <c r="Y80" s="554"/>
      <c r="Z80" s="564"/>
      <c r="AA80" s="487">
        <f t="shared" ref="AA80" si="76">IF(M80+N80&lt;&gt;0,SUM(AF80:AL80),"")</f>
        <v>2</v>
      </c>
      <c r="AB80" s="487">
        <f t="shared" ref="AB80" si="77">IF(M80+N80&lt;&gt;0,SUM(AF81:AL81),"")</f>
        <v>0</v>
      </c>
      <c r="AC80" s="236" t="str">
        <f t="shared" ref="AC80" si="78">IF(AA80&gt;AB80,AD80&amp;"  "&amp;AE80,IF(AB80&gt;AA80,AD80&amp;"  "&amp;AE81,""))</f>
        <v>2 - 0  (4, )</v>
      </c>
      <c r="AD80" s="236" t="str">
        <f>IF(AA80&gt;AB80,AA80&amp;" - "&amp;AB80,IF(AB80&gt;AA80,AB80&amp;" - "&amp;AA80,""))</f>
        <v>2 - 0</v>
      </c>
      <c r="AE80" s="236" t="str">
        <f t="shared" si="59"/>
        <v>(4, )</v>
      </c>
      <c r="AF80" s="236">
        <f>IF(M80&gt;N80,1,0)</f>
        <v>1</v>
      </c>
      <c r="AG80" s="236">
        <f>IF(O80&gt;P80,1,0)</f>
        <v>1</v>
      </c>
      <c r="AH80" s="236">
        <f>IF(Q80&gt;R80,1,0)</f>
        <v>0</v>
      </c>
      <c r="AI80" s="236">
        <f>IF(S80&gt;T80,1,0)</f>
        <v>0</v>
      </c>
      <c r="AJ80" s="236">
        <f>IF(U80&gt;V80,1,0)</f>
        <v>0</v>
      </c>
      <c r="AK80" s="236">
        <f>IF(W80&gt;X80,1,0)</f>
        <v>0</v>
      </c>
      <c r="AL80" s="236">
        <f>IF(Y80&gt;Z80,1,0)</f>
        <v>0</v>
      </c>
      <c r="AM80" s="236">
        <f>IF(M80&gt;N80,N80,IF(N80&gt;M80,-M80,""))</f>
        <v>4</v>
      </c>
      <c r="AN80" s="236" t="str">
        <f>IF(O80&gt;P80,", "&amp;P80,IF(P80&gt;O80,", "&amp;-O80,""))</f>
        <v xml:space="preserve">, </v>
      </c>
      <c r="AO80" s="236" t="str">
        <f>IF(Q80&gt;R80,", "&amp;R80,IF(R80&gt;Q80,", "&amp;-Q80,""))</f>
        <v/>
      </c>
      <c r="AP80" s="236" t="str">
        <f>IF(S80&gt;T80,", "&amp;T80,IF(T80&gt;S80,", "&amp;-S80,""))</f>
        <v/>
      </c>
      <c r="AQ80" s="236" t="str">
        <f>IF(U80&gt;V80,", "&amp;V80,IF(V80&gt;U80,", "&amp;-U80,""))</f>
        <v/>
      </c>
      <c r="AR80" s="236" t="str">
        <f>IF(W80&gt;X80,", "&amp;X80,IF(X80&gt;W80,", "&amp;-W80,""))</f>
        <v/>
      </c>
      <c r="AS80" s="236" t="str">
        <f>IF(Y80&gt;Z80,", "&amp;Z80,IF(Z80&gt;Y80,", "&amp;-Y80,""))</f>
        <v/>
      </c>
      <c r="AU80" s="243">
        <f>1+AU78</f>
        <v>37</v>
      </c>
      <c r="AV80" s="244">
        <f ca="1">VLOOKUP(AV81,$A$4:$L$145,7,FALSE)</f>
        <v>4293</v>
      </c>
      <c r="AW80" s="245" t="str">
        <f ca="1">IF(AV80=0,0,VLOOKUP(AV80,Inscripciones!$B$2:$K$499,2,FALSE))</f>
        <v>MIKEL MORA JIMÉNEZ</v>
      </c>
      <c r="AX80" s="246" t="str">
        <f ca="1">IF(AV80=0,0,VLOOKUP(AV80,Inscripciones!$B$1:$N$399,3,FALSE))</f>
        <v>ESPARZA</v>
      </c>
      <c r="AY80" s="247"/>
      <c r="AZ80" s="248" t="str">
        <f>VLOOKUP(AV81,$A$4:$AD$145,29,FALSE)</f>
        <v>2 - 0  (6, 8)</v>
      </c>
      <c r="BA80" s="247"/>
      <c r="BD80" s="268"/>
      <c r="BG80" s="272"/>
    </row>
    <row r="81" spans="1:62" ht="10.7" customHeight="1" x14ac:dyDescent="0.25">
      <c r="A81" s="467"/>
      <c r="B81" s="561"/>
      <c r="C81" s="563"/>
      <c r="D81" s="563"/>
      <c r="E81" s="555"/>
      <c r="F81" s="559"/>
      <c r="G81" s="555" t="s">
        <v>58</v>
      </c>
      <c r="H81" s="555" t="s">
        <v>58</v>
      </c>
      <c r="I81" s="555"/>
      <c r="J81" s="555"/>
      <c r="K81" s="555">
        <v>0</v>
      </c>
      <c r="L81" s="555">
        <v>0</v>
      </c>
      <c r="M81" s="557"/>
      <c r="N81" s="555"/>
      <c r="O81" s="555"/>
      <c r="P81" s="555"/>
      <c r="Q81" s="555"/>
      <c r="R81" s="555"/>
      <c r="S81" s="555"/>
      <c r="T81" s="555"/>
      <c r="U81" s="555"/>
      <c r="V81" s="555"/>
      <c r="W81" s="555"/>
      <c r="X81" s="555"/>
      <c r="Y81" s="555"/>
      <c r="Z81" s="565"/>
      <c r="AA81" s="487"/>
      <c r="AB81" s="487"/>
      <c r="AD81" s="236" t="str">
        <f>IF(AA80&gt;AB80,AD80&amp;"  "&amp;AE80,IF(AB80&gt;AA80,AD80&amp;"  "&amp;AE81,""))</f>
        <v>2 - 0  (4, )</v>
      </c>
      <c r="AE81" s="236" t="str">
        <f t="shared" si="59"/>
        <v>(-4, 0)</v>
      </c>
      <c r="AF81" s="236">
        <f>IF(N80&gt;M80,1,0)</f>
        <v>0</v>
      </c>
      <c r="AG81" s="236">
        <f>IF(P80&gt;O80,1,0)</f>
        <v>0</v>
      </c>
      <c r="AH81" s="236">
        <f>IF(R80&gt;Q80,1,0)</f>
        <v>0</v>
      </c>
      <c r="AI81" s="236">
        <f>IF(T80&gt;S80,1,0)</f>
        <v>0</v>
      </c>
      <c r="AJ81" s="236">
        <f>IF(V80&gt;U80,1,0)</f>
        <v>0</v>
      </c>
      <c r="AK81" s="236">
        <f>IF(X80&gt;W80,1,0)</f>
        <v>0</v>
      </c>
      <c r="AL81" s="236">
        <f>IF(Z80&gt;Y80,1,0)</f>
        <v>0</v>
      </c>
      <c r="AM81" s="236">
        <f>IF(N80&gt;M80,M80,IF(M80&gt;N80,-N80,""))</f>
        <v>-4</v>
      </c>
      <c r="AN81" s="236" t="str">
        <f>IF(P80&gt;O80,", "&amp;O80,IF(O80&gt;P80,", "&amp;-P80,""))</f>
        <v>, 0</v>
      </c>
      <c r="AO81" s="236" t="str">
        <f>IF(R80&gt;Q80,", "&amp;Q80,IF(Q80&gt;R80,", "&amp;-R80,""))</f>
        <v/>
      </c>
      <c r="AP81" s="236" t="str">
        <f>IF(T80&gt;S80,", "&amp;S80,IF(S80&gt;T80,", "&amp;-T80,""))</f>
        <v/>
      </c>
      <c r="AQ81" s="236" t="str">
        <f>IF(V80&gt;U80,", "&amp;U80,IF(U80&gt;V80,", "&amp;-V80,""))</f>
        <v/>
      </c>
      <c r="AR81" s="236" t="str">
        <f>IF(X80&gt;W80,", "&amp;W80,IF(W80&gt;X80,", "&amp;-X80,""))</f>
        <v/>
      </c>
      <c r="AS81" s="236" t="str">
        <f>IF(Z80&gt;Y80,", "&amp;Y80,IF(Y80&gt;Z80,", "&amp;-Z80,""))</f>
        <v/>
      </c>
      <c r="AV81" s="255">
        <v>19</v>
      </c>
      <c r="AW81" s="256" t="str">
        <f>VLOOKUP(AV81,$A$4:$L$145,6,FALSE)</f>
        <v>21-sep-- Table</v>
      </c>
      <c r="AX81" s="257"/>
      <c r="AY81" s="244">
        <f ca="1">VLOOKUP(AY83,$A$4:$L$149,7,FALSE)</f>
        <v>4293</v>
      </c>
      <c r="AZ81" s="245" t="str">
        <f ca="1">IF(AY81=0,0,VLOOKUP(AY81,Inscripciones!$B$2:$K$499,2,FALSE))</f>
        <v>MIKEL MORA JIMÉNEZ</v>
      </c>
      <c r="BA81" s="246" t="str">
        <f ca="1">IF(AY81=0,0,VLOOKUP(AY81,Inscripciones!$B$1:$N$399,3,FALSE))</f>
        <v>ESPARZA</v>
      </c>
      <c r="BD81" s="268"/>
      <c r="BG81" s="272"/>
    </row>
    <row r="82" spans="1:62" ht="10.7" customHeight="1" x14ac:dyDescent="0.25">
      <c r="A82" s="467">
        <v>40</v>
      </c>
      <c r="B82" s="514" t="s">
        <v>155</v>
      </c>
      <c r="C82" s="516" t="s">
        <v>77</v>
      </c>
      <c r="D82" s="516"/>
      <c r="E82" s="500"/>
      <c r="F82" s="510" t="str">
        <f t="shared" si="60"/>
        <v>21-sep-- Table</v>
      </c>
      <c r="G82" s="500">
        <f ca="1">IF(M32="",0,IF(AA32&gt;AB32,G32,H32))</f>
        <v>4227</v>
      </c>
      <c r="H82" s="500">
        <f ca="1">IF(M34="",0,IF(AA34&gt;AB34,G34,H34))</f>
        <v>4297</v>
      </c>
      <c r="I82" s="500" t="str">
        <f ca="1">IF(G82=0,0,VLOOKUP(G82,Inscripciones!$B$2:$K$499,2,FALSE))</f>
        <v>ISAAC GUTIERREZ CHACON</v>
      </c>
      <c r="J82" s="500" t="str">
        <f ca="1">IF(G82=0,0,VLOOKUP(G82,Inscripciones!$B$1:$N$399,3,FALSE))</f>
        <v>CCDR SANTA CRUZ</v>
      </c>
      <c r="K82" s="500" t="str">
        <f ca="1">IF(I82=0,0,VLOOKUP(H82,Inscripciones!$B$2:$K$499,2,FALSE))</f>
        <v>JESÉ DAVID CHAVES MUÑOZ</v>
      </c>
      <c r="L82" s="500" t="str">
        <f ca="1">IF(I82=0,0,VLOOKUP(H82,Inscripciones!$B$1:$N$399,3,FALSE))</f>
        <v>ESPARZA</v>
      </c>
      <c r="M82" s="508">
        <v>8</v>
      </c>
      <c r="N82" s="500">
        <v>11</v>
      </c>
      <c r="O82" s="500">
        <v>9</v>
      </c>
      <c r="P82" s="500">
        <v>11</v>
      </c>
      <c r="Q82" s="500"/>
      <c r="R82" s="500"/>
      <c r="S82" s="500"/>
      <c r="T82" s="500"/>
      <c r="U82" s="500"/>
      <c r="V82" s="500"/>
      <c r="W82" s="500"/>
      <c r="X82" s="500"/>
      <c r="Y82" s="500"/>
      <c r="Z82" s="502"/>
      <c r="AA82" s="487">
        <f t="shared" ref="AA82" si="79">IF(M82+N82&lt;&gt;0,SUM(AF82:AL82),"")</f>
        <v>0</v>
      </c>
      <c r="AB82" s="487">
        <f t="shared" ref="AB82" si="80">IF(M82+N82&lt;&gt;0,SUM(AF83:AL83),"")</f>
        <v>2</v>
      </c>
      <c r="AC82" s="236" t="str">
        <f t="shared" ref="AC82" si="81">IF(AA82&gt;AB82,AD82&amp;"  "&amp;AE82,IF(AB82&gt;AA82,AD82&amp;"  "&amp;AE83,""))</f>
        <v>2 - 0  (8, 9)</v>
      </c>
      <c r="AD82" s="236" t="str">
        <f>IF(AA82&gt;AB82,AA82&amp;" - "&amp;AB82,IF(AB82&gt;AA82,AB82&amp;" - "&amp;AA82,""))</f>
        <v>2 - 0</v>
      </c>
      <c r="AE82" s="236" t="str">
        <f t="shared" si="59"/>
        <v>(-8, -9)</v>
      </c>
      <c r="AF82" s="236">
        <f>IF(M82&gt;N82,1,0)</f>
        <v>0</v>
      </c>
      <c r="AG82" s="236">
        <f>IF(O82&gt;P82,1,0)</f>
        <v>0</v>
      </c>
      <c r="AH82" s="236">
        <f>IF(Q82&gt;R82,1,0)</f>
        <v>0</v>
      </c>
      <c r="AI82" s="236">
        <f>IF(S82&gt;T82,1,0)</f>
        <v>0</v>
      </c>
      <c r="AJ82" s="236">
        <f>IF(U82&gt;V82,1,0)</f>
        <v>0</v>
      </c>
      <c r="AK82" s="236">
        <f>IF(W82&gt;X82,1,0)</f>
        <v>0</v>
      </c>
      <c r="AL82" s="236">
        <f>IF(Y82&gt;Z82,1,0)</f>
        <v>0</v>
      </c>
      <c r="AM82" s="236">
        <f>IF(M82&gt;N82,N82,IF(N82&gt;M82,-M82,""))</f>
        <v>-8</v>
      </c>
      <c r="AN82" s="236" t="str">
        <f>IF(O82&gt;P82,", "&amp;P82,IF(P82&gt;O82,", "&amp;-O82,""))</f>
        <v>, -9</v>
      </c>
      <c r="AO82" s="236" t="str">
        <f>IF(Q82&gt;R82,", "&amp;R82,IF(R82&gt;Q82,", "&amp;-Q82,""))</f>
        <v/>
      </c>
      <c r="AP82" s="236" t="str">
        <f>IF(S82&gt;T82,", "&amp;T82,IF(T82&gt;S82,", "&amp;-S82,""))</f>
        <v/>
      </c>
      <c r="AQ82" s="236" t="str">
        <f>IF(U82&gt;V82,", "&amp;V82,IF(V82&gt;U82,", "&amp;-U82,""))</f>
        <v/>
      </c>
      <c r="AR82" s="236" t="str">
        <f>IF(W82&gt;X82,", "&amp;X82,IF(X82&gt;W82,", "&amp;-W82,""))</f>
        <v/>
      </c>
      <c r="AS82" s="236" t="str">
        <f>IF(Y82&gt;Z82,", "&amp;Z82,IF(Z82&gt;Y82,", "&amp;-Y82,""))</f>
        <v/>
      </c>
      <c r="AU82" s="243">
        <f>1+AU80</f>
        <v>38</v>
      </c>
      <c r="AV82" s="266">
        <f ca="1">VLOOKUP(AV81,$A$4:$L$145,8,FALSE)</f>
        <v>4325</v>
      </c>
      <c r="AW82" s="266" t="str">
        <f ca="1">IF(AV82=0,0,VLOOKUP(AV82,Inscripciones!$B$2:$K$499,2,FALSE))</f>
        <v>BENJAMIN CALDERON CECILIANO</v>
      </c>
      <c r="AX82" s="267" t="str">
        <f ca="1">IF(AV82=0,0,VLOOKUP(AV82,Inscripciones!$B$1:$N$399,3,FALSE))</f>
        <v>CURRIDABAT</v>
      </c>
      <c r="BA82" s="268"/>
      <c r="BD82" s="268"/>
      <c r="BG82" s="272"/>
    </row>
    <row r="83" spans="1:62" ht="10.7" customHeight="1" x14ac:dyDescent="0.25">
      <c r="A83" s="467"/>
      <c r="B83" s="515"/>
      <c r="C83" s="517"/>
      <c r="D83" s="517"/>
      <c r="E83" s="501"/>
      <c r="F83" s="511"/>
      <c r="G83" s="501" t="s">
        <v>58</v>
      </c>
      <c r="H83" s="501" t="s">
        <v>58</v>
      </c>
      <c r="I83" s="501"/>
      <c r="J83" s="501"/>
      <c r="K83" s="501">
        <v>0</v>
      </c>
      <c r="L83" s="501">
        <v>0</v>
      </c>
      <c r="M83" s="509"/>
      <c r="N83" s="501"/>
      <c r="O83" s="501"/>
      <c r="P83" s="501"/>
      <c r="Q83" s="501"/>
      <c r="R83" s="501"/>
      <c r="S83" s="501"/>
      <c r="T83" s="501"/>
      <c r="U83" s="501"/>
      <c r="V83" s="501"/>
      <c r="W83" s="501"/>
      <c r="X83" s="501"/>
      <c r="Y83" s="501"/>
      <c r="Z83" s="503"/>
      <c r="AA83" s="487"/>
      <c r="AB83" s="487"/>
      <c r="AD83" s="236" t="str">
        <f>IF(AA82&gt;AB82,AD82&amp;"  "&amp;AE82,IF(AB82&gt;AA82,AD82&amp;"  "&amp;AE83,""))</f>
        <v>2 - 0  (8, 9)</v>
      </c>
      <c r="AE83" s="236" t="str">
        <f t="shared" si="59"/>
        <v>(8, 9)</v>
      </c>
      <c r="AF83" s="236">
        <f>IF(N82&gt;M82,1,0)</f>
        <v>1</v>
      </c>
      <c r="AG83" s="236">
        <f>IF(P82&gt;O82,1,0)</f>
        <v>1</v>
      </c>
      <c r="AH83" s="236">
        <f>IF(R82&gt;Q82,1,0)</f>
        <v>0</v>
      </c>
      <c r="AI83" s="236">
        <f>IF(T82&gt;S82,1,0)</f>
        <v>0</v>
      </c>
      <c r="AJ83" s="236">
        <f>IF(V82&gt;U82,1,0)</f>
        <v>0</v>
      </c>
      <c r="AK83" s="236">
        <f>IF(X82&gt;W82,1,0)</f>
        <v>0</v>
      </c>
      <c r="AL83" s="236">
        <f>IF(Z82&gt;Y82,1,0)</f>
        <v>0</v>
      </c>
      <c r="AM83" s="236">
        <f>IF(N82&gt;M82,M82,IF(M82&gt;N82,-N82,""))</f>
        <v>8</v>
      </c>
      <c r="AN83" s="236" t="str">
        <f>IF(P82&gt;O82,", "&amp;O82,IF(O82&gt;P82,", "&amp;-P82,""))</f>
        <v>, 9</v>
      </c>
      <c r="AO83" s="236" t="str">
        <f>IF(R82&gt;Q82,", "&amp;Q82,IF(Q82&gt;R82,", "&amp;-R82,""))</f>
        <v/>
      </c>
      <c r="AP83" s="236" t="str">
        <f>IF(T82&gt;S82,", "&amp;S82,IF(S82&gt;T82,", "&amp;-T82,""))</f>
        <v/>
      </c>
      <c r="AQ83" s="236" t="str">
        <f>IF(V82&gt;U82,", "&amp;U82,IF(U82&gt;V82,", "&amp;-V82,""))</f>
        <v/>
      </c>
      <c r="AR83" s="236" t="str">
        <f>IF(X82&gt;W82,", "&amp;W82,IF(W82&gt;X82,", "&amp;-X82,""))</f>
        <v/>
      </c>
      <c r="AS83" s="236" t="str">
        <f>IF(Z82&gt;Y82,", "&amp;Y82,IF(Y82&gt;Z82,", "&amp;-Z82,""))</f>
        <v/>
      </c>
      <c r="AX83" s="269"/>
      <c r="AY83" s="255">
        <v>42</v>
      </c>
      <c r="AZ83" s="256" t="str">
        <f>VLOOKUP(AY83,$A$4:$L$145,6,FALSE)</f>
        <v>21-sep-- Table</v>
      </c>
      <c r="BA83" s="270"/>
      <c r="BB83" s="266">
        <f ca="1">VLOOKUP(BB79,$A$4:$L$149,8,FALSE)</f>
        <v>4293</v>
      </c>
      <c r="BC83" s="266" t="str">
        <f ca="1">IF(BB83=0,0,VLOOKUP(BB83,Inscripciones!$B$2:$K$499,2,FALSE))</f>
        <v>MIKEL MORA JIMÉNEZ</v>
      </c>
      <c r="BD83" s="267" t="str">
        <f ca="1">IF(BB83=0,0,VLOOKUP(BB83,Inscripciones!$B$1:$N$399,3,FALSE))</f>
        <v>ESPARZA</v>
      </c>
      <c r="BG83" s="272"/>
    </row>
    <row r="84" spans="1:62" ht="10.7" customHeight="1" x14ac:dyDescent="0.25">
      <c r="A84" s="467">
        <v>41</v>
      </c>
      <c r="B84" s="560" t="s">
        <v>155</v>
      </c>
      <c r="C84" s="562" t="s">
        <v>77</v>
      </c>
      <c r="D84" s="562"/>
      <c r="E84" s="554"/>
      <c r="F84" s="558" t="str">
        <f t="shared" si="53"/>
        <v>21-sep-- Table</v>
      </c>
      <c r="G84" s="554">
        <f ca="1">IF(M36="",0,IF(AA36&gt;AB36,G36,H36))</f>
        <v>3787</v>
      </c>
      <c r="H84" s="554">
        <f ca="1">IF(M38="",0,IF(AA38&gt;AB38,G38,H38))</f>
        <v>4437</v>
      </c>
      <c r="I84" s="554" t="str">
        <f ca="1">IF(G84=0,0,VLOOKUP(G84,Inscripciones!$B$2:$K$499,2,FALSE))</f>
        <v>ISAAC RIVERA TORRES</v>
      </c>
      <c r="J84" s="554" t="str">
        <f ca="1">IF(G84=0,0,VLOOKUP(G84,Inscripciones!$B$1:$N$399,3,FALSE))</f>
        <v>CURRIDABAT</v>
      </c>
      <c r="K84" s="554" t="str">
        <f ca="1">IF(I84=0,0,VLOOKUP(H84,Inscripciones!$B$2:$K$499,2,FALSE))</f>
        <v>MATHIAS HAY GRANADOS</v>
      </c>
      <c r="L84" s="554" t="str">
        <f ca="1">IF(I84=0,0,VLOOKUP(H84,Inscripciones!$B$1:$N$399,3,FALSE))</f>
        <v>CORREDORES</v>
      </c>
      <c r="M84" s="556">
        <v>11</v>
      </c>
      <c r="N84" s="554">
        <v>6</v>
      </c>
      <c r="O84" s="554">
        <v>11</v>
      </c>
      <c r="P84" s="554">
        <v>5</v>
      </c>
      <c r="Q84" s="554"/>
      <c r="R84" s="554"/>
      <c r="S84" s="554"/>
      <c r="T84" s="554"/>
      <c r="U84" s="554"/>
      <c r="V84" s="554"/>
      <c r="W84" s="554"/>
      <c r="X84" s="554"/>
      <c r="Y84" s="554"/>
      <c r="Z84" s="564"/>
      <c r="AA84" s="487">
        <f t="shared" ref="AA84" si="82">IF(M84+N84&lt;&gt;0,SUM(AF84:AL84),"")</f>
        <v>2</v>
      </c>
      <c r="AB84" s="487">
        <f t="shared" ref="AB84" si="83">IF(M84+N84&lt;&gt;0,SUM(AF85:AL85),"")</f>
        <v>0</v>
      </c>
      <c r="AC84" s="236" t="str">
        <f t="shared" ref="AC84" si="84">IF(AA84&gt;AB84,AD84&amp;"  "&amp;AE84,IF(AB84&gt;AA84,AD84&amp;"  "&amp;AE85,""))</f>
        <v>2 - 0  (6, 5)</v>
      </c>
      <c r="AD84" s="236" t="str">
        <f>IF(AA84&gt;AB84,AA84&amp;" - "&amp;AB84,IF(AB84&gt;AA84,AB84&amp;" - "&amp;AA84,""))</f>
        <v>2 - 0</v>
      </c>
      <c r="AE84" s="236" t="str">
        <f t="shared" si="59"/>
        <v>(6, 5)</v>
      </c>
      <c r="AF84" s="236">
        <f>IF(M84&gt;N84,1,0)</f>
        <v>1</v>
      </c>
      <c r="AG84" s="236">
        <f>IF(O84&gt;P84,1,0)</f>
        <v>1</v>
      </c>
      <c r="AH84" s="236">
        <f>IF(Q84&gt;R84,1,0)</f>
        <v>0</v>
      </c>
      <c r="AI84" s="236">
        <f>IF(S84&gt;T84,1,0)</f>
        <v>0</v>
      </c>
      <c r="AJ84" s="236">
        <f>IF(U84&gt;V84,1,0)</f>
        <v>0</v>
      </c>
      <c r="AK84" s="236">
        <f>IF(W84&gt;X84,1,0)</f>
        <v>0</v>
      </c>
      <c r="AL84" s="236">
        <f>IF(Y84&gt;Z84,1,0)</f>
        <v>0</v>
      </c>
      <c r="AM84" s="236">
        <f>IF(M84&gt;N84,N84,IF(N84&gt;M84,-M84,""))</f>
        <v>6</v>
      </c>
      <c r="AN84" s="236" t="str">
        <f>IF(O84&gt;P84,", "&amp;P84,IF(P84&gt;O84,", "&amp;-O84,""))</f>
        <v>, 5</v>
      </c>
      <c r="AO84" s="236" t="str">
        <f>IF(Q84&gt;R84,", "&amp;R84,IF(R84&gt;Q84,", "&amp;-Q84,""))</f>
        <v/>
      </c>
      <c r="AP84" s="236" t="str">
        <f>IF(S84&gt;T84,", "&amp;T84,IF(T84&gt;S84,", "&amp;-S84,""))</f>
        <v/>
      </c>
      <c r="AQ84" s="236" t="str">
        <f>IF(U84&gt;V84,", "&amp;V84,IF(V84&gt;U84,", "&amp;-U84,""))</f>
        <v/>
      </c>
      <c r="AR84" s="236" t="str">
        <f>IF(W84&gt;X84,", "&amp;X84,IF(X84&gt;W84,", "&amp;-W84,""))</f>
        <v/>
      </c>
      <c r="AS84" s="236" t="str">
        <f>IF(Y84&gt;Z84,", "&amp;Z84,IF(Z84&gt;Y84,", "&amp;-Y84,""))</f>
        <v/>
      </c>
      <c r="AU84" s="243">
        <f>1+AU82</f>
        <v>39</v>
      </c>
      <c r="AV84" s="244" t="str">
        <f>VLOOKUP(AV85,$A$4:$L$145,7,FALSE)</f>
        <v>X</v>
      </c>
      <c r="AW84" s="245" t="str">
        <f>IF(AV84=0,0,VLOOKUP(AV84,Inscripciones!$B$2:$K$499,2,FALSE))</f>
        <v>BYE</v>
      </c>
      <c r="AX84" s="246" t="str">
        <f>IF(AV84=0,0,VLOOKUP(AV84,Inscripciones!$B$1:$N$399,3,FALSE))</f>
        <v>BYE</v>
      </c>
      <c r="AY84" s="271"/>
      <c r="BA84" s="268"/>
      <c r="BB84" s="247"/>
      <c r="BC84" s="248" t="str">
        <f>VLOOKUP(AY83,$A$4:$AD$149,29,FALSE)</f>
        <v>2 - 1  (12, -3, 8)</v>
      </c>
      <c r="BD84" s="247"/>
      <c r="BG84" s="272"/>
    </row>
    <row r="85" spans="1:62" ht="10.7" customHeight="1" x14ac:dyDescent="0.25">
      <c r="A85" s="467"/>
      <c r="B85" s="561"/>
      <c r="C85" s="563"/>
      <c r="D85" s="563"/>
      <c r="E85" s="555"/>
      <c r="F85" s="559"/>
      <c r="G85" s="555" t="s">
        <v>58</v>
      </c>
      <c r="H85" s="555" t="s">
        <v>58</v>
      </c>
      <c r="I85" s="555"/>
      <c r="J85" s="555"/>
      <c r="K85" s="555">
        <v>0</v>
      </c>
      <c r="L85" s="555">
        <v>0</v>
      </c>
      <c r="M85" s="557"/>
      <c r="N85" s="555"/>
      <c r="O85" s="555"/>
      <c r="P85" s="555"/>
      <c r="Q85" s="555"/>
      <c r="R85" s="555"/>
      <c r="S85" s="555"/>
      <c r="T85" s="555"/>
      <c r="U85" s="555"/>
      <c r="V85" s="555"/>
      <c r="W85" s="555"/>
      <c r="X85" s="555"/>
      <c r="Y85" s="555"/>
      <c r="Z85" s="565"/>
      <c r="AA85" s="487"/>
      <c r="AB85" s="487"/>
      <c r="AD85" s="236" t="str">
        <f>IF(AA84&gt;AB84,AD84&amp;"  "&amp;AE84,IF(AB84&gt;AA84,AD84&amp;"  "&amp;AE85,""))</f>
        <v>2 - 0  (6, 5)</v>
      </c>
      <c r="AE85" s="236" t="str">
        <f t="shared" si="59"/>
        <v>(-6, -5)</v>
      </c>
      <c r="AF85" s="236">
        <f>IF(N84&gt;M84,1,0)</f>
        <v>0</v>
      </c>
      <c r="AG85" s="236">
        <f>IF(P84&gt;O84,1,0)</f>
        <v>0</v>
      </c>
      <c r="AH85" s="236">
        <f>IF(R84&gt;Q84,1,0)</f>
        <v>0</v>
      </c>
      <c r="AI85" s="236">
        <f>IF(T84&gt;S84,1,0)</f>
        <v>0</v>
      </c>
      <c r="AJ85" s="236">
        <f>IF(V84&gt;U84,1,0)</f>
        <v>0</v>
      </c>
      <c r="AK85" s="236">
        <f>IF(X84&gt;W84,1,0)</f>
        <v>0</v>
      </c>
      <c r="AL85" s="236">
        <f>IF(Z84&gt;Y84,1,0)</f>
        <v>0</v>
      </c>
      <c r="AM85" s="236">
        <f>IF(N84&gt;M84,M84,IF(M84&gt;N84,-N84,""))</f>
        <v>-6</v>
      </c>
      <c r="AN85" s="236" t="str">
        <f>IF(P84&gt;O84,", "&amp;O84,IF(O84&gt;P84,", "&amp;-P84,""))</f>
        <v>, -5</v>
      </c>
      <c r="AO85" s="236" t="str">
        <f>IF(R84&gt;Q84,", "&amp;Q84,IF(Q84&gt;R84,", "&amp;-R84,""))</f>
        <v/>
      </c>
      <c r="AP85" s="236" t="str">
        <f>IF(T84&gt;S84,", "&amp;S84,IF(S84&gt;T84,", "&amp;-T84,""))</f>
        <v/>
      </c>
      <c r="AQ85" s="236" t="str">
        <f>IF(V84&gt;U84,", "&amp;U84,IF(U84&gt;V84,", "&amp;-V84,""))</f>
        <v/>
      </c>
      <c r="AR85" s="236" t="str">
        <f>IF(X84&gt;W84,", "&amp;W84,IF(W84&gt;X84,", "&amp;-X84,""))</f>
        <v/>
      </c>
      <c r="AS85" s="236" t="str">
        <f>IF(Z84&gt;Y84,", "&amp;Y84,IF(Y84&gt;Z84,", "&amp;-Z84,""))</f>
        <v/>
      </c>
      <c r="AV85" s="255">
        <v>20</v>
      </c>
      <c r="AW85" s="256" t="str">
        <f>VLOOKUP(AV85,$A$4:$L$145,6,FALSE)</f>
        <v>21-sep-- Table</v>
      </c>
      <c r="AX85" s="257"/>
      <c r="AY85" s="266">
        <f ca="1">VLOOKUP(AY83,$A$4:$L$149,8,FALSE)</f>
        <v>4458</v>
      </c>
      <c r="AZ85" s="266" t="str">
        <f ca="1">IF(AY85=0,0,VLOOKUP(AY85,Inscripciones!$B$2:$K$499,2,FALSE))</f>
        <v>MATHIAS QUESADA CASTILLO</v>
      </c>
      <c r="BA85" s="267" t="str">
        <f ca="1">IF(AY85=0,0,VLOOKUP(AY85,Inscripciones!$B$1:$N$399,3,FALSE))</f>
        <v>ESPARZA</v>
      </c>
      <c r="BG85" s="272"/>
    </row>
    <row r="86" spans="1:62" ht="10.7" customHeight="1" x14ac:dyDescent="0.25">
      <c r="A86" s="467">
        <v>42</v>
      </c>
      <c r="B86" s="514" t="s">
        <v>155</v>
      </c>
      <c r="C86" s="516" t="s">
        <v>77</v>
      </c>
      <c r="D86" s="516"/>
      <c r="E86" s="500"/>
      <c r="F86" s="510" t="str">
        <f t="shared" si="60"/>
        <v>21-sep-- Table</v>
      </c>
      <c r="G86" s="500">
        <f ca="1">IF(M40="",0,IF(AA40&gt;AB40,G40,H40))</f>
        <v>4293</v>
      </c>
      <c r="H86" s="500">
        <f ca="1">IF(M42="",0,IF(AA42&gt;AB42,G42,H42))</f>
        <v>4458</v>
      </c>
      <c r="I86" s="500" t="str">
        <f ca="1">IF(G86=0,0,VLOOKUP(G86,Inscripciones!$B$2:$K$499,2,FALSE))</f>
        <v>MIKEL MORA JIMÉNEZ</v>
      </c>
      <c r="J86" s="500" t="str">
        <f ca="1">IF(G86=0,0,VLOOKUP(G86,Inscripciones!$B$1:$N$399,3,FALSE))</f>
        <v>ESPARZA</v>
      </c>
      <c r="K86" s="500" t="str">
        <f ca="1">IF(I86=0,0,VLOOKUP(H86,Inscripciones!$B$2:$K$499,2,FALSE))</f>
        <v>MATHIAS QUESADA CASTILLO</v>
      </c>
      <c r="L86" s="500" t="str">
        <f ca="1">IF(I86=0,0,VLOOKUP(H86,Inscripciones!$B$1:$N$399,3,FALSE))</f>
        <v>ESPARZA</v>
      </c>
      <c r="M86" s="508">
        <v>14</v>
      </c>
      <c r="N86" s="500">
        <v>12</v>
      </c>
      <c r="O86" s="500">
        <v>3</v>
      </c>
      <c r="P86" s="500">
        <v>11</v>
      </c>
      <c r="Q86" s="500">
        <v>11</v>
      </c>
      <c r="R86" s="500">
        <v>8</v>
      </c>
      <c r="S86" s="500"/>
      <c r="T86" s="500"/>
      <c r="U86" s="500"/>
      <c r="V86" s="500"/>
      <c r="W86" s="500"/>
      <c r="X86" s="500"/>
      <c r="Y86" s="500"/>
      <c r="Z86" s="502"/>
      <c r="AA86" s="487">
        <f t="shared" ref="AA86" si="85">IF(M86+N86&lt;&gt;0,SUM(AF86:AL86),"")</f>
        <v>2</v>
      </c>
      <c r="AB86" s="487">
        <f t="shared" ref="AB86" si="86">IF(M86+N86&lt;&gt;0,SUM(AF87:AL87),"")</f>
        <v>1</v>
      </c>
      <c r="AC86" s="236" t="str">
        <f t="shared" ref="AC86" si="87">IF(AA86&gt;AB86,AD86&amp;"  "&amp;AE86,IF(AB86&gt;AA86,AD86&amp;"  "&amp;AE87,""))</f>
        <v>2 - 1  (12, -3, 8)</v>
      </c>
      <c r="AD86" s="236" t="str">
        <f>IF(AA86&gt;AB86,AA86&amp;" - "&amp;AB86,IF(AB86&gt;AA86,AB86&amp;" - "&amp;AA86,""))</f>
        <v>2 - 1</v>
      </c>
      <c r="AE86" s="236" t="str">
        <f t="shared" si="59"/>
        <v>(12, -3, 8)</v>
      </c>
      <c r="AF86" s="236">
        <f>IF(M86&gt;N86,1,0)</f>
        <v>1</v>
      </c>
      <c r="AG86" s="236">
        <f>IF(O86&gt;P86,1,0)</f>
        <v>0</v>
      </c>
      <c r="AH86" s="236">
        <f>IF(Q86&gt;R86,1,0)</f>
        <v>1</v>
      </c>
      <c r="AI86" s="236">
        <f>IF(S86&gt;T86,1,0)</f>
        <v>0</v>
      </c>
      <c r="AJ86" s="236">
        <f>IF(U86&gt;V86,1,0)</f>
        <v>0</v>
      </c>
      <c r="AK86" s="236">
        <f>IF(W86&gt;X86,1,0)</f>
        <v>0</v>
      </c>
      <c r="AL86" s="236">
        <f>IF(Y86&gt;Z86,1,0)</f>
        <v>0</v>
      </c>
      <c r="AM86" s="236">
        <f>IF(M86&gt;N86,N86,IF(N86&gt;M86,-M86,""))</f>
        <v>12</v>
      </c>
      <c r="AN86" s="236" t="str">
        <f>IF(O86&gt;P86,", "&amp;P86,IF(P86&gt;O86,", "&amp;-O86,""))</f>
        <v>, -3</v>
      </c>
      <c r="AO86" s="236" t="str">
        <f>IF(Q86&gt;R86,", "&amp;R86,IF(R86&gt;Q86,", "&amp;-Q86,""))</f>
        <v>, 8</v>
      </c>
      <c r="AP86" s="236" t="str">
        <f>IF(S86&gt;T86,", "&amp;T86,IF(T86&gt;S86,", "&amp;-S86,""))</f>
        <v/>
      </c>
      <c r="AQ86" s="236" t="str">
        <f>IF(U86&gt;V86,", "&amp;V86,IF(V86&gt;U86,", "&amp;-U86,""))</f>
        <v/>
      </c>
      <c r="AR86" s="236" t="str">
        <f>IF(W86&gt;X86,", "&amp;X86,IF(X86&gt;W86,", "&amp;-W86,""))</f>
        <v/>
      </c>
      <c r="AS86" s="236" t="str">
        <f>IF(Y86&gt;Z86,", "&amp;Z86,IF(Z86&gt;Y86,", "&amp;-Y86,""))</f>
        <v/>
      </c>
      <c r="AU86" s="243">
        <f>1+AU84</f>
        <v>40</v>
      </c>
      <c r="AV86" s="266">
        <f ca="1">VLOOKUP(AV85,$A$4:$L$145,8,FALSE)</f>
        <v>4458</v>
      </c>
      <c r="AW86" s="266" t="str">
        <f ca="1">IF(AV86=0,0,VLOOKUP(AV86,Inscripciones!$B$2:$K$499,2,FALSE))</f>
        <v>MATHIAS QUESADA CASTILLO</v>
      </c>
      <c r="AX86" s="267" t="str">
        <f ca="1">IF(AV86=0,0,VLOOKUP(AV86,Inscripciones!$B$1:$N$399,3,FALSE))</f>
        <v>ESPARZA</v>
      </c>
      <c r="AY86" s="247"/>
      <c r="AZ86" s="248" t="str">
        <f>VLOOKUP(AV85,$A$4:$AD$149,29,FALSE)</f>
        <v>1 - 0  (0)</v>
      </c>
      <c r="BA86" s="247"/>
      <c r="BF86" s="241"/>
      <c r="BG86" s="268"/>
      <c r="BH86" s="247"/>
      <c r="BI86" s="248" t="str">
        <f>VLOOKUP(BE87,$A$4:$AD$145,29,FALSE)</f>
        <v>2 - 1  (5, -9, 9)</v>
      </c>
      <c r="BJ86" s="247"/>
    </row>
    <row r="87" spans="1:62" ht="10.7" customHeight="1" x14ac:dyDescent="0.25">
      <c r="A87" s="467"/>
      <c r="B87" s="515"/>
      <c r="C87" s="517"/>
      <c r="D87" s="517"/>
      <c r="E87" s="501"/>
      <c r="F87" s="511"/>
      <c r="G87" s="501" t="s">
        <v>58</v>
      </c>
      <c r="H87" s="501" t="s">
        <v>58</v>
      </c>
      <c r="I87" s="501"/>
      <c r="J87" s="501"/>
      <c r="K87" s="501">
        <v>0</v>
      </c>
      <c r="L87" s="501">
        <v>0</v>
      </c>
      <c r="M87" s="509"/>
      <c r="N87" s="501"/>
      <c r="O87" s="501"/>
      <c r="P87" s="501"/>
      <c r="Q87" s="501"/>
      <c r="R87" s="501"/>
      <c r="S87" s="501"/>
      <c r="T87" s="501"/>
      <c r="U87" s="501"/>
      <c r="V87" s="501"/>
      <c r="W87" s="501"/>
      <c r="X87" s="501"/>
      <c r="Y87" s="501"/>
      <c r="Z87" s="503"/>
      <c r="AA87" s="487"/>
      <c r="AB87" s="487"/>
      <c r="AD87" s="236" t="str">
        <f>IF(AA86&gt;AB86,AD86&amp;"  "&amp;AE86,IF(AB86&gt;AA86,AD86&amp;"  "&amp;AE87,""))</f>
        <v>2 - 1  (12, -3, 8)</v>
      </c>
      <c r="AE87" s="236" t="str">
        <f t="shared" si="59"/>
        <v>(-12, 3, -8)</v>
      </c>
      <c r="AF87" s="236">
        <f>IF(N86&gt;M86,1,0)</f>
        <v>0</v>
      </c>
      <c r="AG87" s="236">
        <f>IF(P86&gt;O86,1,0)</f>
        <v>1</v>
      </c>
      <c r="AH87" s="236">
        <f>IF(R86&gt;Q86,1,0)</f>
        <v>0</v>
      </c>
      <c r="AI87" s="236">
        <f>IF(T86&gt;S86,1,0)</f>
        <v>0</v>
      </c>
      <c r="AJ87" s="236">
        <f>IF(V86&gt;U86,1,0)</f>
        <v>0</v>
      </c>
      <c r="AK87" s="236">
        <f>IF(X86&gt;W86,1,0)</f>
        <v>0</v>
      </c>
      <c r="AL87" s="236">
        <f>IF(Z86&gt;Y86,1,0)</f>
        <v>0</v>
      </c>
      <c r="AM87" s="236">
        <f>IF(N86&gt;M86,M86,IF(M86&gt;N86,-N86,""))</f>
        <v>-12</v>
      </c>
      <c r="AN87" s="236" t="str">
        <f>IF(P86&gt;O86,", "&amp;O86,IF(O86&gt;P86,", "&amp;-P86,""))</f>
        <v>, 3</v>
      </c>
      <c r="AO87" s="236" t="str">
        <f>IF(R86&gt;Q86,", "&amp;Q86,IF(Q86&gt;R86,", "&amp;-R86,""))</f>
        <v>, -8</v>
      </c>
      <c r="AP87" s="236" t="str">
        <f>IF(T86&gt;S86,", "&amp;S86,IF(S86&gt;T86,", "&amp;-T86,""))</f>
        <v/>
      </c>
      <c r="AQ87" s="236" t="str">
        <f>IF(V86&gt;U86,", "&amp;U86,IF(U86&gt;V86,", "&amp;-V86,""))</f>
        <v/>
      </c>
      <c r="AR87" s="236" t="str">
        <f>IF(X86&gt;W86,", "&amp;W86,IF(W86&gt;X86,", "&amp;-X86,""))</f>
        <v/>
      </c>
      <c r="AS87" s="236" t="str">
        <f>IF(Z86&gt;Y86,", "&amp;Y86,IF(Y86&gt;Z86,", "&amp;-Z86,""))</f>
        <v/>
      </c>
      <c r="AX87" s="269"/>
      <c r="BE87" s="255">
        <v>59</v>
      </c>
      <c r="BF87" s="256" t="str">
        <f>VLOOKUP(BE87,$A$4:$L$145,6,FALSE)</f>
        <v>21-sep-- Table</v>
      </c>
      <c r="BG87" s="268"/>
      <c r="BH87" s="244">
        <f ca="1">VLOOKUP(BH102,$A$4:$L$149,7,FALSE)</f>
        <v>3787</v>
      </c>
      <c r="BI87" s="245" t="str">
        <f ca="1">IF(BH87=0,0,VLOOKUP(BH87,Inscripciones!$B$2:$K$499,2,FALSE))</f>
        <v>ISAAC RIVERA TORRES</v>
      </c>
      <c r="BJ87" s="246" t="str">
        <f ca="1">IF(BH87=0,0,VLOOKUP(BH87,Inscripciones!$B$1:$N$399,3,FALSE))</f>
        <v>CURRIDABAT</v>
      </c>
    </row>
    <row r="88" spans="1:62" ht="10.7" customHeight="1" x14ac:dyDescent="0.25">
      <c r="A88" s="467">
        <v>43</v>
      </c>
      <c r="B88" s="560" t="s">
        <v>155</v>
      </c>
      <c r="C88" s="562" t="s">
        <v>77</v>
      </c>
      <c r="D88" s="562"/>
      <c r="E88" s="554"/>
      <c r="F88" s="558" t="str">
        <f t="shared" si="53"/>
        <v>21-sep-- Table</v>
      </c>
      <c r="G88" s="554">
        <f ca="1">IF(M44="",0,IF(AA44&gt;AB44,G44,H44))</f>
        <v>4151</v>
      </c>
      <c r="H88" s="554">
        <f ca="1">IF(M46="",0,IF(AA46&gt;AB46,G46,H46))</f>
        <v>4606</v>
      </c>
      <c r="I88" s="554" t="str">
        <f ca="1">IF(G88=0,0,VLOOKUP(G88,Inscripciones!$B$2:$K$499,2,FALSE))</f>
        <v>ISAAC DAVID CASTRO DÍAZ</v>
      </c>
      <c r="J88" s="554" t="str">
        <f ca="1">IF(G88=0,0,VLOOKUP(G88,Inscripciones!$B$1:$N$399,3,FALSE))</f>
        <v>SAN CARLOS</v>
      </c>
      <c r="K88" s="554" t="str">
        <f ca="1">IF(I88=0,0,VLOOKUP(H88,Inscripciones!$B$2:$K$499,2,FALSE))</f>
        <v>LUCA JIMÉNEZ CHAVES</v>
      </c>
      <c r="L88" s="554" t="str">
        <f ca="1">IF(I88=0,0,VLOOKUP(H88,Inscripciones!$B$1:$N$399,3,FALSE))</f>
        <v>ESCAZÚ</v>
      </c>
      <c r="M88" s="556">
        <v>11</v>
      </c>
      <c r="N88" s="554">
        <v>4</v>
      </c>
      <c r="O88" s="554">
        <v>11</v>
      </c>
      <c r="P88" s="554">
        <v>3</v>
      </c>
      <c r="Q88" s="554"/>
      <c r="R88" s="554"/>
      <c r="S88" s="554"/>
      <c r="T88" s="554"/>
      <c r="U88" s="554"/>
      <c r="V88" s="554"/>
      <c r="W88" s="554"/>
      <c r="X88" s="554"/>
      <c r="Y88" s="554"/>
      <c r="Z88" s="564"/>
      <c r="AA88" s="487">
        <f t="shared" ref="AA88" si="88">IF(M88+N88&lt;&gt;0,SUM(AF88:AL88),"")</f>
        <v>2</v>
      </c>
      <c r="AB88" s="487">
        <f t="shared" ref="AB88" si="89">IF(M88+N88&lt;&gt;0,SUM(AF89:AL89),"")</f>
        <v>0</v>
      </c>
      <c r="AC88" s="236" t="str">
        <f t="shared" ref="AC88" si="90">IF(AA88&gt;AB88,AD88&amp;"  "&amp;AE88,IF(AB88&gt;AA88,AD88&amp;"  "&amp;AE89,""))</f>
        <v>2 - 0  (4, 3)</v>
      </c>
      <c r="AD88" s="236" t="str">
        <f>IF(AA88&gt;AB88,AA88&amp;" - "&amp;AB88,IF(AB88&gt;AA88,AB88&amp;" - "&amp;AA88,""))</f>
        <v>2 - 0</v>
      </c>
      <c r="AE88" s="236" t="str">
        <f t="shared" si="59"/>
        <v>(4, 3)</v>
      </c>
      <c r="AF88" s="236">
        <f>IF(M88&gt;N88,1,0)</f>
        <v>1</v>
      </c>
      <c r="AG88" s="236">
        <f>IF(O88&gt;P88,1,0)</f>
        <v>1</v>
      </c>
      <c r="AH88" s="236">
        <f>IF(Q88&gt;R88,1,0)</f>
        <v>0</v>
      </c>
      <c r="AI88" s="236">
        <f>IF(S88&gt;T88,1,0)</f>
        <v>0</v>
      </c>
      <c r="AJ88" s="236">
        <f>IF(U88&gt;V88,1,0)</f>
        <v>0</v>
      </c>
      <c r="AK88" s="236">
        <f>IF(W88&gt;X88,1,0)</f>
        <v>0</v>
      </c>
      <c r="AL88" s="236">
        <f>IF(Y88&gt;Z88,1,0)</f>
        <v>0</v>
      </c>
      <c r="AM88" s="236">
        <f>IF(M88&gt;N88,N88,IF(N88&gt;M88,-M88,""))</f>
        <v>4</v>
      </c>
      <c r="AN88" s="236" t="str">
        <f>IF(O88&gt;P88,", "&amp;P88,IF(P88&gt;O88,", "&amp;-O88,""))</f>
        <v>, 3</v>
      </c>
      <c r="AO88" s="236" t="str">
        <f>IF(Q88&gt;R88,", "&amp;R88,IF(R88&gt;Q88,", "&amp;-Q88,""))</f>
        <v/>
      </c>
      <c r="AP88" s="236" t="str">
        <f>IF(S88&gt;T88,", "&amp;T88,IF(T88&gt;S88,", "&amp;-S88,""))</f>
        <v/>
      </c>
      <c r="AQ88" s="236" t="str">
        <f>IF(U88&gt;V88,", "&amp;V88,IF(V88&gt;U88,", "&amp;-U88,""))</f>
        <v/>
      </c>
      <c r="AR88" s="236" t="str">
        <f>IF(W88&gt;X88,", "&amp;X88,IF(X88&gt;W88,", "&amp;-W88,""))</f>
        <v/>
      </c>
      <c r="AS88" s="236" t="str">
        <f>IF(Y88&gt;Z88,", "&amp;Z88,IF(Z88&gt;Y88,", "&amp;-Y88,""))</f>
        <v/>
      </c>
      <c r="AU88" s="243">
        <f>1+AU86</f>
        <v>41</v>
      </c>
      <c r="AV88" s="244">
        <f ca="1">VLOOKUP(AV89,$A$4:$L$145,7,FALSE)</f>
        <v>4151</v>
      </c>
      <c r="AW88" s="245" t="str">
        <f ca="1">IF(AV88=0,0,VLOOKUP(AV88,Inscripciones!$B$2:$K$499,2,FALSE))</f>
        <v>ISAAC DAVID CASTRO DÍAZ</v>
      </c>
      <c r="AX88" s="246" t="str">
        <f ca="1">IF(AV88=0,0,VLOOKUP(AV88,Inscripciones!$B$1:$N$399,3,FALSE))</f>
        <v>SAN CARLOS</v>
      </c>
      <c r="AY88" s="247"/>
      <c r="AZ88" s="248" t="str">
        <f>VLOOKUP(AV89,$A$4:$AD$145,29,FALSE)</f>
        <v>1 - 0  (0)</v>
      </c>
      <c r="BA88" s="247"/>
      <c r="BF88" s="241"/>
      <c r="BG88" s="268"/>
      <c r="BJ88" s="272"/>
    </row>
    <row r="89" spans="1:62" ht="10.7" customHeight="1" x14ac:dyDescent="0.25">
      <c r="A89" s="467"/>
      <c r="B89" s="561"/>
      <c r="C89" s="563"/>
      <c r="D89" s="563"/>
      <c r="E89" s="555"/>
      <c r="F89" s="559"/>
      <c r="G89" s="555" t="s">
        <v>58</v>
      </c>
      <c r="H89" s="555" t="s">
        <v>58</v>
      </c>
      <c r="I89" s="555"/>
      <c r="J89" s="555"/>
      <c r="K89" s="555">
        <v>0</v>
      </c>
      <c r="L89" s="555">
        <v>0</v>
      </c>
      <c r="M89" s="557"/>
      <c r="N89" s="555"/>
      <c r="O89" s="555"/>
      <c r="P89" s="555"/>
      <c r="Q89" s="555"/>
      <c r="R89" s="555"/>
      <c r="S89" s="555"/>
      <c r="T89" s="555"/>
      <c r="U89" s="555"/>
      <c r="V89" s="555"/>
      <c r="W89" s="555"/>
      <c r="X89" s="555"/>
      <c r="Y89" s="555"/>
      <c r="Z89" s="565"/>
      <c r="AA89" s="487"/>
      <c r="AB89" s="487"/>
      <c r="AD89" s="236" t="str">
        <f>IF(AA88&gt;AB88,AD88&amp;"  "&amp;AE88,IF(AB88&gt;AA88,AD88&amp;"  "&amp;AE89,""))</f>
        <v>2 - 0  (4, 3)</v>
      </c>
      <c r="AE89" s="236" t="str">
        <f t="shared" si="59"/>
        <v>(-4, -3)</v>
      </c>
      <c r="AF89" s="236">
        <f>IF(N88&gt;M88,1,0)</f>
        <v>0</v>
      </c>
      <c r="AG89" s="236">
        <f>IF(P88&gt;O88,1,0)</f>
        <v>0</v>
      </c>
      <c r="AH89" s="236">
        <f>IF(R88&gt;Q88,1,0)</f>
        <v>0</v>
      </c>
      <c r="AI89" s="236">
        <f>IF(T88&gt;S88,1,0)</f>
        <v>0</v>
      </c>
      <c r="AJ89" s="236">
        <f>IF(V88&gt;U88,1,0)</f>
        <v>0</v>
      </c>
      <c r="AK89" s="236">
        <f>IF(X88&gt;W88,1,0)</f>
        <v>0</v>
      </c>
      <c r="AL89" s="236">
        <f>IF(Z88&gt;Y88,1,0)</f>
        <v>0</v>
      </c>
      <c r="AM89" s="236">
        <f>IF(N88&gt;M88,M88,IF(M88&gt;N88,-N88,""))</f>
        <v>-4</v>
      </c>
      <c r="AN89" s="236" t="str">
        <f>IF(P88&gt;O88,", "&amp;O88,IF(O88&gt;P88,", "&amp;-P88,""))</f>
        <v>, -3</v>
      </c>
      <c r="AO89" s="236" t="str">
        <f>IF(R88&gt;Q88,", "&amp;Q88,IF(Q88&gt;R88,", "&amp;-R88,""))</f>
        <v/>
      </c>
      <c r="AP89" s="236" t="str">
        <f>IF(T88&gt;S88,", "&amp;S88,IF(S88&gt;T88,", "&amp;-T88,""))</f>
        <v/>
      </c>
      <c r="AQ89" s="236" t="str">
        <f>IF(V88&gt;U88,", "&amp;U88,IF(U88&gt;V88,", "&amp;-V88,""))</f>
        <v/>
      </c>
      <c r="AR89" s="236" t="str">
        <f>IF(X88&gt;W88,", "&amp;W88,IF(W88&gt;X88,", "&amp;-X88,""))</f>
        <v/>
      </c>
      <c r="AS89" s="236" t="str">
        <f>IF(Z88&gt;Y88,", "&amp;Y88,IF(Y88&gt;Z88,", "&amp;-Z88,""))</f>
        <v/>
      </c>
      <c r="AV89" s="255">
        <v>21</v>
      </c>
      <c r="AW89" s="256" t="str">
        <f>VLOOKUP(AV89,$A$4:$L$145,6,FALSE)</f>
        <v>21-sep-- Table</v>
      </c>
      <c r="AX89" s="257"/>
      <c r="AY89" s="244">
        <f ca="1">VLOOKUP(AY91,$A$4:$L$149,7,FALSE)</f>
        <v>4151</v>
      </c>
      <c r="AZ89" s="245" t="str">
        <f ca="1">IF(AY89=0,0,VLOOKUP(AY89,Inscripciones!$B$2:$K$499,2,FALSE))</f>
        <v>ISAAC DAVID CASTRO DÍAZ</v>
      </c>
      <c r="BA89" s="246" t="str">
        <f ca="1">IF(AY89=0,0,VLOOKUP(AY89,Inscripciones!$B$1:$N$399,3,FALSE))</f>
        <v>SAN CARLOS</v>
      </c>
      <c r="BG89" s="272"/>
      <c r="BJ89" s="272"/>
    </row>
    <row r="90" spans="1:62" ht="10.7" customHeight="1" x14ac:dyDescent="0.25">
      <c r="A90" s="467">
        <v>44</v>
      </c>
      <c r="B90" s="514" t="s">
        <v>155</v>
      </c>
      <c r="C90" s="516" t="s">
        <v>77</v>
      </c>
      <c r="D90" s="516"/>
      <c r="E90" s="500"/>
      <c r="F90" s="510" t="str">
        <f t="shared" si="60"/>
        <v>21-sep-- Table</v>
      </c>
      <c r="G90" s="500">
        <f ca="1">IF(M48="",0,IF(AA48&gt;AB48,G48,H48))</f>
        <v>4706</v>
      </c>
      <c r="H90" s="500">
        <f ca="1">IF(M50="",0,IF(AA50&gt;AB50,G50,H50))</f>
        <v>3875</v>
      </c>
      <c r="I90" s="500" t="str">
        <f ca="1">IF(G90=0,0,VLOOKUP(G90,Inscripciones!$B$2:$K$499,2,FALSE))</f>
        <v>ISAAC RÍOS FERNÁNDEZ</v>
      </c>
      <c r="J90" s="500" t="str">
        <f ca="1">IF(G90=0,0,VLOOKUP(G90,Inscripciones!$B$1:$N$399,3,FALSE))</f>
        <v>CCDR SAN JOSÉ</v>
      </c>
      <c r="K90" s="500" t="str">
        <f ca="1">IF(I90=0,0,VLOOKUP(H90,Inscripciones!$B$2:$K$499,2,FALSE))</f>
        <v>CALEB CASCANTE MARIN</v>
      </c>
      <c r="L90" s="500" t="str">
        <f ca="1">IF(I90=0,0,VLOOKUP(H90,Inscripciones!$B$1:$N$399,3,FALSE))</f>
        <v>ESCAZÚ</v>
      </c>
      <c r="M90" s="508">
        <v>10</v>
      </c>
      <c r="N90" s="500">
        <v>12</v>
      </c>
      <c r="O90" s="500">
        <v>6</v>
      </c>
      <c r="P90" s="500">
        <v>11</v>
      </c>
      <c r="Q90" s="500"/>
      <c r="R90" s="500"/>
      <c r="S90" s="500"/>
      <c r="T90" s="500"/>
      <c r="U90" s="500"/>
      <c r="V90" s="500"/>
      <c r="W90" s="500"/>
      <c r="X90" s="500"/>
      <c r="Y90" s="500"/>
      <c r="Z90" s="502"/>
      <c r="AA90" s="487">
        <f t="shared" ref="AA90" si="91">IF(M90+N90&lt;&gt;0,SUM(AF90:AL90),"")</f>
        <v>0</v>
      </c>
      <c r="AB90" s="487">
        <f t="shared" ref="AB90" si="92">IF(M90+N90&lt;&gt;0,SUM(AF91:AL91),"")</f>
        <v>2</v>
      </c>
      <c r="AC90" s="236" t="str">
        <f t="shared" ref="AC90" si="93">IF(AA90&gt;AB90,AD90&amp;"  "&amp;AE90,IF(AB90&gt;AA90,AD90&amp;"  "&amp;AE91,""))</f>
        <v>2 - 0  (10, 6)</v>
      </c>
      <c r="AD90" s="236" t="str">
        <f>IF(AA90&gt;AB90,AA90&amp;" - "&amp;AB90,IF(AB90&gt;AA90,AB90&amp;" - "&amp;AA90,""))</f>
        <v>2 - 0</v>
      </c>
      <c r="AE90" s="236" t="str">
        <f t="shared" si="59"/>
        <v>(-10, -6)</v>
      </c>
      <c r="AF90" s="236">
        <f>IF(M90&gt;N90,1,0)</f>
        <v>0</v>
      </c>
      <c r="AG90" s="236">
        <f>IF(O90&gt;P90,1,0)</f>
        <v>0</v>
      </c>
      <c r="AH90" s="236">
        <f>IF(Q90&gt;R90,1,0)</f>
        <v>0</v>
      </c>
      <c r="AI90" s="236">
        <f>IF(S90&gt;T90,1,0)</f>
        <v>0</v>
      </c>
      <c r="AJ90" s="236">
        <f>IF(U90&gt;V90,1,0)</f>
        <v>0</v>
      </c>
      <c r="AK90" s="236">
        <f>IF(W90&gt;X90,1,0)</f>
        <v>0</v>
      </c>
      <c r="AL90" s="236">
        <f>IF(Y90&gt;Z90,1,0)</f>
        <v>0</v>
      </c>
      <c r="AM90" s="236">
        <f>IF(M90&gt;N90,N90,IF(N90&gt;M90,-M90,""))</f>
        <v>-10</v>
      </c>
      <c r="AN90" s="236" t="str">
        <f>IF(O90&gt;P90,", "&amp;P90,IF(P90&gt;O90,", "&amp;-O90,""))</f>
        <v>, -6</v>
      </c>
      <c r="AO90" s="236" t="str">
        <f>IF(Q90&gt;R90,", "&amp;R90,IF(R90&gt;Q90,", "&amp;-Q90,""))</f>
        <v/>
      </c>
      <c r="AP90" s="236" t="str">
        <f>IF(S90&gt;T90,", "&amp;T90,IF(T90&gt;S90,", "&amp;-S90,""))</f>
        <v/>
      </c>
      <c r="AQ90" s="236" t="str">
        <f>IF(U90&gt;V90,", "&amp;V90,IF(V90&gt;U90,", "&amp;-U90,""))</f>
        <v/>
      </c>
      <c r="AR90" s="236" t="str">
        <f>IF(W90&gt;X90,", "&amp;X90,IF(X90&gt;W90,", "&amp;-W90,""))</f>
        <v/>
      </c>
      <c r="AS90" s="236" t="str">
        <f>IF(Y90&gt;Z90,", "&amp;Z90,IF(Z90&gt;Y90,", "&amp;-Y90,""))</f>
        <v/>
      </c>
      <c r="AU90" s="243">
        <f>1+AU88</f>
        <v>42</v>
      </c>
      <c r="AV90" s="266" t="str">
        <f>VLOOKUP(AV89,$A$4:$L$145,8,FALSE)</f>
        <v>X</v>
      </c>
      <c r="AW90" s="266" t="str">
        <f>IF(AV90=0,0,VLOOKUP(AV90,Inscripciones!$B$2:$K$499,2,FALSE))</f>
        <v>BYE</v>
      </c>
      <c r="AX90" s="267" t="str">
        <f>IF(AV90=0,0,VLOOKUP(AV90,Inscripciones!$B$1:$N$399,3,FALSE))</f>
        <v>BYE</v>
      </c>
      <c r="BA90" s="268"/>
      <c r="BB90" s="247"/>
      <c r="BC90" s="248" t="str">
        <f>VLOOKUP(AY91,$A$4:$AD$145,29,FALSE)</f>
        <v>2 - 0  (4, 3)</v>
      </c>
      <c r="BD90" s="247"/>
      <c r="BG90" s="272"/>
      <c r="BJ90" s="272"/>
    </row>
    <row r="91" spans="1:62" ht="10.7" customHeight="1" x14ac:dyDescent="0.25">
      <c r="A91" s="467"/>
      <c r="B91" s="515"/>
      <c r="C91" s="517"/>
      <c r="D91" s="517"/>
      <c r="E91" s="501"/>
      <c r="F91" s="511"/>
      <c r="G91" s="501" t="s">
        <v>58</v>
      </c>
      <c r="H91" s="501" t="s">
        <v>58</v>
      </c>
      <c r="I91" s="501"/>
      <c r="J91" s="501"/>
      <c r="K91" s="501">
        <v>0</v>
      </c>
      <c r="L91" s="501">
        <v>0</v>
      </c>
      <c r="M91" s="509"/>
      <c r="N91" s="501"/>
      <c r="O91" s="501"/>
      <c r="P91" s="501"/>
      <c r="Q91" s="501"/>
      <c r="R91" s="501"/>
      <c r="S91" s="501"/>
      <c r="T91" s="501"/>
      <c r="U91" s="501"/>
      <c r="V91" s="501"/>
      <c r="W91" s="501"/>
      <c r="X91" s="501"/>
      <c r="Y91" s="501"/>
      <c r="Z91" s="503"/>
      <c r="AA91" s="487"/>
      <c r="AB91" s="487"/>
      <c r="AD91" s="236" t="str">
        <f>IF(AA90&gt;AB90,AD90&amp;"  "&amp;AE90,IF(AB90&gt;AA90,AD90&amp;"  "&amp;AE91,""))</f>
        <v>2 - 0  (10, 6)</v>
      </c>
      <c r="AE91" s="236" t="str">
        <f t="shared" si="59"/>
        <v>(10, 6)</v>
      </c>
      <c r="AF91" s="236">
        <f>IF(N90&gt;M90,1,0)</f>
        <v>1</v>
      </c>
      <c r="AG91" s="236">
        <f>IF(P90&gt;O90,1,0)</f>
        <v>1</v>
      </c>
      <c r="AH91" s="236">
        <f>IF(R90&gt;Q90,1,0)</f>
        <v>0</v>
      </c>
      <c r="AI91" s="236">
        <f>IF(T90&gt;S90,1,0)</f>
        <v>0</v>
      </c>
      <c r="AJ91" s="236">
        <f>IF(V90&gt;U90,1,0)</f>
        <v>0</v>
      </c>
      <c r="AK91" s="236">
        <f>IF(X90&gt;W90,1,0)</f>
        <v>0</v>
      </c>
      <c r="AL91" s="236">
        <f>IF(Z90&gt;Y90,1,0)</f>
        <v>0</v>
      </c>
      <c r="AM91" s="236">
        <f>IF(N90&gt;M90,M90,IF(M90&gt;N90,-N90,""))</f>
        <v>10</v>
      </c>
      <c r="AN91" s="236" t="str">
        <f>IF(P90&gt;O90,", "&amp;O90,IF(O90&gt;P90,", "&amp;-P90,""))</f>
        <v>, 6</v>
      </c>
      <c r="AO91" s="236" t="str">
        <f>IF(R90&gt;Q90,", "&amp;Q90,IF(Q90&gt;R90,", "&amp;-R90,""))</f>
        <v/>
      </c>
      <c r="AP91" s="236" t="str">
        <f>IF(T90&gt;S90,", "&amp;S90,IF(S90&gt;T90,", "&amp;-T90,""))</f>
        <v/>
      </c>
      <c r="AQ91" s="236" t="str">
        <f>IF(V90&gt;U90,", "&amp;U90,IF(U90&gt;V90,", "&amp;-V90,""))</f>
        <v/>
      </c>
      <c r="AR91" s="236" t="str">
        <f>IF(X90&gt;W90,", "&amp;W90,IF(W90&gt;X90,", "&amp;-X90,""))</f>
        <v/>
      </c>
      <c r="AS91" s="236" t="str">
        <f>IF(Z90&gt;Y90,", "&amp;Y90,IF(Y90&gt;Z90,", "&amp;-Z90,""))</f>
        <v/>
      </c>
      <c r="AX91" s="269"/>
      <c r="AY91" s="255">
        <v>43</v>
      </c>
      <c r="AZ91" s="256" t="str">
        <f>VLOOKUP(AY91,$A$4:$L$145,6,FALSE)</f>
        <v>21-sep-- Table</v>
      </c>
      <c r="BA91" s="270"/>
      <c r="BB91" s="244">
        <f ca="1">VLOOKUP(BB95,$A$4:$L$149,7,FALSE)</f>
        <v>4151</v>
      </c>
      <c r="BC91" s="245" t="str">
        <f ca="1">IF(BB91=0,0,VLOOKUP(BB91,Inscripciones!$B$2:$K$499,2,FALSE))</f>
        <v>ISAAC DAVID CASTRO DÍAZ</v>
      </c>
      <c r="BD91" s="246" t="str">
        <f ca="1">IF(BB91=0,0,VLOOKUP(BB91,Inscripciones!$B$1:$N$399,3,FALSE))</f>
        <v>SAN CARLOS</v>
      </c>
      <c r="BG91" s="272"/>
      <c r="BJ91" s="272"/>
    </row>
    <row r="92" spans="1:62" ht="10.7" customHeight="1" x14ac:dyDescent="0.25">
      <c r="A92" s="467">
        <v>45</v>
      </c>
      <c r="B92" s="560" t="s">
        <v>155</v>
      </c>
      <c r="C92" s="562" t="s">
        <v>77</v>
      </c>
      <c r="D92" s="562"/>
      <c r="E92" s="554"/>
      <c r="F92" s="558" t="str">
        <f t="shared" si="53"/>
        <v>21-sep-- Table</v>
      </c>
      <c r="G92" s="554">
        <f ca="1">IF(M52="",0,IF(AA52&gt;AB52,G52,H52))</f>
        <v>4181</v>
      </c>
      <c r="H92" s="554">
        <f ca="1">IF(M54="",0,IF(AA54&gt;AB54,G54,H54))</f>
        <v>4377</v>
      </c>
      <c r="I92" s="554" t="str">
        <f ca="1">IF(G92=0,0,VLOOKUP(G92,Inscripciones!$B$2:$K$499,2,FALSE))</f>
        <v>JUAN MARTÍN ARCE VÁSQUEZ</v>
      </c>
      <c r="J92" s="554" t="str">
        <f ca="1">IF(G92=0,0,VLOOKUP(G92,Inscripciones!$B$1:$N$399,3,FALSE))</f>
        <v>SAN CARLOS</v>
      </c>
      <c r="K92" s="554" t="str">
        <f ca="1">IF(I92=0,0,VLOOKUP(H92,Inscripciones!$B$2:$K$499,2,FALSE))</f>
        <v>AARON RAMIREZ LEON</v>
      </c>
      <c r="L92" s="554" t="str">
        <f ca="1">IF(I92=0,0,VLOOKUP(H92,Inscripciones!$B$1:$N$399,3,FALSE))</f>
        <v>ESCAZÚ</v>
      </c>
      <c r="M92" s="556">
        <v>11</v>
      </c>
      <c r="N92" s="554">
        <v>8</v>
      </c>
      <c r="O92" s="554">
        <v>11</v>
      </c>
      <c r="P92" s="554">
        <v>2</v>
      </c>
      <c r="Q92" s="554"/>
      <c r="R92" s="554"/>
      <c r="S92" s="554"/>
      <c r="T92" s="554"/>
      <c r="U92" s="554"/>
      <c r="V92" s="554"/>
      <c r="W92" s="554"/>
      <c r="X92" s="554"/>
      <c r="Y92" s="554"/>
      <c r="Z92" s="564"/>
      <c r="AA92" s="487">
        <f t="shared" ref="AA92" si="94">IF(M92+N92&lt;&gt;0,SUM(AF92:AL92),"")</f>
        <v>2</v>
      </c>
      <c r="AB92" s="487">
        <f t="shared" ref="AB92" si="95">IF(M92+N92&lt;&gt;0,SUM(AF93:AL93),"")</f>
        <v>0</v>
      </c>
      <c r="AC92" s="236" t="str">
        <f t="shared" ref="AC92" si="96">IF(AA92&gt;AB92,AD92&amp;"  "&amp;AE92,IF(AB92&gt;AA92,AD92&amp;"  "&amp;AE93,""))</f>
        <v>2 - 0  (8, 2)</v>
      </c>
      <c r="AD92" s="236" t="str">
        <f>IF(AA92&gt;AB92,AA92&amp;" - "&amp;AB92,IF(AB92&gt;AA92,AB92&amp;" - "&amp;AA92,""))</f>
        <v>2 - 0</v>
      </c>
      <c r="AE92" s="236" t="str">
        <f t="shared" si="59"/>
        <v>(8, 2)</v>
      </c>
      <c r="AF92" s="236">
        <f>IF(M92&gt;N92,1,0)</f>
        <v>1</v>
      </c>
      <c r="AG92" s="236">
        <f>IF(O92&gt;P92,1,0)</f>
        <v>1</v>
      </c>
      <c r="AH92" s="236">
        <f>IF(Q92&gt;R92,1,0)</f>
        <v>0</v>
      </c>
      <c r="AI92" s="236">
        <f>IF(S92&gt;T92,1,0)</f>
        <v>0</v>
      </c>
      <c r="AJ92" s="236">
        <f>IF(U92&gt;V92,1,0)</f>
        <v>0</v>
      </c>
      <c r="AK92" s="236">
        <f>IF(W92&gt;X92,1,0)</f>
        <v>0</v>
      </c>
      <c r="AL92" s="236">
        <f>IF(Y92&gt;Z92,1,0)</f>
        <v>0</v>
      </c>
      <c r="AM92" s="236">
        <f>IF(M92&gt;N92,N92,IF(N92&gt;M92,-M92,""))</f>
        <v>8</v>
      </c>
      <c r="AN92" s="236" t="str">
        <f>IF(O92&gt;P92,", "&amp;P92,IF(P92&gt;O92,", "&amp;-O92,""))</f>
        <v>, 2</v>
      </c>
      <c r="AO92" s="236" t="str">
        <f>IF(Q92&gt;R92,", "&amp;R92,IF(R92&gt;Q92,", "&amp;-Q92,""))</f>
        <v/>
      </c>
      <c r="AP92" s="236" t="str">
        <f>IF(S92&gt;T92,", "&amp;T92,IF(T92&gt;S92,", "&amp;-S92,""))</f>
        <v/>
      </c>
      <c r="AQ92" s="236" t="str">
        <f>IF(U92&gt;V92,", "&amp;V92,IF(V92&gt;U92,", "&amp;-U92,""))</f>
        <v/>
      </c>
      <c r="AR92" s="236" t="str">
        <f>IF(W92&gt;X92,", "&amp;X92,IF(X92&gt;W92,", "&amp;-W92,""))</f>
        <v/>
      </c>
      <c r="AS92" s="236" t="str">
        <f>IF(Y92&gt;Z92,", "&amp;Z92,IF(Z92&gt;Y92,", "&amp;-Y92,""))</f>
        <v/>
      </c>
      <c r="AU92" s="243">
        <f>1+AU90</f>
        <v>43</v>
      </c>
      <c r="AV92" s="244" t="str">
        <f>VLOOKUP(AV93,$A$4:$L$145,7,FALSE)</f>
        <v>X</v>
      </c>
      <c r="AW92" s="245" t="str">
        <f>IF(AV92=0,0,VLOOKUP(AV92,Inscripciones!$B$2:$K$499,2,FALSE))</f>
        <v>BYE</v>
      </c>
      <c r="AX92" s="246" t="str">
        <f>IF(AV92=0,0,VLOOKUP(AV92,Inscripciones!$B$1:$N$399,3,FALSE))</f>
        <v>BYE</v>
      </c>
      <c r="AY92" s="271"/>
      <c r="BA92" s="268"/>
      <c r="BD92" s="268"/>
      <c r="BG92" s="272"/>
      <c r="BJ92" s="272"/>
    </row>
    <row r="93" spans="1:62" ht="10.7" customHeight="1" x14ac:dyDescent="0.25">
      <c r="A93" s="467"/>
      <c r="B93" s="561"/>
      <c r="C93" s="563"/>
      <c r="D93" s="563"/>
      <c r="E93" s="555"/>
      <c r="F93" s="559"/>
      <c r="G93" s="555" t="s">
        <v>58</v>
      </c>
      <c r="H93" s="555" t="s">
        <v>58</v>
      </c>
      <c r="I93" s="555"/>
      <c r="J93" s="555"/>
      <c r="K93" s="555">
        <v>0</v>
      </c>
      <c r="L93" s="555">
        <v>0</v>
      </c>
      <c r="M93" s="557"/>
      <c r="N93" s="555"/>
      <c r="O93" s="555"/>
      <c r="P93" s="555"/>
      <c r="Q93" s="555"/>
      <c r="R93" s="555"/>
      <c r="S93" s="555"/>
      <c r="T93" s="555"/>
      <c r="U93" s="555"/>
      <c r="V93" s="555"/>
      <c r="W93" s="555"/>
      <c r="X93" s="555"/>
      <c r="Y93" s="555"/>
      <c r="Z93" s="565"/>
      <c r="AA93" s="487"/>
      <c r="AB93" s="487"/>
      <c r="AD93" s="236" t="str">
        <f>IF(AA92&gt;AB92,AD92&amp;"  "&amp;AE92,IF(AB92&gt;AA92,AD92&amp;"  "&amp;AE93,""))</f>
        <v>2 - 0  (8, 2)</v>
      </c>
      <c r="AE93" s="236" t="str">
        <f t="shared" si="59"/>
        <v>(-8, -2)</v>
      </c>
      <c r="AF93" s="236">
        <f>IF(N92&gt;M92,1,0)</f>
        <v>0</v>
      </c>
      <c r="AG93" s="236">
        <f>IF(P92&gt;O92,1,0)</f>
        <v>0</v>
      </c>
      <c r="AH93" s="236">
        <f>IF(R92&gt;Q92,1,0)</f>
        <v>0</v>
      </c>
      <c r="AI93" s="236">
        <f>IF(T92&gt;S92,1,0)</f>
        <v>0</v>
      </c>
      <c r="AJ93" s="236">
        <f>IF(V92&gt;U92,1,0)</f>
        <v>0</v>
      </c>
      <c r="AK93" s="236">
        <f>IF(X92&gt;W92,1,0)</f>
        <v>0</v>
      </c>
      <c r="AL93" s="236">
        <f>IF(Z92&gt;Y92,1,0)</f>
        <v>0</v>
      </c>
      <c r="AM93" s="236">
        <f>IF(N92&gt;M92,M92,IF(M92&gt;N92,-N92,""))</f>
        <v>-8</v>
      </c>
      <c r="AN93" s="236" t="str">
        <f>IF(P92&gt;O92,", "&amp;O92,IF(O92&gt;P92,", "&amp;-P92,""))</f>
        <v>, -2</v>
      </c>
      <c r="AO93" s="236" t="str">
        <f>IF(R92&gt;Q92,", "&amp;Q92,IF(Q92&gt;R92,", "&amp;-R92,""))</f>
        <v/>
      </c>
      <c r="AP93" s="236" t="str">
        <f>IF(T92&gt;S92,", "&amp;S92,IF(S92&gt;T92,", "&amp;-T92,""))</f>
        <v/>
      </c>
      <c r="AQ93" s="236" t="str">
        <f>IF(V92&gt;U92,", "&amp;U92,IF(U92&gt;V92,", "&amp;-V92,""))</f>
        <v/>
      </c>
      <c r="AR93" s="236" t="str">
        <f>IF(X92&gt;W92,", "&amp;W92,IF(W92&gt;X92,", "&amp;-X92,""))</f>
        <v/>
      </c>
      <c r="AS93" s="236" t="str">
        <f>IF(Z92&gt;Y92,", "&amp;Y92,IF(Y92&gt;Z92,", "&amp;-Z92,""))</f>
        <v/>
      </c>
      <c r="AV93" s="255">
        <v>22</v>
      </c>
      <c r="AW93" s="256" t="str">
        <f>VLOOKUP(AV93,$A$4:$L$145,6,FALSE)</f>
        <v>21-sep-- Table</v>
      </c>
      <c r="AX93" s="257"/>
      <c r="AY93" s="266">
        <f ca="1">VLOOKUP(AY91,$A$4:$L$149,8,FALSE)</f>
        <v>4606</v>
      </c>
      <c r="AZ93" s="266" t="str">
        <f ca="1">IF(AY93=0,0,VLOOKUP(AY93,Inscripciones!$B$2:$K$499,2,FALSE))</f>
        <v>LUCA JIMÉNEZ CHAVES</v>
      </c>
      <c r="BA93" s="267" t="str">
        <f ca="1">IF(AY93=0,0,VLOOKUP(AY93,Inscripciones!$B$1:$N$399,3,FALSE))</f>
        <v>ESCAZÚ</v>
      </c>
      <c r="BD93" s="268"/>
      <c r="BG93" s="272"/>
      <c r="BJ93" s="272"/>
    </row>
    <row r="94" spans="1:62" ht="10.7" customHeight="1" x14ac:dyDescent="0.25">
      <c r="A94" s="467">
        <v>46</v>
      </c>
      <c r="B94" s="514" t="s">
        <v>155</v>
      </c>
      <c r="C94" s="516" t="s">
        <v>77</v>
      </c>
      <c r="D94" s="516"/>
      <c r="E94" s="500"/>
      <c r="F94" s="510" t="str">
        <f t="shared" si="60"/>
        <v>21-sep-- Table</v>
      </c>
      <c r="G94" s="500">
        <f ca="1">IF(M56="",0,IF(AA56&gt;AB56,G56,H56))</f>
        <v>4676</v>
      </c>
      <c r="H94" s="500">
        <f ca="1">IF(M58="",0,IF(AA58&gt;AB58,G58,H58))</f>
        <v>4177</v>
      </c>
      <c r="I94" s="500" t="str">
        <f ca="1">IF(G94=0,0,VLOOKUP(G94,Inscripciones!$B$2:$K$499,2,FALSE))</f>
        <v>SAMUEL GUARDADO ROJAS</v>
      </c>
      <c r="J94" s="500" t="str">
        <f ca="1">IF(G94=0,0,VLOOKUP(G94,Inscripciones!$B$1:$N$399,3,FALSE))</f>
        <v>SAN CARLOS</v>
      </c>
      <c r="K94" s="500" t="str">
        <f ca="1">IF(I94=0,0,VLOOKUP(H94,Inscripciones!$B$2:$K$499,2,FALSE))</f>
        <v>RODOLFO ALBERTO CHAVES LEON</v>
      </c>
      <c r="L94" s="500" t="str">
        <f ca="1">IF(I94=0,0,VLOOKUP(H94,Inscripciones!$B$1:$N$399,3,FALSE))</f>
        <v>ESPARZA</v>
      </c>
      <c r="M94" s="508">
        <v>4</v>
      </c>
      <c r="N94" s="500">
        <v>11</v>
      </c>
      <c r="O94" s="500">
        <v>5</v>
      </c>
      <c r="P94" s="500">
        <v>11</v>
      </c>
      <c r="Q94" s="500"/>
      <c r="R94" s="500"/>
      <c r="S94" s="500"/>
      <c r="T94" s="500"/>
      <c r="U94" s="500"/>
      <c r="V94" s="500"/>
      <c r="W94" s="500"/>
      <c r="X94" s="500"/>
      <c r="Y94" s="500"/>
      <c r="Z94" s="502"/>
      <c r="AA94" s="487">
        <f t="shared" ref="AA94" si="97">IF(M94+N94&lt;&gt;0,SUM(AF94:AL94),"")</f>
        <v>0</v>
      </c>
      <c r="AB94" s="487">
        <f t="shared" ref="AB94" si="98">IF(M94+N94&lt;&gt;0,SUM(AF95:AL95),"")</f>
        <v>2</v>
      </c>
      <c r="AC94" s="236" t="str">
        <f t="shared" ref="AC94" si="99">IF(AA94&gt;AB94,AD94&amp;"  "&amp;AE94,IF(AB94&gt;AA94,AD94&amp;"  "&amp;AE95,""))</f>
        <v>2 - 0  (4, 5)</v>
      </c>
      <c r="AD94" s="236" t="str">
        <f>IF(AA94&gt;AB94,AA94&amp;" - "&amp;AB94,IF(AB94&gt;AA94,AB94&amp;" - "&amp;AA94,""))</f>
        <v>2 - 0</v>
      </c>
      <c r="AE94" s="236" t="str">
        <f t="shared" si="59"/>
        <v>(-4, -5)</v>
      </c>
      <c r="AF94" s="236">
        <f>IF(M94&gt;N94,1,0)</f>
        <v>0</v>
      </c>
      <c r="AG94" s="236">
        <f>IF(O94&gt;P94,1,0)</f>
        <v>0</v>
      </c>
      <c r="AH94" s="236">
        <f>IF(Q94&gt;R94,1,0)</f>
        <v>0</v>
      </c>
      <c r="AI94" s="236">
        <f>IF(S94&gt;T94,1,0)</f>
        <v>0</v>
      </c>
      <c r="AJ94" s="236">
        <f>IF(U94&gt;V94,1,0)</f>
        <v>0</v>
      </c>
      <c r="AK94" s="236">
        <f>IF(W94&gt;X94,1,0)</f>
        <v>0</v>
      </c>
      <c r="AL94" s="236">
        <f>IF(Y94&gt;Z94,1,0)</f>
        <v>0</v>
      </c>
      <c r="AM94" s="236">
        <f>IF(M94&gt;N94,N94,IF(N94&gt;M94,-M94,""))</f>
        <v>-4</v>
      </c>
      <c r="AN94" s="236" t="str">
        <f>IF(O94&gt;P94,", "&amp;P94,IF(P94&gt;O94,", "&amp;-O94,""))</f>
        <v>, -5</v>
      </c>
      <c r="AO94" s="236" t="str">
        <f>IF(Q94&gt;R94,", "&amp;R94,IF(R94&gt;Q94,", "&amp;-Q94,""))</f>
        <v/>
      </c>
      <c r="AP94" s="236" t="str">
        <f>IF(S94&gt;T94,", "&amp;T94,IF(T94&gt;S94,", "&amp;-S94,""))</f>
        <v/>
      </c>
      <c r="AQ94" s="236" t="str">
        <f>IF(U94&gt;V94,", "&amp;V94,IF(V94&gt;U94,", "&amp;-U94,""))</f>
        <v/>
      </c>
      <c r="AR94" s="236" t="str">
        <f>IF(W94&gt;X94,", "&amp;X94,IF(X94&gt;W94,", "&amp;-W94,""))</f>
        <v/>
      </c>
      <c r="AS94" s="236" t="str">
        <f>IF(Y94&gt;Z94,", "&amp;Z94,IF(Z94&gt;Y94,", "&amp;-Y94,""))</f>
        <v/>
      </c>
      <c r="AU94" s="243">
        <f>1+AU92</f>
        <v>44</v>
      </c>
      <c r="AV94" s="266">
        <f ca="1">VLOOKUP(AV93,$A$4:$L$145,8,FALSE)</f>
        <v>4606</v>
      </c>
      <c r="AW94" s="266" t="str">
        <f ca="1">IF(AV94=0,0,VLOOKUP(AV94,Inscripciones!$B$2:$K$499,2,FALSE))</f>
        <v>LUCA JIMÉNEZ CHAVES</v>
      </c>
      <c r="AX94" s="267" t="str">
        <f ca="1">IF(AV94=0,0,VLOOKUP(AV94,Inscripciones!$B$1:$N$399,3,FALSE))</f>
        <v>ESCAZÚ</v>
      </c>
      <c r="AY94" s="247"/>
      <c r="AZ94" s="248" t="str">
        <f>VLOOKUP(AV93,$A$4:$AD$149,29,FALSE)</f>
        <v>1 - 0  (0)</v>
      </c>
      <c r="BA94" s="247"/>
      <c r="BD94" s="268"/>
      <c r="BG94" s="272"/>
      <c r="BJ94" s="272"/>
    </row>
    <row r="95" spans="1:62" ht="10.7" customHeight="1" x14ac:dyDescent="0.25">
      <c r="A95" s="467"/>
      <c r="B95" s="515"/>
      <c r="C95" s="517"/>
      <c r="D95" s="517"/>
      <c r="E95" s="501"/>
      <c r="F95" s="511"/>
      <c r="G95" s="501" t="s">
        <v>58</v>
      </c>
      <c r="H95" s="501" t="s">
        <v>58</v>
      </c>
      <c r="I95" s="501"/>
      <c r="J95" s="501"/>
      <c r="K95" s="501">
        <v>0</v>
      </c>
      <c r="L95" s="501">
        <v>0</v>
      </c>
      <c r="M95" s="509"/>
      <c r="N95" s="501"/>
      <c r="O95" s="501"/>
      <c r="P95" s="501"/>
      <c r="Q95" s="501"/>
      <c r="R95" s="501"/>
      <c r="S95" s="501"/>
      <c r="T95" s="501"/>
      <c r="U95" s="501"/>
      <c r="V95" s="501"/>
      <c r="W95" s="501"/>
      <c r="X95" s="501"/>
      <c r="Y95" s="501"/>
      <c r="Z95" s="503"/>
      <c r="AA95" s="487"/>
      <c r="AB95" s="487"/>
      <c r="AD95" s="236" t="str">
        <f>IF(AA94&gt;AB94,AD94&amp;"  "&amp;AE94,IF(AB94&gt;AA94,AD94&amp;"  "&amp;AE95,""))</f>
        <v>2 - 0  (4, 5)</v>
      </c>
      <c r="AE95" s="236" t="str">
        <f t="shared" si="59"/>
        <v>(4, 5)</v>
      </c>
      <c r="AF95" s="236">
        <f>IF(N94&gt;M94,1,0)</f>
        <v>1</v>
      </c>
      <c r="AG95" s="236">
        <f>IF(P94&gt;O94,1,0)</f>
        <v>1</v>
      </c>
      <c r="AH95" s="236">
        <f>IF(R94&gt;Q94,1,0)</f>
        <v>0</v>
      </c>
      <c r="AI95" s="236">
        <f>IF(T94&gt;S94,1,0)</f>
        <v>0</v>
      </c>
      <c r="AJ95" s="236">
        <f>IF(V94&gt;U94,1,0)</f>
        <v>0</v>
      </c>
      <c r="AK95" s="236">
        <f>IF(X94&gt;W94,1,0)</f>
        <v>0</v>
      </c>
      <c r="AL95" s="236">
        <f>IF(Z94&gt;Y94,1,0)</f>
        <v>0</v>
      </c>
      <c r="AM95" s="236">
        <f>IF(N94&gt;M94,M94,IF(M94&gt;N94,-N94,""))</f>
        <v>4</v>
      </c>
      <c r="AN95" s="236" t="str">
        <f>IF(P94&gt;O94,", "&amp;O94,IF(O94&gt;P94,", "&amp;-P94,""))</f>
        <v>, 5</v>
      </c>
      <c r="AO95" s="236" t="str">
        <f>IF(R94&gt;Q94,", "&amp;Q94,IF(Q94&gt;R94,", "&amp;-R94,""))</f>
        <v/>
      </c>
      <c r="AP95" s="236" t="str">
        <f>IF(T94&gt;S94,", "&amp;S94,IF(S94&gt;T94,", "&amp;-T94,""))</f>
        <v/>
      </c>
      <c r="AQ95" s="236" t="str">
        <f>IF(V94&gt;U94,", "&amp;U94,IF(U94&gt;V94,", "&amp;-V94,""))</f>
        <v/>
      </c>
      <c r="AR95" s="236" t="str">
        <f>IF(X94&gt;W94,", "&amp;W94,IF(W94&gt;X94,", "&amp;-X94,""))</f>
        <v/>
      </c>
      <c r="AS95" s="236" t="str">
        <f>IF(Z94&gt;Y94,", "&amp;Y94,IF(Y94&gt;Z94,", "&amp;-Z94,""))</f>
        <v/>
      </c>
      <c r="AX95" s="269"/>
      <c r="BB95" s="255">
        <v>54</v>
      </c>
      <c r="BC95" s="256" t="str">
        <f>VLOOKUP(BB95,$A$4:$L$145,6,FALSE)</f>
        <v>21-sep-- Table</v>
      </c>
      <c r="BD95" s="268"/>
      <c r="BE95" s="266">
        <f ca="1">VLOOKUP(BE87,$A$4:$L$149,8,FALSE)</f>
        <v>3875</v>
      </c>
      <c r="BF95" s="266" t="str">
        <f ca="1">IF(BE95=0,0,VLOOKUP(BE95,Inscripciones!$B$2:$K$499,2,FALSE))</f>
        <v>CALEB CASCANTE MARIN</v>
      </c>
      <c r="BG95" s="267" t="str">
        <f ca="1">IF(BE95=0,0,VLOOKUP(BE95,Inscripciones!$B$1:$N$399,3,FALSE))</f>
        <v>ESCAZÚ</v>
      </c>
      <c r="BJ95" s="272"/>
    </row>
    <row r="96" spans="1:62" ht="10.7" customHeight="1" x14ac:dyDescent="0.25">
      <c r="A96" s="467">
        <v>47</v>
      </c>
      <c r="B96" s="560" t="s">
        <v>155</v>
      </c>
      <c r="C96" s="562" t="s">
        <v>77</v>
      </c>
      <c r="D96" s="562"/>
      <c r="E96" s="554"/>
      <c r="F96" s="558" t="str">
        <f t="shared" si="53"/>
        <v>21-sep-- Table</v>
      </c>
      <c r="G96" s="554">
        <f ca="1">IF(M60="",0,IF(AA60&gt;AB60,G60,H60))</f>
        <v>5005</v>
      </c>
      <c r="H96" s="554">
        <f ca="1">IF(M62="",0,IF(AA62&gt;AB62,G62,H62))</f>
        <v>3987</v>
      </c>
      <c r="I96" s="554" t="str">
        <f ca="1">IF(G96=0,0,VLOOKUP(G96,Inscripciones!$B$2:$K$499,2,FALSE))</f>
        <v>ADRIAN ARTAVIA MORALES</v>
      </c>
      <c r="J96" s="554" t="str">
        <f ca="1">IF(G96=0,0,VLOOKUP(G96,Inscripciones!$B$1:$N$399,3,FALSE))</f>
        <v>MONTES DE OCA</v>
      </c>
      <c r="K96" s="554" t="str">
        <f ca="1">IF(I96=0,0,VLOOKUP(H96,Inscripciones!$B$2:$K$499,2,FALSE))</f>
        <v>JOSÉ DANIEL FERNÁNDEZ HERRERA</v>
      </c>
      <c r="L96" s="554" t="str">
        <f ca="1">IF(I96=0,0,VLOOKUP(H96,Inscripciones!$B$1:$N$399,3,FALSE))</f>
        <v>ESCAZÚ</v>
      </c>
      <c r="M96" s="556">
        <v>11</v>
      </c>
      <c r="N96" s="554">
        <v>7</v>
      </c>
      <c r="O96" s="554">
        <v>13</v>
      </c>
      <c r="P96" s="554">
        <v>15</v>
      </c>
      <c r="Q96" s="554">
        <v>10</v>
      </c>
      <c r="R96" s="554">
        <v>12</v>
      </c>
      <c r="S96" s="554"/>
      <c r="T96" s="554"/>
      <c r="U96" s="554"/>
      <c r="V96" s="554"/>
      <c r="W96" s="554"/>
      <c r="X96" s="554"/>
      <c r="Y96" s="554"/>
      <c r="Z96" s="564"/>
      <c r="AA96" s="487">
        <f t="shared" ref="AA96" si="100">IF(M96+N96&lt;&gt;0,SUM(AF96:AL96),"")</f>
        <v>1</v>
      </c>
      <c r="AB96" s="487">
        <f t="shared" ref="AB96" si="101">IF(M96+N96&lt;&gt;0,SUM(AF97:AL97),"")</f>
        <v>2</v>
      </c>
      <c r="AC96" s="236" t="str">
        <f t="shared" ref="AC96" si="102">IF(AA96&gt;AB96,AD96&amp;"  "&amp;AE96,IF(AB96&gt;AA96,AD96&amp;"  "&amp;AE97,""))</f>
        <v>2 - 1  (-7, 13, 10)</v>
      </c>
      <c r="AD96" s="236" t="str">
        <f>IF(AA96&gt;AB96,AA96&amp;" - "&amp;AB96,IF(AB96&gt;AA96,AB96&amp;" - "&amp;AA96,""))</f>
        <v>2 - 1</v>
      </c>
      <c r="AE96" s="236" t="str">
        <f t="shared" si="59"/>
        <v>(7, -13, -10)</v>
      </c>
      <c r="AF96" s="236">
        <f>IF(M96&gt;N96,1,0)</f>
        <v>1</v>
      </c>
      <c r="AG96" s="236">
        <f>IF(O96&gt;P96,1,0)</f>
        <v>0</v>
      </c>
      <c r="AH96" s="236">
        <f>IF(Q96&gt;R96,1,0)</f>
        <v>0</v>
      </c>
      <c r="AI96" s="236">
        <f>IF(S96&gt;T96,1,0)</f>
        <v>0</v>
      </c>
      <c r="AJ96" s="236">
        <f>IF(U96&gt;V96,1,0)</f>
        <v>0</v>
      </c>
      <c r="AK96" s="236">
        <f>IF(W96&gt;X96,1,0)</f>
        <v>0</v>
      </c>
      <c r="AL96" s="236">
        <f>IF(Y96&gt;Z96,1,0)</f>
        <v>0</v>
      </c>
      <c r="AM96" s="236">
        <f>IF(M96&gt;N96,N96,IF(N96&gt;M96,-M96,""))</f>
        <v>7</v>
      </c>
      <c r="AN96" s="236" t="str">
        <f>IF(O96&gt;P96,", "&amp;P96,IF(P96&gt;O96,", "&amp;-O96,""))</f>
        <v>, -13</v>
      </c>
      <c r="AO96" s="236" t="str">
        <f>IF(Q96&gt;R96,", "&amp;R96,IF(R96&gt;Q96,", "&amp;-Q96,""))</f>
        <v>, -10</v>
      </c>
      <c r="AP96" s="236" t="str">
        <f>IF(S96&gt;T96,", "&amp;T96,IF(T96&gt;S96,", "&amp;-S96,""))</f>
        <v/>
      </c>
      <c r="AQ96" s="236" t="str">
        <f>IF(U96&gt;V96,", "&amp;V96,IF(V96&gt;U96,", "&amp;-U96,""))</f>
        <v/>
      </c>
      <c r="AR96" s="236" t="str">
        <f>IF(W96&gt;X96,", "&amp;X96,IF(X96&gt;W96,", "&amp;-W96,""))</f>
        <v/>
      </c>
      <c r="AS96" s="236" t="str">
        <f>IF(Y96&gt;Z96,", "&amp;Z96,IF(Z96&gt;Y96,", "&amp;-Y96,""))</f>
        <v/>
      </c>
      <c r="AU96" s="243">
        <f>1+AU94</f>
        <v>45</v>
      </c>
      <c r="AV96" s="244">
        <f ca="1">VLOOKUP(AV97,$A$4:$L$145,7,FALSE)</f>
        <v>4706</v>
      </c>
      <c r="AW96" s="245" t="str">
        <f ca="1">IF(AV96=0,0,VLOOKUP(AV96,Inscripciones!$B$2:$K$499,2,FALSE))</f>
        <v>ISAAC RÍOS FERNÁNDEZ</v>
      </c>
      <c r="AX96" s="246" t="str">
        <f ca="1">IF(AV96=0,0,VLOOKUP(AV96,Inscripciones!$B$1:$N$399,3,FALSE))</f>
        <v>CCDR SAN JOSÉ</v>
      </c>
      <c r="AY96" s="247"/>
      <c r="AZ96" s="248" t="str">
        <f>VLOOKUP(AV97,$A$4:$AD$145,29,FALSE)</f>
        <v>1 - 0  (0)</v>
      </c>
      <c r="BA96" s="247"/>
      <c r="BD96" s="268"/>
      <c r="BE96" s="247"/>
      <c r="BF96" s="248" t="str">
        <f>VLOOKUP(BB95,$A$4:$AD$149,29,FALSE)</f>
        <v>2 - 1  (-7, 6, 7)</v>
      </c>
      <c r="BG96" s="247"/>
      <c r="BJ96" s="272"/>
    </row>
    <row r="97" spans="1:62" ht="10.7" customHeight="1" x14ac:dyDescent="0.25">
      <c r="A97" s="467"/>
      <c r="B97" s="561"/>
      <c r="C97" s="563"/>
      <c r="D97" s="563"/>
      <c r="E97" s="555"/>
      <c r="F97" s="559"/>
      <c r="G97" s="555" t="s">
        <v>58</v>
      </c>
      <c r="H97" s="555" t="s">
        <v>58</v>
      </c>
      <c r="I97" s="555"/>
      <c r="J97" s="555"/>
      <c r="K97" s="555">
        <v>0</v>
      </c>
      <c r="L97" s="555">
        <v>0</v>
      </c>
      <c r="M97" s="557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65"/>
      <c r="AA97" s="487"/>
      <c r="AB97" s="487"/>
      <c r="AD97" s="236" t="str">
        <f>IF(AA96&gt;AB96,AD96&amp;"  "&amp;AE96,IF(AB96&gt;AA96,AD96&amp;"  "&amp;AE97,""))</f>
        <v>2 - 1  (-7, 13, 10)</v>
      </c>
      <c r="AE97" s="236" t="str">
        <f t="shared" si="59"/>
        <v>(-7, 13, 10)</v>
      </c>
      <c r="AF97" s="236">
        <f>IF(N96&gt;M96,1,0)</f>
        <v>0</v>
      </c>
      <c r="AG97" s="236">
        <f>IF(P96&gt;O96,1,0)</f>
        <v>1</v>
      </c>
      <c r="AH97" s="236">
        <f>IF(R96&gt;Q96,1,0)</f>
        <v>1</v>
      </c>
      <c r="AI97" s="236">
        <f>IF(T96&gt;S96,1,0)</f>
        <v>0</v>
      </c>
      <c r="AJ97" s="236">
        <f>IF(V96&gt;U96,1,0)</f>
        <v>0</v>
      </c>
      <c r="AK97" s="236">
        <f>IF(X96&gt;W96,1,0)</f>
        <v>0</v>
      </c>
      <c r="AL97" s="236">
        <f>IF(Z96&gt;Y96,1,0)</f>
        <v>0</v>
      </c>
      <c r="AM97" s="236">
        <f>IF(N96&gt;M96,M96,IF(M96&gt;N96,-N96,""))</f>
        <v>-7</v>
      </c>
      <c r="AN97" s="236" t="str">
        <f>IF(P96&gt;O96,", "&amp;O96,IF(O96&gt;P96,", "&amp;-P96,""))</f>
        <v>, 13</v>
      </c>
      <c r="AO97" s="236" t="str">
        <f>IF(R96&gt;Q96,", "&amp;Q96,IF(Q96&gt;R96,", "&amp;-R96,""))</f>
        <v>, 10</v>
      </c>
      <c r="AP97" s="236" t="str">
        <f>IF(T96&gt;S96,", "&amp;S96,IF(S96&gt;T96,", "&amp;-T96,""))</f>
        <v/>
      </c>
      <c r="AQ97" s="236" t="str">
        <f>IF(V96&gt;U96,", "&amp;U96,IF(U96&gt;V96,", "&amp;-V96,""))</f>
        <v/>
      </c>
      <c r="AR97" s="236" t="str">
        <f>IF(X96&gt;W96,", "&amp;W96,IF(W96&gt;X96,", "&amp;-X96,""))</f>
        <v/>
      </c>
      <c r="AS97" s="236" t="str">
        <f>IF(Z96&gt;Y96,", "&amp;Y96,IF(Y96&gt;Z96,", "&amp;-Z96,""))</f>
        <v/>
      </c>
      <c r="AV97" s="255">
        <v>23</v>
      </c>
      <c r="AW97" s="256" t="str">
        <f>VLOOKUP(AV97,$A$4:$L$145,6,FALSE)</f>
        <v>21-sep-- Table</v>
      </c>
      <c r="AX97" s="257"/>
      <c r="AY97" s="244">
        <f ca="1">VLOOKUP(AY99,$A$4:$L$149,7,FALSE)</f>
        <v>4706</v>
      </c>
      <c r="AZ97" s="245" t="str">
        <f ca="1">IF(AY97=0,0,VLOOKUP(AY97,Inscripciones!$B$2:$K$499,2,FALSE))</f>
        <v>ISAAC RÍOS FERNÁNDEZ</v>
      </c>
      <c r="BA97" s="246" t="str">
        <f ca="1">IF(AY97=0,0,VLOOKUP(AY97,Inscripciones!$B$1:$N$399,3,FALSE))</f>
        <v>CCDR SAN JOSÉ</v>
      </c>
      <c r="BD97" s="268"/>
      <c r="BJ97" s="272"/>
    </row>
    <row r="98" spans="1:62" ht="10.7" customHeight="1" x14ac:dyDescent="0.25">
      <c r="A98" s="467">
        <v>48</v>
      </c>
      <c r="B98" s="514" t="s">
        <v>155</v>
      </c>
      <c r="C98" s="516" t="s">
        <v>77</v>
      </c>
      <c r="D98" s="516"/>
      <c r="E98" s="500"/>
      <c r="F98" s="510" t="str">
        <f t="shared" si="60"/>
        <v>21-sep-- Table</v>
      </c>
      <c r="G98" s="500">
        <f ca="1">IF(M64="",0,IF(AA64&gt;AB64,G64,H64))</f>
        <v>4283</v>
      </c>
      <c r="H98" s="500">
        <f ca="1">IF(M66="",0,IF(AA66&gt;AB66,G66,H66))</f>
        <v>4025</v>
      </c>
      <c r="I98" s="500" t="str">
        <f ca="1">IF(G98=0,0,VLOOKUP(G98,Inscripciones!$B$2:$K$499,2,FALSE))</f>
        <v>ISAAC CHACÓN RETANA</v>
      </c>
      <c r="J98" s="500" t="str">
        <f ca="1">IF(G98=0,0,VLOOKUP(G98,Inscripciones!$B$1:$N$399,3,FALSE))</f>
        <v>SAN CARLOS</v>
      </c>
      <c r="K98" s="500" t="str">
        <f ca="1">IF(I98=0,0,VLOOKUP(H98,Inscripciones!$B$2:$K$499,2,FALSE))</f>
        <v>GABRIEL CORRALES BARRANTES</v>
      </c>
      <c r="L98" s="500" t="str">
        <f ca="1">IF(I98=0,0,VLOOKUP(H98,Inscripciones!$B$1:$N$399,3,FALSE))</f>
        <v>ESPARZA</v>
      </c>
      <c r="M98" s="508">
        <v>6</v>
      </c>
      <c r="N98" s="500">
        <v>11</v>
      </c>
      <c r="O98" s="500">
        <v>11</v>
      </c>
      <c r="P98" s="500">
        <v>13</v>
      </c>
      <c r="Q98" s="500"/>
      <c r="R98" s="500"/>
      <c r="S98" s="500"/>
      <c r="T98" s="500"/>
      <c r="U98" s="500"/>
      <c r="V98" s="500"/>
      <c r="W98" s="500"/>
      <c r="X98" s="500"/>
      <c r="Y98" s="500"/>
      <c r="Z98" s="502"/>
      <c r="AA98" s="487">
        <f t="shared" ref="AA98" si="103">IF(M98+N98&lt;&gt;0,SUM(AF98:AL98),"")</f>
        <v>0</v>
      </c>
      <c r="AB98" s="487">
        <f t="shared" ref="AB98" si="104">IF(M98+N98&lt;&gt;0,SUM(AF99:AL99),"")</f>
        <v>2</v>
      </c>
      <c r="AC98" s="236" t="str">
        <f t="shared" ref="AC98" si="105">IF(AA98&gt;AB98,AD98&amp;"  "&amp;AE98,IF(AB98&gt;AA98,AD98&amp;"  "&amp;AE99,""))</f>
        <v>2 - 0  (6, 11)</v>
      </c>
      <c r="AD98" s="236" t="str">
        <f>IF(AA98&gt;AB98,AA98&amp;" - "&amp;AB98,IF(AB98&gt;AA98,AB98&amp;" - "&amp;AA98,""))</f>
        <v>2 - 0</v>
      </c>
      <c r="AE98" s="236" t="str">
        <f t="shared" si="59"/>
        <v>(-6, -11)</v>
      </c>
      <c r="AF98" s="236">
        <f>IF(M98&gt;N98,1,0)</f>
        <v>0</v>
      </c>
      <c r="AG98" s="236">
        <f>IF(O98&gt;P98,1,0)</f>
        <v>0</v>
      </c>
      <c r="AH98" s="236">
        <f>IF(Q98&gt;R98,1,0)</f>
        <v>0</v>
      </c>
      <c r="AI98" s="236">
        <f>IF(S98&gt;T98,1,0)</f>
        <v>0</v>
      </c>
      <c r="AJ98" s="236">
        <f>IF(U98&gt;V98,1,0)</f>
        <v>0</v>
      </c>
      <c r="AK98" s="236">
        <f>IF(W98&gt;X98,1,0)</f>
        <v>0</v>
      </c>
      <c r="AL98" s="236">
        <f>IF(Y98&gt;Z98,1,0)</f>
        <v>0</v>
      </c>
      <c r="AM98" s="236">
        <f>IF(M98&gt;N98,N98,IF(N98&gt;M98,-M98,""))</f>
        <v>-6</v>
      </c>
      <c r="AN98" s="236" t="str">
        <f>IF(O98&gt;P98,", "&amp;P98,IF(P98&gt;O98,", "&amp;-O98,""))</f>
        <v>, -11</v>
      </c>
      <c r="AO98" s="236" t="str">
        <f>IF(Q98&gt;R98,", "&amp;R98,IF(R98&gt;Q98,", "&amp;-Q98,""))</f>
        <v/>
      </c>
      <c r="AP98" s="236" t="str">
        <f>IF(S98&gt;T98,", "&amp;T98,IF(T98&gt;S98,", "&amp;-S98,""))</f>
        <v/>
      </c>
      <c r="AQ98" s="236" t="str">
        <f>IF(U98&gt;V98,", "&amp;V98,IF(V98&gt;U98,", "&amp;-U98,""))</f>
        <v/>
      </c>
      <c r="AR98" s="236" t="str">
        <f>IF(W98&gt;X98,", "&amp;X98,IF(X98&gt;W98,", "&amp;-W98,""))</f>
        <v/>
      </c>
      <c r="AS98" s="236" t="str">
        <f>IF(Y98&gt;Z98,", "&amp;Z98,IF(Z98&gt;Y98,", "&amp;-Y98,""))</f>
        <v/>
      </c>
      <c r="AU98" s="243">
        <f>1+AU96</f>
        <v>46</v>
      </c>
      <c r="AV98" s="266" t="str">
        <f>VLOOKUP(AV97,$A$4:$L$145,8,FALSE)</f>
        <v>X</v>
      </c>
      <c r="AW98" s="266" t="str">
        <f>IF(AV98=0,0,VLOOKUP(AV98,Inscripciones!$B$2:$K$499,2,FALSE))</f>
        <v>BYE</v>
      </c>
      <c r="AX98" s="267" t="str">
        <f>IF(AV98=0,0,VLOOKUP(AV98,Inscripciones!$B$1:$N$399,3,FALSE))</f>
        <v>BYE</v>
      </c>
      <c r="BA98" s="268"/>
      <c r="BD98" s="268"/>
      <c r="BJ98" s="272"/>
    </row>
    <row r="99" spans="1:62" ht="10.7" customHeight="1" x14ac:dyDescent="0.25">
      <c r="A99" s="467"/>
      <c r="B99" s="515"/>
      <c r="C99" s="517"/>
      <c r="D99" s="517"/>
      <c r="E99" s="501"/>
      <c r="F99" s="511"/>
      <c r="G99" s="501" t="s">
        <v>58</v>
      </c>
      <c r="H99" s="501" t="s">
        <v>58</v>
      </c>
      <c r="I99" s="501"/>
      <c r="J99" s="501"/>
      <c r="K99" s="501">
        <v>0</v>
      </c>
      <c r="L99" s="501">
        <v>0</v>
      </c>
      <c r="M99" s="509"/>
      <c r="N99" s="501"/>
      <c r="O99" s="501"/>
      <c r="P99" s="501"/>
      <c r="Q99" s="501"/>
      <c r="R99" s="501"/>
      <c r="S99" s="501"/>
      <c r="T99" s="501"/>
      <c r="U99" s="501"/>
      <c r="V99" s="501"/>
      <c r="W99" s="501"/>
      <c r="X99" s="501"/>
      <c r="Y99" s="501"/>
      <c r="Z99" s="503"/>
      <c r="AA99" s="487"/>
      <c r="AB99" s="487"/>
      <c r="AD99" s="236" t="str">
        <f>IF(AA98&gt;AB98,AD98&amp;"  "&amp;AE98,IF(AB98&gt;AA98,AD98&amp;"  "&amp;AE99,""))</f>
        <v>2 - 0  (6, 11)</v>
      </c>
      <c r="AE99" s="236" t="str">
        <f t="shared" si="59"/>
        <v>(6, 11)</v>
      </c>
      <c r="AF99" s="236">
        <f>IF(N98&gt;M98,1,0)</f>
        <v>1</v>
      </c>
      <c r="AG99" s="236">
        <f>IF(P98&gt;O98,1,0)</f>
        <v>1</v>
      </c>
      <c r="AH99" s="236">
        <f>IF(R98&gt;Q98,1,0)</f>
        <v>0</v>
      </c>
      <c r="AI99" s="236">
        <f>IF(T98&gt;S98,1,0)</f>
        <v>0</v>
      </c>
      <c r="AJ99" s="236">
        <f>IF(V98&gt;U98,1,0)</f>
        <v>0</v>
      </c>
      <c r="AK99" s="236">
        <f>IF(X98&gt;W98,1,0)</f>
        <v>0</v>
      </c>
      <c r="AL99" s="236">
        <f>IF(Z98&gt;Y98,1,0)</f>
        <v>0</v>
      </c>
      <c r="AM99" s="236">
        <f>IF(N98&gt;M98,M98,IF(M98&gt;N98,-N98,""))</f>
        <v>6</v>
      </c>
      <c r="AN99" s="236" t="str">
        <f>IF(P98&gt;O98,", "&amp;O98,IF(O98&gt;P98,", "&amp;-P98,""))</f>
        <v>, 11</v>
      </c>
      <c r="AO99" s="236" t="str">
        <f>IF(R98&gt;Q98,", "&amp;Q98,IF(Q98&gt;R98,", "&amp;-R98,""))</f>
        <v/>
      </c>
      <c r="AP99" s="236" t="str">
        <f>IF(T98&gt;S98,", "&amp;S98,IF(S98&gt;T98,", "&amp;-T98,""))</f>
        <v/>
      </c>
      <c r="AQ99" s="236" t="str">
        <f>IF(V98&gt;U98,", "&amp;U98,IF(U98&gt;V98,", "&amp;-V98,""))</f>
        <v/>
      </c>
      <c r="AR99" s="236" t="str">
        <f>IF(X98&gt;W98,", "&amp;W98,IF(W98&gt;X98,", "&amp;-X98,""))</f>
        <v/>
      </c>
      <c r="AS99" s="236" t="str">
        <f>IF(Z98&gt;Y98,", "&amp;Y98,IF(Y98&gt;Z98,", "&amp;-Z98,""))</f>
        <v/>
      </c>
      <c r="AX99" s="269"/>
      <c r="AY99" s="255">
        <v>44</v>
      </c>
      <c r="AZ99" s="256" t="str">
        <f>VLOOKUP(AY99,$A$4:$L$145,6,FALSE)</f>
        <v>21-sep-- Table</v>
      </c>
      <c r="BA99" s="270"/>
      <c r="BB99" s="266">
        <f ca="1">VLOOKUP(BB95,$A$4:$L$149,8,FALSE)</f>
        <v>3875</v>
      </c>
      <c r="BC99" s="266" t="str">
        <f ca="1">IF(BB99=0,0,VLOOKUP(BB99,Inscripciones!$B$2:$K$499,2,FALSE))</f>
        <v>CALEB CASCANTE MARIN</v>
      </c>
      <c r="BD99" s="267" t="str">
        <f ca="1">IF(BB99=0,0,VLOOKUP(BB99,Inscripciones!$B$1:$N$399,3,FALSE))</f>
        <v>ESCAZÚ</v>
      </c>
      <c r="BJ99" s="272"/>
    </row>
    <row r="100" spans="1:62" ht="10.7" customHeight="1" x14ac:dyDescent="0.25">
      <c r="A100" s="467">
        <v>49</v>
      </c>
      <c r="B100" s="548" t="s">
        <v>157</v>
      </c>
      <c r="C100" s="550" t="s">
        <v>77</v>
      </c>
      <c r="D100" s="550"/>
      <c r="E100" s="540"/>
      <c r="F100" s="544" t="str">
        <f t="shared" ref="F100:F128" si="106">C100&amp;"-"&amp;D100&amp;"- Table"&amp;E100</f>
        <v>21-sep-- Table</v>
      </c>
      <c r="G100" s="540">
        <f ca="1">IF(M68="",0,IF(AA68&gt;AB68,G68,H68))</f>
        <v>3790</v>
      </c>
      <c r="H100" s="540">
        <f ca="1">IF(M70="",0,IF(AA70&gt;AB70,G70,H70))</f>
        <v>4296</v>
      </c>
      <c r="I100" s="540" t="str">
        <f ca="1">IF(G100=0,0,VLOOKUP(G100,Inscripciones!$B$2:$K$499,2,FALSE))</f>
        <v>FABIAN ROJAS VARELA</v>
      </c>
      <c r="J100" s="540" t="str">
        <f ca="1">IF(G100=0,0,VLOOKUP(G100,Inscripciones!$B$1:$N$399,3,FALSE))</f>
        <v>SAN CARLOS</v>
      </c>
      <c r="K100" s="540" t="str">
        <f ca="1">IF(I100=0,0,VLOOKUP(H100,Inscripciones!$B$2:$K$499,2,FALSE))</f>
        <v>SAÚL EMIR PÉREZ MEDINA</v>
      </c>
      <c r="L100" s="540" t="str">
        <f ca="1">IF(I100=0,0,VLOOKUP(H100,Inscripciones!$B$1:$N$399,3,FALSE))</f>
        <v>ESPARZA</v>
      </c>
      <c r="M100" s="542">
        <v>11</v>
      </c>
      <c r="N100" s="540">
        <v>4</v>
      </c>
      <c r="O100" s="540">
        <v>11</v>
      </c>
      <c r="P100" s="540">
        <v>5</v>
      </c>
      <c r="Q100" s="540"/>
      <c r="R100" s="540"/>
      <c r="S100" s="540"/>
      <c r="T100" s="540"/>
      <c r="U100" s="540"/>
      <c r="V100" s="540"/>
      <c r="W100" s="540"/>
      <c r="X100" s="540"/>
      <c r="Y100" s="540"/>
      <c r="Z100" s="552"/>
      <c r="AA100" s="487">
        <f t="shared" ref="AA100" si="107">IF(M100+N100&lt;&gt;0,SUM(AF100:AL100),"")</f>
        <v>2</v>
      </c>
      <c r="AB100" s="487">
        <f t="shared" ref="AB100" si="108">IF(M100+N100&lt;&gt;0,SUM(AF101:AL101),"")</f>
        <v>0</v>
      </c>
      <c r="AC100" s="236" t="str">
        <f t="shared" ref="AC100" si="109">IF(AA100&gt;AB100,AD100&amp;"  "&amp;AE100,IF(AB100&gt;AA100,AD100&amp;"  "&amp;AE101,""))</f>
        <v>2 - 0  (4, 5)</v>
      </c>
      <c r="AD100" s="236" t="str">
        <f>IF(AA100&gt;AB100,AA100&amp;" - "&amp;AB100,IF(AB100&gt;AA100,AB100&amp;" - "&amp;AA100,""))</f>
        <v>2 - 0</v>
      </c>
      <c r="AE100" s="236" t="str">
        <f t="shared" si="59"/>
        <v>(4, 5)</v>
      </c>
      <c r="AF100" s="236">
        <f>IF(M100&gt;N100,1,0)</f>
        <v>1</v>
      </c>
      <c r="AG100" s="236">
        <f>IF(O100&gt;P100,1,0)</f>
        <v>1</v>
      </c>
      <c r="AH100" s="236">
        <f>IF(Q100&gt;R100,1,0)</f>
        <v>0</v>
      </c>
      <c r="AI100" s="236">
        <f>IF(S100&gt;T100,1,0)</f>
        <v>0</v>
      </c>
      <c r="AJ100" s="236">
        <f>IF(U100&gt;V100,1,0)</f>
        <v>0</v>
      </c>
      <c r="AK100" s="236">
        <f>IF(W100&gt;X100,1,0)</f>
        <v>0</v>
      </c>
      <c r="AL100" s="236">
        <f>IF(Y100&gt;Z100,1,0)</f>
        <v>0</v>
      </c>
      <c r="AM100" s="236">
        <f>IF(M100&gt;N100,N100,IF(N100&gt;M100,-M100,""))</f>
        <v>4</v>
      </c>
      <c r="AN100" s="236" t="str">
        <f>IF(O100&gt;P100,", "&amp;P100,IF(P100&gt;O100,", "&amp;-O100,""))</f>
        <v>, 5</v>
      </c>
      <c r="AO100" s="236" t="str">
        <f>IF(Q100&gt;R100,", "&amp;R100,IF(R100&gt;Q100,", "&amp;-Q100,""))</f>
        <v/>
      </c>
      <c r="AP100" s="236" t="str">
        <f>IF(S100&gt;T100,", "&amp;T100,IF(T100&gt;S100,", "&amp;-S100,""))</f>
        <v/>
      </c>
      <c r="AQ100" s="236" t="str">
        <f>IF(U100&gt;V100,", "&amp;V100,IF(V100&gt;U100,", "&amp;-U100,""))</f>
        <v/>
      </c>
      <c r="AR100" s="236" t="str">
        <f>IF(W100&gt;X100,", "&amp;X100,IF(X100&gt;W100,", "&amp;-W100,""))</f>
        <v/>
      </c>
      <c r="AS100" s="236" t="str">
        <f>IF(Y100&gt;Z100,", "&amp;Z100,IF(Z100&gt;Y100,", "&amp;-Y100,""))</f>
        <v/>
      </c>
      <c r="AU100" s="243">
        <f>1+AU98</f>
        <v>47</v>
      </c>
      <c r="AV100" s="244" t="str">
        <f>VLOOKUP(AV101,$A$4:$L$145,7,FALSE)</f>
        <v>X</v>
      </c>
      <c r="AW100" s="245" t="str">
        <f>IF(AV100=0,0,VLOOKUP(AV100,Inscripciones!$B$2:$K$499,2,FALSE))</f>
        <v>BYE</v>
      </c>
      <c r="AX100" s="246" t="str">
        <f>IF(AV100=0,0,VLOOKUP(AV100,Inscripciones!$B$1:$N$399,3,FALSE))</f>
        <v>BYE</v>
      </c>
      <c r="AY100" s="271"/>
      <c r="BA100" s="268"/>
      <c r="BB100" s="247"/>
      <c r="BC100" s="248" t="str">
        <f>VLOOKUP(AY99,$A$4:$AD$149,29,FALSE)</f>
        <v>2 - 0  (10, 6)</v>
      </c>
      <c r="BD100" s="247"/>
      <c r="BJ100" s="272"/>
    </row>
    <row r="101" spans="1:62" ht="10.7" customHeight="1" x14ac:dyDescent="0.25">
      <c r="A101" s="467"/>
      <c r="B101" s="549"/>
      <c r="C101" s="551"/>
      <c r="D101" s="551"/>
      <c r="E101" s="541"/>
      <c r="F101" s="545"/>
      <c r="G101" s="541" t="s">
        <v>58</v>
      </c>
      <c r="H101" s="541" t="s">
        <v>58</v>
      </c>
      <c r="I101" s="541"/>
      <c r="J101" s="541"/>
      <c r="K101" s="541">
        <v>0</v>
      </c>
      <c r="L101" s="541">
        <v>0</v>
      </c>
      <c r="M101" s="543"/>
      <c r="N101" s="541"/>
      <c r="O101" s="541"/>
      <c r="P101" s="541"/>
      <c r="Q101" s="541"/>
      <c r="R101" s="541"/>
      <c r="S101" s="541"/>
      <c r="T101" s="541"/>
      <c r="U101" s="541"/>
      <c r="V101" s="541"/>
      <c r="W101" s="541"/>
      <c r="X101" s="541"/>
      <c r="Y101" s="541"/>
      <c r="Z101" s="553"/>
      <c r="AA101" s="487"/>
      <c r="AB101" s="487"/>
      <c r="AD101" s="236" t="str">
        <f>IF(AA100&gt;AB100,AD100&amp;"  "&amp;AE100,IF(AB100&gt;AA100,AD100&amp;"  "&amp;AE101,""))</f>
        <v>2 - 0  (4, 5)</v>
      </c>
      <c r="AE101" s="236" t="str">
        <f t="shared" si="59"/>
        <v>(-4, -5)</v>
      </c>
      <c r="AF101" s="236">
        <f>IF(N100&gt;M100,1,0)</f>
        <v>0</v>
      </c>
      <c r="AG101" s="236">
        <f>IF(P100&gt;O100,1,0)</f>
        <v>0</v>
      </c>
      <c r="AH101" s="236">
        <f>IF(R100&gt;Q100,1,0)</f>
        <v>0</v>
      </c>
      <c r="AI101" s="236">
        <f>IF(T100&gt;S100,1,0)</f>
        <v>0</v>
      </c>
      <c r="AJ101" s="236">
        <f>IF(V100&gt;U100,1,0)</f>
        <v>0</v>
      </c>
      <c r="AK101" s="236">
        <f>IF(X100&gt;W100,1,0)</f>
        <v>0</v>
      </c>
      <c r="AL101" s="236">
        <f>IF(Z100&gt;Y100,1,0)</f>
        <v>0</v>
      </c>
      <c r="AM101" s="236">
        <f>IF(N100&gt;M100,M100,IF(M100&gt;N100,-N100,""))</f>
        <v>-4</v>
      </c>
      <c r="AN101" s="236" t="str">
        <f>IF(P100&gt;O100,", "&amp;O100,IF(O100&gt;P100,", "&amp;-P100,""))</f>
        <v>, -5</v>
      </c>
      <c r="AO101" s="236" t="str">
        <f>IF(R100&gt;Q100,", "&amp;Q100,IF(Q100&gt;R100,", "&amp;-R100,""))</f>
        <v/>
      </c>
      <c r="AP101" s="236" t="str">
        <f>IF(T100&gt;S100,", "&amp;S100,IF(S100&gt;T100,", "&amp;-T100,""))</f>
        <v/>
      </c>
      <c r="AQ101" s="236" t="str">
        <f>IF(V100&gt;U100,", "&amp;U100,IF(U100&gt;V100,", "&amp;-V100,""))</f>
        <v/>
      </c>
      <c r="AR101" s="236" t="str">
        <f>IF(X100&gt;W100,", "&amp;W100,IF(W100&gt;X100,", "&amp;-X100,""))</f>
        <v/>
      </c>
      <c r="AS101" s="236" t="str">
        <f>IF(Z100&gt;Y100,", "&amp;Y100,IF(Y100&gt;Z100,", "&amp;-Z100,""))</f>
        <v/>
      </c>
      <c r="AV101" s="255">
        <v>24</v>
      </c>
      <c r="AW101" s="256" t="str">
        <f>VLOOKUP(AV101,$A$4:$L$145,6,FALSE)</f>
        <v>21-sep-- Table</v>
      </c>
      <c r="AX101" s="257"/>
      <c r="AY101" s="266">
        <f ca="1">VLOOKUP(AY99,$A$4:$L$149,8,FALSE)</f>
        <v>3875</v>
      </c>
      <c r="AZ101" s="266" t="str">
        <f ca="1">IF(AY101=0,0,VLOOKUP(AY101,Inscripciones!$B$2:$K$499,2,FALSE))</f>
        <v>CALEB CASCANTE MARIN</v>
      </c>
      <c r="BA101" s="267" t="str">
        <f ca="1">IF(AY101=0,0,VLOOKUP(AY101,Inscripciones!$B$1:$N$399,3,FALSE))</f>
        <v>ESCAZÚ</v>
      </c>
      <c r="BJ101" s="272"/>
    </row>
    <row r="102" spans="1:62" ht="10.7" customHeight="1" x14ac:dyDescent="0.25">
      <c r="A102" s="467">
        <v>50</v>
      </c>
      <c r="B102" s="536" t="s">
        <v>157</v>
      </c>
      <c r="C102" s="538" t="s">
        <v>77</v>
      </c>
      <c r="D102" s="538"/>
      <c r="E102" s="530"/>
      <c r="F102" s="534" t="str">
        <f t="shared" ref="F102:F130" si="110">C102&amp;"-"&amp;D102&amp;"- Table"&amp;E102</f>
        <v>21-sep-- Table</v>
      </c>
      <c r="G102" s="530">
        <f ca="1">IF(M72="",0,IF(AA72&gt;AB72,G72,H72))</f>
        <v>4175</v>
      </c>
      <c r="H102" s="530">
        <f ca="1">IF(M74="",0,IF(AA74&gt;AB74,G74,H74))</f>
        <v>3988</v>
      </c>
      <c r="I102" s="530" t="str">
        <f ca="1">IF(G102=0,0,VLOOKUP(G102,Inscripciones!$B$2:$K$499,2,FALSE))</f>
        <v>BENJAMÍN QUIRÓS BALTODANO</v>
      </c>
      <c r="J102" s="530" t="str">
        <f ca="1">IF(G102=0,0,VLOOKUP(G102,Inscripciones!$B$1:$N$399,3,FALSE))</f>
        <v>ESPARZA</v>
      </c>
      <c r="K102" s="530" t="str">
        <f ca="1">IF(I102=0,0,VLOOKUP(H102,Inscripciones!$B$2:$K$499,2,FALSE))</f>
        <v>JACKY CHENG FENG</v>
      </c>
      <c r="L102" s="530" t="str">
        <f ca="1">IF(I102=0,0,VLOOKUP(H102,Inscripciones!$B$1:$N$399,3,FALSE))</f>
        <v>ESCAZÚ</v>
      </c>
      <c r="M102" s="532">
        <v>7</v>
      </c>
      <c r="N102" s="530">
        <v>11</v>
      </c>
      <c r="O102" s="530">
        <v>10</v>
      </c>
      <c r="P102" s="530">
        <v>12</v>
      </c>
      <c r="Q102" s="530"/>
      <c r="R102" s="530"/>
      <c r="S102" s="530"/>
      <c r="T102" s="530"/>
      <c r="U102" s="530"/>
      <c r="V102" s="530"/>
      <c r="W102" s="530"/>
      <c r="X102" s="530"/>
      <c r="Y102" s="530"/>
      <c r="Z102" s="546"/>
      <c r="AA102" s="487">
        <f t="shared" ref="AA102" si="111">IF(M102+N102&lt;&gt;0,SUM(AF102:AL102),"")</f>
        <v>0</v>
      </c>
      <c r="AB102" s="487">
        <f t="shared" ref="AB102" si="112">IF(M102+N102&lt;&gt;0,SUM(AF103:AL103),"")</f>
        <v>2</v>
      </c>
      <c r="AC102" s="236" t="str">
        <f t="shared" ref="AC102" si="113">IF(AA102&gt;AB102,AD102&amp;"  "&amp;AE102,IF(AB102&gt;AA102,AD102&amp;"  "&amp;AE103,""))</f>
        <v>2 - 0  (7, 10)</v>
      </c>
      <c r="AD102" s="236" t="str">
        <f>IF(AA102&gt;AB102,AA102&amp;" - "&amp;AB102,IF(AB102&gt;AA102,AB102&amp;" - "&amp;AA102,""))</f>
        <v>2 - 0</v>
      </c>
      <c r="AE102" s="236" t="str">
        <f t="shared" si="59"/>
        <v>(-7, -10)</v>
      </c>
      <c r="AF102" s="236">
        <f>IF(M102&gt;N102,1,0)</f>
        <v>0</v>
      </c>
      <c r="AG102" s="236">
        <f>IF(O102&gt;P102,1,0)</f>
        <v>0</v>
      </c>
      <c r="AH102" s="236">
        <f>IF(Q102&gt;R102,1,0)</f>
        <v>0</v>
      </c>
      <c r="AI102" s="236">
        <f>IF(S102&gt;T102,1,0)</f>
        <v>0</v>
      </c>
      <c r="AJ102" s="236">
        <f>IF(U102&gt;V102,1,0)</f>
        <v>0</v>
      </c>
      <c r="AK102" s="236">
        <f>IF(W102&gt;X102,1,0)</f>
        <v>0</v>
      </c>
      <c r="AL102" s="236">
        <f>IF(Y102&gt;Z102,1,0)</f>
        <v>0</v>
      </c>
      <c r="AM102" s="236">
        <f>IF(M102&gt;N102,N102,IF(N102&gt;M102,-M102,""))</f>
        <v>-7</v>
      </c>
      <c r="AN102" s="236" t="str">
        <f>IF(O102&gt;P102,", "&amp;P102,IF(P102&gt;O102,", "&amp;-O102,""))</f>
        <v>, -10</v>
      </c>
      <c r="AO102" s="236" t="str">
        <f>IF(Q102&gt;R102,", "&amp;R102,IF(R102&gt;Q102,", "&amp;-Q102,""))</f>
        <v/>
      </c>
      <c r="AP102" s="236" t="str">
        <f>IF(S102&gt;T102,", "&amp;T102,IF(T102&gt;S102,", "&amp;-S102,""))</f>
        <v/>
      </c>
      <c r="AQ102" s="236" t="str">
        <f>IF(U102&gt;V102,", "&amp;V102,IF(V102&gt;U102,", "&amp;-U102,""))</f>
        <v/>
      </c>
      <c r="AR102" s="236" t="str">
        <f>IF(W102&gt;X102,", "&amp;X102,IF(X102&gt;W102,", "&amp;-W102,""))</f>
        <v/>
      </c>
      <c r="AS102" s="236" t="str">
        <f>IF(Y102&gt;Z102,", "&amp;Z102,IF(Z102&gt;Y102,", "&amp;-Y102,""))</f>
        <v/>
      </c>
      <c r="AU102" s="243">
        <f>1+AU100</f>
        <v>48</v>
      </c>
      <c r="AV102" s="266">
        <f ca="1">VLOOKUP(AV101,$A$4:$L$145,8,FALSE)</f>
        <v>3875</v>
      </c>
      <c r="AW102" s="266" t="str">
        <f ca="1">IF(AV102=0,0,VLOOKUP(AV102,Inscripciones!$B$2:$K$499,2,FALSE))</f>
        <v>CALEB CASCANTE MARIN</v>
      </c>
      <c r="AX102" s="267" t="str">
        <f ca="1">IF(AV102=0,0,VLOOKUP(AV102,Inscripciones!$B$1:$N$399,3,FALSE))</f>
        <v>ESCAZÚ</v>
      </c>
      <c r="AY102" s="247"/>
      <c r="AZ102" s="248" t="str">
        <f>VLOOKUP(AV101,$A$4:$AD$149,29,FALSE)</f>
        <v>1 - 0  (0)</v>
      </c>
      <c r="BA102" s="247"/>
      <c r="BH102" s="255">
        <v>62</v>
      </c>
      <c r="BI102" s="256" t="str">
        <f>VLOOKUP(BH102,$A$4:$L$145,6,FALSE)</f>
        <v>21-sep-- Table</v>
      </c>
      <c r="BJ102" s="272"/>
    </row>
    <row r="103" spans="1:62" ht="10.7" customHeight="1" x14ac:dyDescent="0.25">
      <c r="A103" s="467"/>
      <c r="B103" s="537"/>
      <c r="C103" s="539"/>
      <c r="D103" s="539"/>
      <c r="E103" s="531"/>
      <c r="F103" s="535"/>
      <c r="G103" s="531" t="s">
        <v>58</v>
      </c>
      <c r="H103" s="531" t="s">
        <v>58</v>
      </c>
      <c r="I103" s="531"/>
      <c r="J103" s="531"/>
      <c r="K103" s="531">
        <v>0</v>
      </c>
      <c r="L103" s="531">
        <v>0</v>
      </c>
      <c r="M103" s="533"/>
      <c r="N103" s="531"/>
      <c r="O103" s="531"/>
      <c r="P103" s="531"/>
      <c r="Q103" s="531"/>
      <c r="R103" s="531"/>
      <c r="S103" s="531"/>
      <c r="T103" s="531"/>
      <c r="U103" s="531"/>
      <c r="V103" s="531"/>
      <c r="W103" s="531"/>
      <c r="X103" s="531"/>
      <c r="Y103" s="531"/>
      <c r="Z103" s="547"/>
      <c r="AA103" s="487"/>
      <c r="AB103" s="487"/>
      <c r="AD103" s="236" t="str">
        <f>IF(AA102&gt;AB102,AD102&amp;"  "&amp;AE102,IF(AB102&gt;AA102,AD102&amp;"  "&amp;AE103,""))</f>
        <v>2 - 0  (7, 10)</v>
      </c>
      <c r="AE103" s="236" t="str">
        <f t="shared" si="59"/>
        <v>(7, 10)</v>
      </c>
      <c r="AF103" s="236">
        <f>IF(N102&gt;M102,1,0)</f>
        <v>1</v>
      </c>
      <c r="AG103" s="236">
        <f>IF(P102&gt;O102,1,0)</f>
        <v>1</v>
      </c>
      <c r="AH103" s="236">
        <f>IF(R102&gt;Q102,1,0)</f>
        <v>0</v>
      </c>
      <c r="AI103" s="236">
        <f>IF(T102&gt;S102,1,0)</f>
        <v>0</v>
      </c>
      <c r="AJ103" s="236">
        <f>IF(V102&gt;U102,1,0)</f>
        <v>0</v>
      </c>
      <c r="AK103" s="236">
        <f>IF(X102&gt;W102,1,0)</f>
        <v>0</v>
      </c>
      <c r="AL103" s="236">
        <f>IF(Z102&gt;Y102,1,0)</f>
        <v>0</v>
      </c>
      <c r="AM103" s="236">
        <f>IF(N102&gt;M102,M102,IF(M102&gt;N102,-N102,""))</f>
        <v>7</v>
      </c>
      <c r="AN103" s="236" t="str">
        <f>IF(P102&gt;O102,", "&amp;O102,IF(O102&gt;P102,", "&amp;-P102,""))</f>
        <v>, 10</v>
      </c>
      <c r="AO103" s="236" t="str">
        <f>IF(R102&gt;Q102,", "&amp;Q102,IF(Q102&gt;R102,", "&amp;-R102,""))</f>
        <v/>
      </c>
      <c r="AP103" s="236" t="str">
        <f>IF(T102&gt;S102,", "&amp;S102,IF(S102&gt;T102,", "&amp;-T102,""))</f>
        <v/>
      </c>
      <c r="AQ103" s="236" t="str">
        <f>IF(V102&gt;U102,", "&amp;U102,IF(U102&gt;V102,", "&amp;-V102,""))</f>
        <v/>
      </c>
      <c r="AR103" s="236" t="str">
        <f>IF(X102&gt;W102,", "&amp;W102,IF(W102&gt;X102,", "&amp;-X102,""))</f>
        <v/>
      </c>
      <c r="AS103" s="236" t="str">
        <f>IF(Z102&gt;Y102,", "&amp;Y102,IF(Y102&gt;Z102,", "&amp;-Z102,""))</f>
        <v/>
      </c>
      <c r="AU103" s="243"/>
      <c r="AX103" s="241"/>
      <c r="BE103" s="238"/>
      <c r="BG103" s="273" t="s">
        <v>124</v>
      </c>
      <c r="BH103" s="274">
        <f ca="1">BE68</f>
        <v>3787</v>
      </c>
      <c r="BI103" s="275" t="str">
        <f ca="1">IF(BH103=0,0,VLOOKUP(BH103,Inscripciones!$B$2:$K$499,2,FALSE))</f>
        <v>ISAAC RIVERA TORRES</v>
      </c>
      <c r="BJ103" s="276" t="str">
        <f ca="1">IF(BH103=0,0,VLOOKUP(BH103,Inscripciones!$B$1:$N$399,3,FALSE))</f>
        <v>CURRIDABAT</v>
      </c>
    </row>
    <row r="104" spans="1:62" ht="10.7" customHeight="1" x14ac:dyDescent="0.25">
      <c r="A104" s="467">
        <v>51</v>
      </c>
      <c r="B104" s="548" t="s">
        <v>157</v>
      </c>
      <c r="C104" s="550" t="s">
        <v>77</v>
      </c>
      <c r="D104" s="550"/>
      <c r="E104" s="540"/>
      <c r="F104" s="544" t="str">
        <f t="shared" si="106"/>
        <v>21-sep-- Table</v>
      </c>
      <c r="G104" s="540">
        <f ca="1">IF(M76="",0,IF(AA76&gt;AB76,G76,H76))</f>
        <v>4026</v>
      </c>
      <c r="H104" s="540">
        <f ca="1">IF(M78="",0,IF(AA78&gt;AB78,G78,H78))</f>
        <v>4679</v>
      </c>
      <c r="I104" s="540" t="str">
        <f ca="1">IF(G104=0,0,VLOOKUP(G104,Inscripciones!$B$2:$K$499,2,FALSE))</f>
        <v>IAN GABRIEL VILLEGAS SALAS</v>
      </c>
      <c r="J104" s="540" t="str">
        <f ca="1">IF(G104=0,0,VLOOKUP(G104,Inscripciones!$B$1:$N$399,3,FALSE))</f>
        <v>SAN CARLOS</v>
      </c>
      <c r="K104" s="540" t="str">
        <f ca="1">IF(I104=0,0,VLOOKUP(H104,Inscripciones!$B$2:$K$499,2,FALSE))</f>
        <v>TOMAS IGNACIO UGALDE HERNANDEZ</v>
      </c>
      <c r="L104" s="540" t="str">
        <f ca="1">IF(I104=0,0,VLOOKUP(H104,Inscripciones!$B$1:$N$399,3,FALSE))</f>
        <v>CCDR SAN JOSÉ</v>
      </c>
      <c r="M104" s="542">
        <v>8</v>
      </c>
      <c r="N104" s="540">
        <v>11</v>
      </c>
      <c r="O104" s="540">
        <v>5</v>
      </c>
      <c r="P104" s="540">
        <v>11</v>
      </c>
      <c r="Q104" s="540"/>
      <c r="R104" s="540"/>
      <c r="S104" s="540"/>
      <c r="T104" s="540"/>
      <c r="U104" s="540"/>
      <c r="V104" s="540"/>
      <c r="W104" s="540"/>
      <c r="X104" s="540"/>
      <c r="Y104" s="540"/>
      <c r="Z104" s="552"/>
      <c r="AA104" s="487">
        <f t="shared" ref="AA104" si="114">IF(M104+N104&lt;&gt;0,SUM(AF104:AL104),"")</f>
        <v>0</v>
      </c>
      <c r="AB104" s="487">
        <f t="shared" ref="AB104" si="115">IF(M104+N104&lt;&gt;0,SUM(AF105:AL105),"")</f>
        <v>2</v>
      </c>
      <c r="AC104" s="236" t="str">
        <f t="shared" ref="AC104" si="116">IF(AA104&gt;AB104,AD104&amp;"  "&amp;AE104,IF(AB104&gt;AA104,AD104&amp;"  "&amp;AE105,""))</f>
        <v>2 - 0  (8, 5)</v>
      </c>
      <c r="AD104" s="236" t="str">
        <f>IF(AA104&gt;AB104,AA104&amp;" - "&amp;AB104,IF(AB104&gt;AA104,AB104&amp;" - "&amp;AA104,""))</f>
        <v>2 - 0</v>
      </c>
      <c r="AE104" s="236" t="str">
        <f t="shared" si="59"/>
        <v>(-8, -5)</v>
      </c>
      <c r="AF104" s="236">
        <f>IF(M104&gt;N104,1,0)</f>
        <v>0</v>
      </c>
      <c r="AG104" s="236">
        <f>IF(O104&gt;P104,1,0)</f>
        <v>0</v>
      </c>
      <c r="AH104" s="236">
        <f>IF(Q104&gt;R104,1,0)</f>
        <v>0</v>
      </c>
      <c r="AI104" s="236">
        <f>IF(S104&gt;T104,1,0)</f>
        <v>0</v>
      </c>
      <c r="AJ104" s="236">
        <f>IF(U104&gt;V104,1,0)</f>
        <v>0</v>
      </c>
      <c r="AK104" s="236">
        <f>IF(W104&gt;X104,1,0)</f>
        <v>0</v>
      </c>
      <c r="AL104" s="236">
        <f>IF(Y104&gt;Z104,1,0)</f>
        <v>0</v>
      </c>
      <c r="AM104" s="236">
        <f>IF(M104&gt;N104,N104,IF(N104&gt;M104,-M104,""))</f>
        <v>-8</v>
      </c>
      <c r="AN104" s="236" t="str">
        <f>IF(O104&gt;P104,", "&amp;P104,IF(P104&gt;O104,", "&amp;-O104,""))</f>
        <v>, -5</v>
      </c>
      <c r="AO104" s="236" t="str">
        <f>IF(Q104&gt;R104,", "&amp;R104,IF(R104&gt;Q104,", "&amp;-Q104,""))</f>
        <v/>
      </c>
      <c r="AP104" s="236" t="str">
        <f>IF(S104&gt;T104,", "&amp;T104,IF(T104&gt;S104,", "&amp;-S104,""))</f>
        <v/>
      </c>
      <c r="AQ104" s="236" t="str">
        <f>IF(U104&gt;V104,", "&amp;V104,IF(V104&gt;U104,", "&amp;-U104,""))</f>
        <v/>
      </c>
      <c r="AR104" s="236" t="str">
        <f>IF(W104&gt;X104,", "&amp;X104,IF(X104&gt;W104,", "&amp;-W104,""))</f>
        <v/>
      </c>
      <c r="AS104" s="236" t="str">
        <f>IF(Y104&gt;Z104,", "&amp;Z104,IF(Z104&gt;Y104,", "&amp;-Y104,""))</f>
        <v/>
      </c>
      <c r="AU104" s="243">
        <f>1+AU102</f>
        <v>49</v>
      </c>
      <c r="AV104" s="244">
        <f ca="1">VLOOKUP(AV105,$A$4:$L$145,7,FALSE)</f>
        <v>4181</v>
      </c>
      <c r="AW104" s="245" t="str">
        <f ca="1">IF(AV104=0,0,VLOOKUP(AV104,Inscripciones!$B$2:$K$499,2,FALSE))</f>
        <v>JUAN MARTÍN ARCE VÁSQUEZ</v>
      </c>
      <c r="AX104" s="246" t="str">
        <f ca="1">IF(AV104=0,0,VLOOKUP(AV104,Inscripciones!$B$1:$N$399,3,FALSE))</f>
        <v>SAN CARLOS</v>
      </c>
      <c r="AY104" s="247"/>
      <c r="AZ104" s="248" t="str">
        <f>VLOOKUP(AV105,$A$4:$AD$145,29,FALSE)</f>
        <v>1 - 0  (0)</v>
      </c>
      <c r="BA104" s="247"/>
      <c r="BH104" s="247"/>
      <c r="BI104" s="248" t="str">
        <f>VLOOKUP(BH102,$A$4:$AD$149,29,FALSE)</f>
        <v>3 - 1  (9, -8, 6, 9)</v>
      </c>
      <c r="BJ104" s="277"/>
    </row>
    <row r="105" spans="1:62" ht="10.7" customHeight="1" x14ac:dyDescent="0.25">
      <c r="A105" s="467"/>
      <c r="B105" s="549"/>
      <c r="C105" s="551"/>
      <c r="D105" s="551"/>
      <c r="E105" s="541"/>
      <c r="F105" s="545"/>
      <c r="G105" s="541" t="s">
        <v>58</v>
      </c>
      <c r="H105" s="541" t="s">
        <v>58</v>
      </c>
      <c r="I105" s="541"/>
      <c r="J105" s="541"/>
      <c r="K105" s="541">
        <v>0</v>
      </c>
      <c r="L105" s="541">
        <v>0</v>
      </c>
      <c r="M105" s="543"/>
      <c r="N105" s="541"/>
      <c r="O105" s="541"/>
      <c r="P105" s="541"/>
      <c r="Q105" s="541"/>
      <c r="R105" s="541"/>
      <c r="S105" s="541"/>
      <c r="T105" s="541"/>
      <c r="U105" s="541"/>
      <c r="V105" s="541"/>
      <c r="W105" s="541"/>
      <c r="X105" s="541"/>
      <c r="Y105" s="541"/>
      <c r="Z105" s="553"/>
      <c r="AA105" s="487"/>
      <c r="AB105" s="487"/>
      <c r="AD105" s="236" t="str">
        <f>IF(AA104&gt;AB104,AD104&amp;"  "&amp;AE104,IF(AB104&gt;AA104,AD104&amp;"  "&amp;AE105,""))</f>
        <v>2 - 0  (8, 5)</v>
      </c>
      <c r="AE105" s="236" t="str">
        <f t="shared" si="59"/>
        <v>(8, 5)</v>
      </c>
      <c r="AF105" s="236">
        <f>IF(N104&gt;M104,1,0)</f>
        <v>1</v>
      </c>
      <c r="AG105" s="236">
        <f>IF(P104&gt;O104,1,0)</f>
        <v>1</v>
      </c>
      <c r="AH105" s="236">
        <f>IF(R104&gt;Q104,1,0)</f>
        <v>0</v>
      </c>
      <c r="AI105" s="236">
        <f>IF(T104&gt;S104,1,0)</f>
        <v>0</v>
      </c>
      <c r="AJ105" s="236">
        <f>IF(V104&gt;U104,1,0)</f>
        <v>0</v>
      </c>
      <c r="AK105" s="236">
        <f>IF(X104&gt;W104,1,0)</f>
        <v>0</v>
      </c>
      <c r="AL105" s="236">
        <f>IF(Z104&gt;Y104,1,0)</f>
        <v>0</v>
      </c>
      <c r="AM105" s="236">
        <f>IF(N104&gt;M104,M104,IF(M104&gt;N104,-N104,""))</f>
        <v>8</v>
      </c>
      <c r="AN105" s="236" t="str">
        <f>IF(P104&gt;O104,", "&amp;O104,IF(O104&gt;P104,", "&amp;-P104,""))</f>
        <v>, 5</v>
      </c>
      <c r="AO105" s="236" t="str">
        <f>IF(R104&gt;Q104,", "&amp;Q104,IF(Q104&gt;R104,", "&amp;-R104,""))</f>
        <v/>
      </c>
      <c r="AP105" s="236" t="str">
        <f>IF(T104&gt;S104,", "&amp;S104,IF(S104&gt;T104,", "&amp;-T104,""))</f>
        <v/>
      </c>
      <c r="AQ105" s="236" t="str">
        <f>IF(V104&gt;U104,", "&amp;U104,IF(U104&gt;V104,", "&amp;-V104,""))</f>
        <v/>
      </c>
      <c r="AR105" s="236" t="str">
        <f>IF(X104&gt;W104,", "&amp;W104,IF(W104&gt;X104,", "&amp;-X104,""))</f>
        <v/>
      </c>
      <c r="AS105" s="236" t="str">
        <f>IF(Z104&gt;Y104,", "&amp;Y104,IF(Y104&gt;Z104,", "&amp;-Z104,""))</f>
        <v/>
      </c>
      <c r="AV105" s="255">
        <v>25</v>
      </c>
      <c r="AW105" s="256" t="str">
        <f>VLOOKUP(AV105,$A$4:$L$145,6,FALSE)</f>
        <v>21-sep-- Table</v>
      </c>
      <c r="AX105" s="257"/>
      <c r="AY105" s="244">
        <f ca="1">VLOOKUP(AY107,$A$4:$L$149,7,FALSE)</f>
        <v>4181</v>
      </c>
      <c r="AZ105" s="245" t="str">
        <f ca="1">IF(AY105=0,0,VLOOKUP(AY105,Inscripciones!$B$2:$K$499,2,FALSE))</f>
        <v>JUAN MARTÍN ARCE VÁSQUEZ</v>
      </c>
      <c r="BA105" s="246" t="str">
        <f ca="1">IF(AY105=0,0,VLOOKUP(AY105,Inscripciones!$B$1:$N$399,3,FALSE))</f>
        <v>SAN CARLOS</v>
      </c>
      <c r="BJ105" s="272"/>
    </row>
    <row r="106" spans="1:62" ht="10.7" customHeight="1" x14ac:dyDescent="0.25">
      <c r="A106" s="467">
        <v>52</v>
      </c>
      <c r="B106" s="536" t="s">
        <v>157</v>
      </c>
      <c r="C106" s="538" t="s">
        <v>77</v>
      </c>
      <c r="D106" s="538"/>
      <c r="E106" s="530"/>
      <c r="F106" s="534" t="str">
        <f t="shared" si="110"/>
        <v>21-sep-- Table</v>
      </c>
      <c r="G106" s="530">
        <f ca="1">IF(M80="",0,IF(AA80&gt;AB80,G80,H80))</f>
        <v>4351</v>
      </c>
      <c r="H106" s="530">
        <f ca="1">IF(M82="",0,IF(AA82&gt;AB82,G82,H82))</f>
        <v>4297</v>
      </c>
      <c r="I106" s="530" t="str">
        <f ca="1">IF(G106=0,0,VLOOKUP(G106,Inscripciones!$B$2:$K$499,2,FALSE))</f>
        <v>DANIEL GARRO OBALDÍA</v>
      </c>
      <c r="J106" s="530" t="str">
        <f ca="1">IF(G106=0,0,VLOOKUP(G106,Inscripciones!$B$1:$N$399,3,FALSE))</f>
        <v>SANTA ANA</v>
      </c>
      <c r="K106" s="530" t="str">
        <f ca="1">IF(I106=0,0,VLOOKUP(H106,Inscripciones!$B$2:$K$499,2,FALSE))</f>
        <v>JESÉ DAVID CHAVES MUÑOZ</v>
      </c>
      <c r="L106" s="530" t="str">
        <f ca="1">IF(I106=0,0,VLOOKUP(H106,Inscripciones!$B$1:$N$399,3,FALSE))</f>
        <v>ESPARZA</v>
      </c>
      <c r="M106" s="532">
        <v>0</v>
      </c>
      <c r="N106" s="530">
        <v>11</v>
      </c>
      <c r="O106" s="530">
        <v>7</v>
      </c>
      <c r="P106" s="530">
        <v>11</v>
      </c>
      <c r="Q106" s="530"/>
      <c r="R106" s="530"/>
      <c r="S106" s="530"/>
      <c r="T106" s="530"/>
      <c r="U106" s="530"/>
      <c r="V106" s="530"/>
      <c r="W106" s="530"/>
      <c r="X106" s="530"/>
      <c r="Y106" s="530"/>
      <c r="Z106" s="546"/>
      <c r="AA106" s="487">
        <f t="shared" ref="AA106" si="117">IF(M106+N106&lt;&gt;0,SUM(AF106:AL106),"")</f>
        <v>0</v>
      </c>
      <c r="AB106" s="487">
        <f t="shared" ref="AB106" si="118">IF(M106+N106&lt;&gt;0,SUM(AF107:AL107),"")</f>
        <v>2</v>
      </c>
      <c r="AC106" s="236" t="str">
        <f t="shared" ref="AC106" si="119">IF(AA106&gt;AB106,AD106&amp;"  "&amp;AE106,IF(AB106&gt;AA106,AD106&amp;"  "&amp;AE107,""))</f>
        <v>2 - 0  (0, 7)</v>
      </c>
      <c r="AD106" s="236" t="str">
        <f>IF(AA106&gt;AB106,AA106&amp;" - "&amp;AB106,IF(AB106&gt;AA106,AB106&amp;" - "&amp;AA106,""))</f>
        <v>2 - 0</v>
      </c>
      <c r="AE106" s="236" t="str">
        <f t="shared" si="59"/>
        <v>(0, -7)</v>
      </c>
      <c r="AF106" s="236">
        <f>IF(M106&gt;N106,1,0)</f>
        <v>0</v>
      </c>
      <c r="AG106" s="236">
        <f>IF(O106&gt;P106,1,0)</f>
        <v>0</v>
      </c>
      <c r="AH106" s="236">
        <f>IF(Q106&gt;R106,1,0)</f>
        <v>0</v>
      </c>
      <c r="AI106" s="236">
        <f>IF(S106&gt;T106,1,0)</f>
        <v>0</v>
      </c>
      <c r="AJ106" s="236">
        <f>IF(U106&gt;V106,1,0)</f>
        <v>0</v>
      </c>
      <c r="AK106" s="236">
        <f>IF(W106&gt;X106,1,0)</f>
        <v>0</v>
      </c>
      <c r="AL106" s="236">
        <f>IF(Y106&gt;Z106,1,0)</f>
        <v>0</v>
      </c>
      <c r="AM106" s="236">
        <f>IF(M106&gt;N106,N106,IF(N106&gt;M106,-M106,""))</f>
        <v>0</v>
      </c>
      <c r="AN106" s="236" t="str">
        <f>IF(O106&gt;P106,", "&amp;P106,IF(P106&gt;O106,", "&amp;-O106,""))</f>
        <v>, -7</v>
      </c>
      <c r="AO106" s="236" t="str">
        <f>IF(Q106&gt;R106,", "&amp;R106,IF(R106&gt;Q106,", "&amp;-Q106,""))</f>
        <v/>
      </c>
      <c r="AP106" s="236" t="str">
        <f>IF(S106&gt;T106,", "&amp;T106,IF(T106&gt;S106,", "&amp;-S106,""))</f>
        <v/>
      </c>
      <c r="AQ106" s="236" t="str">
        <f>IF(U106&gt;V106,", "&amp;V106,IF(V106&gt;U106,", "&amp;-U106,""))</f>
        <v/>
      </c>
      <c r="AR106" s="236" t="str">
        <f>IF(W106&gt;X106,", "&amp;X106,IF(X106&gt;W106,", "&amp;-W106,""))</f>
        <v/>
      </c>
      <c r="AS106" s="236" t="str">
        <f>IF(Y106&gt;Z106,", "&amp;Z106,IF(Z106&gt;Y106,", "&amp;-Y106,""))</f>
        <v/>
      </c>
      <c r="AU106" s="243">
        <f>1+AU104</f>
        <v>50</v>
      </c>
      <c r="AV106" s="266" t="str">
        <f>VLOOKUP(AV105,$A$4:$L$145,8,FALSE)</f>
        <v>X</v>
      </c>
      <c r="AW106" s="266" t="str">
        <f>IF(AV106=0,0,VLOOKUP(AV106,Inscripciones!$B$2:$K$499,2,FALSE))</f>
        <v>BYE</v>
      </c>
      <c r="AX106" s="267" t="str">
        <f>IF(AV106=0,0,VLOOKUP(AV106,Inscripciones!$B$1:$N$399,3,FALSE))</f>
        <v>BYE</v>
      </c>
      <c r="BA106" s="268"/>
      <c r="BB106" s="247"/>
      <c r="BC106" s="248" t="str">
        <f>VLOOKUP(AY107,$A$4:$AD$145,29,FALSE)</f>
        <v>2 - 0  (8, 2)</v>
      </c>
      <c r="BD106" s="247"/>
      <c r="BJ106" s="272"/>
    </row>
    <row r="107" spans="1:62" ht="10.7" customHeight="1" x14ac:dyDescent="0.25">
      <c r="A107" s="467"/>
      <c r="B107" s="537"/>
      <c r="C107" s="539"/>
      <c r="D107" s="539"/>
      <c r="E107" s="531"/>
      <c r="F107" s="535"/>
      <c r="G107" s="531" t="s">
        <v>58</v>
      </c>
      <c r="H107" s="531" t="s">
        <v>58</v>
      </c>
      <c r="I107" s="531"/>
      <c r="J107" s="531"/>
      <c r="K107" s="531">
        <v>0</v>
      </c>
      <c r="L107" s="531">
        <v>0</v>
      </c>
      <c r="M107" s="533"/>
      <c r="N107" s="531"/>
      <c r="O107" s="531"/>
      <c r="P107" s="531"/>
      <c r="Q107" s="531"/>
      <c r="R107" s="531"/>
      <c r="S107" s="531"/>
      <c r="T107" s="531"/>
      <c r="U107" s="531"/>
      <c r="V107" s="531"/>
      <c r="W107" s="531"/>
      <c r="X107" s="531"/>
      <c r="Y107" s="531"/>
      <c r="Z107" s="547"/>
      <c r="AA107" s="487"/>
      <c r="AB107" s="487"/>
      <c r="AD107" s="236" t="str">
        <f>IF(AA106&gt;AB106,AD106&amp;"  "&amp;AE106,IF(AB106&gt;AA106,AD106&amp;"  "&amp;AE107,""))</f>
        <v>2 - 0  (0, 7)</v>
      </c>
      <c r="AE107" s="236" t="str">
        <f t="shared" si="59"/>
        <v>(0, 7)</v>
      </c>
      <c r="AF107" s="236">
        <f>IF(N106&gt;M106,1,0)</f>
        <v>1</v>
      </c>
      <c r="AG107" s="236">
        <f>IF(P106&gt;O106,1,0)</f>
        <v>1</v>
      </c>
      <c r="AH107" s="236">
        <f>IF(R106&gt;Q106,1,0)</f>
        <v>0</v>
      </c>
      <c r="AI107" s="236">
        <f>IF(T106&gt;S106,1,0)</f>
        <v>0</v>
      </c>
      <c r="AJ107" s="236">
        <f>IF(V106&gt;U106,1,0)</f>
        <v>0</v>
      </c>
      <c r="AK107" s="236">
        <f>IF(X106&gt;W106,1,0)</f>
        <v>0</v>
      </c>
      <c r="AL107" s="236">
        <f>IF(Z106&gt;Y106,1,0)</f>
        <v>0</v>
      </c>
      <c r="AM107" s="236">
        <f>IF(N106&gt;M106,M106,IF(M106&gt;N106,-N106,""))</f>
        <v>0</v>
      </c>
      <c r="AN107" s="236" t="str">
        <f>IF(P106&gt;O106,", "&amp;O106,IF(O106&gt;P106,", "&amp;-P106,""))</f>
        <v>, 7</v>
      </c>
      <c r="AO107" s="236" t="str">
        <f>IF(R106&gt;Q106,", "&amp;Q106,IF(Q106&gt;R106,", "&amp;-R106,""))</f>
        <v/>
      </c>
      <c r="AP107" s="236" t="str">
        <f>IF(T106&gt;S106,", "&amp;S106,IF(S106&gt;T106,", "&amp;-T106,""))</f>
        <v/>
      </c>
      <c r="AQ107" s="236" t="str">
        <f>IF(V106&gt;U106,", "&amp;U106,IF(U106&gt;V106,", "&amp;-V106,""))</f>
        <v/>
      </c>
      <c r="AR107" s="236" t="str">
        <f>IF(X106&gt;W106,", "&amp;W106,IF(W106&gt;X106,", "&amp;-X106,""))</f>
        <v/>
      </c>
      <c r="AS107" s="236" t="str">
        <f>IF(Z106&gt;Y106,", "&amp;Y106,IF(Y106&gt;Z106,", "&amp;-Z106,""))</f>
        <v/>
      </c>
      <c r="AU107" s="243"/>
      <c r="AX107" s="269"/>
      <c r="AY107" s="255">
        <v>45</v>
      </c>
      <c r="AZ107" s="256" t="str">
        <f>VLOOKUP(AY107,$A$4:$L$145,6,FALSE)</f>
        <v>21-sep-- Table</v>
      </c>
      <c r="BA107" s="270"/>
      <c r="BB107" s="244">
        <f ca="1">VLOOKUP(BB111,$A$4:$L$149,7,FALSE)</f>
        <v>4181</v>
      </c>
      <c r="BC107" s="245" t="str">
        <f ca="1">IF(BB107=0,0,VLOOKUP(BB107,Inscripciones!$B$2:$K$499,2,FALSE))</f>
        <v>JUAN MARTÍN ARCE VÁSQUEZ</v>
      </c>
      <c r="BD107" s="246" t="str">
        <f ca="1">IF(BB107=0,0,VLOOKUP(BB107,Inscripciones!$B$1:$N$399,3,FALSE))</f>
        <v>SAN CARLOS</v>
      </c>
      <c r="BJ107" s="272"/>
    </row>
    <row r="108" spans="1:62" ht="10.7" customHeight="1" x14ac:dyDescent="0.25">
      <c r="A108" s="467">
        <v>53</v>
      </c>
      <c r="B108" s="548" t="s">
        <v>157</v>
      </c>
      <c r="C108" s="550" t="s">
        <v>77</v>
      </c>
      <c r="D108" s="550"/>
      <c r="E108" s="540"/>
      <c r="F108" s="544" t="str">
        <f t="shared" si="106"/>
        <v>21-sep-- Table</v>
      </c>
      <c r="G108" s="540">
        <f ca="1">IF(M84="",0,IF(AA84&gt;AB84,G84,H84))</f>
        <v>3787</v>
      </c>
      <c r="H108" s="540">
        <f ca="1">IF(M86="",0,IF(AA86&gt;AB86,G86,H86))</f>
        <v>4293</v>
      </c>
      <c r="I108" s="540" t="str">
        <f ca="1">IF(G108=0,0,VLOOKUP(G108,Inscripciones!$B$2:$K$499,2,FALSE))</f>
        <v>ISAAC RIVERA TORRES</v>
      </c>
      <c r="J108" s="540" t="str">
        <f ca="1">IF(G108=0,0,VLOOKUP(G108,Inscripciones!$B$1:$N$399,3,FALSE))</f>
        <v>CURRIDABAT</v>
      </c>
      <c r="K108" s="540" t="str">
        <f ca="1">IF(I108=0,0,VLOOKUP(H108,Inscripciones!$B$2:$K$499,2,FALSE))</f>
        <v>MIKEL MORA JIMÉNEZ</v>
      </c>
      <c r="L108" s="540" t="str">
        <f ca="1">IF(I108=0,0,VLOOKUP(H108,Inscripciones!$B$1:$N$399,3,FALSE))</f>
        <v>ESPARZA</v>
      </c>
      <c r="M108" s="542">
        <v>11</v>
      </c>
      <c r="N108" s="540">
        <v>7</v>
      </c>
      <c r="O108" s="540">
        <v>11</v>
      </c>
      <c r="P108" s="540">
        <v>2</v>
      </c>
      <c r="Q108" s="540"/>
      <c r="R108" s="540"/>
      <c r="S108" s="540"/>
      <c r="T108" s="540"/>
      <c r="U108" s="540"/>
      <c r="V108" s="540"/>
      <c r="W108" s="540"/>
      <c r="X108" s="540"/>
      <c r="Y108" s="540"/>
      <c r="Z108" s="552"/>
      <c r="AA108" s="487">
        <f t="shared" ref="AA108" si="120">IF(M108+N108&lt;&gt;0,SUM(AF108:AL108),"")</f>
        <v>2</v>
      </c>
      <c r="AB108" s="487">
        <f t="shared" ref="AB108" si="121">IF(M108+N108&lt;&gt;0,SUM(AF109:AL109),"")</f>
        <v>0</v>
      </c>
      <c r="AC108" s="236" t="str">
        <f t="shared" ref="AC108" si="122">IF(AA108&gt;AB108,AD108&amp;"  "&amp;AE108,IF(AB108&gt;AA108,AD108&amp;"  "&amp;AE109,""))</f>
        <v>2 - 0  (7, 2)</v>
      </c>
      <c r="AD108" s="236" t="str">
        <f>IF(AA108&gt;AB108,AA108&amp;" - "&amp;AB108,IF(AB108&gt;AA108,AB108&amp;" - "&amp;AA108,""))</f>
        <v>2 - 0</v>
      </c>
      <c r="AE108" s="236" t="str">
        <f t="shared" si="59"/>
        <v>(7, 2)</v>
      </c>
      <c r="AF108" s="236">
        <f>IF(M108&gt;N108,1,0)</f>
        <v>1</v>
      </c>
      <c r="AG108" s="236">
        <f>IF(O108&gt;P108,1,0)</f>
        <v>1</v>
      </c>
      <c r="AH108" s="236">
        <f>IF(Q108&gt;R108,1,0)</f>
        <v>0</v>
      </c>
      <c r="AI108" s="236">
        <f>IF(S108&gt;T108,1,0)</f>
        <v>0</v>
      </c>
      <c r="AJ108" s="236">
        <f>IF(U108&gt;V108,1,0)</f>
        <v>0</v>
      </c>
      <c r="AK108" s="236">
        <f>IF(W108&gt;X108,1,0)</f>
        <v>0</v>
      </c>
      <c r="AL108" s="236">
        <f>IF(Y108&gt;Z108,1,0)</f>
        <v>0</v>
      </c>
      <c r="AM108" s="236">
        <f>IF(M108&gt;N108,N108,IF(N108&gt;M108,-M108,""))</f>
        <v>7</v>
      </c>
      <c r="AN108" s="236" t="str">
        <f>IF(O108&gt;P108,", "&amp;P108,IF(P108&gt;O108,", "&amp;-O108,""))</f>
        <v>, 2</v>
      </c>
      <c r="AO108" s="236" t="str">
        <f>IF(Q108&gt;R108,", "&amp;R108,IF(R108&gt;Q108,", "&amp;-Q108,""))</f>
        <v/>
      </c>
      <c r="AP108" s="236" t="str">
        <f>IF(S108&gt;T108,", "&amp;T108,IF(T108&gt;S108,", "&amp;-S108,""))</f>
        <v/>
      </c>
      <c r="AQ108" s="236" t="str">
        <f>IF(U108&gt;V108,", "&amp;V108,IF(V108&gt;U108,", "&amp;-U108,""))</f>
        <v/>
      </c>
      <c r="AR108" s="236" t="str">
        <f>IF(W108&gt;X108,", "&amp;X108,IF(X108&gt;W108,", "&amp;-W108,""))</f>
        <v/>
      </c>
      <c r="AS108" s="236" t="str">
        <f>IF(Y108&gt;Z108,", "&amp;Z108,IF(Z108&gt;Y108,", "&amp;-Y108,""))</f>
        <v/>
      </c>
      <c r="AU108" s="243">
        <f>1+AU106</f>
        <v>51</v>
      </c>
      <c r="AV108" s="244" t="str">
        <f>VLOOKUP(AV109,$A$4:$L$145,7,FALSE)</f>
        <v>X</v>
      </c>
      <c r="AW108" s="245" t="str">
        <f>IF(AV108=0,0,VLOOKUP(AV108,Inscripciones!$B$2:$K$499,2,FALSE))</f>
        <v>BYE</v>
      </c>
      <c r="AX108" s="246" t="str">
        <f>IF(AV108=0,0,VLOOKUP(AV108,Inscripciones!$B$1:$N$399,3,FALSE))</f>
        <v>BYE</v>
      </c>
      <c r="AY108" s="271"/>
      <c r="BA108" s="268"/>
      <c r="BD108" s="268"/>
      <c r="BJ108" s="272"/>
    </row>
    <row r="109" spans="1:62" ht="10.7" customHeight="1" x14ac:dyDescent="0.25">
      <c r="A109" s="467"/>
      <c r="B109" s="549"/>
      <c r="C109" s="551"/>
      <c r="D109" s="551"/>
      <c r="E109" s="541"/>
      <c r="F109" s="545"/>
      <c r="G109" s="541" t="s">
        <v>58</v>
      </c>
      <c r="H109" s="541" t="s">
        <v>58</v>
      </c>
      <c r="I109" s="541"/>
      <c r="J109" s="541"/>
      <c r="K109" s="541">
        <v>0</v>
      </c>
      <c r="L109" s="541">
        <v>0</v>
      </c>
      <c r="M109" s="543"/>
      <c r="N109" s="541"/>
      <c r="O109" s="541"/>
      <c r="P109" s="541"/>
      <c r="Q109" s="541"/>
      <c r="R109" s="541"/>
      <c r="S109" s="541"/>
      <c r="T109" s="541"/>
      <c r="U109" s="541"/>
      <c r="V109" s="541"/>
      <c r="W109" s="541"/>
      <c r="X109" s="541"/>
      <c r="Y109" s="541"/>
      <c r="Z109" s="553"/>
      <c r="AA109" s="487"/>
      <c r="AB109" s="487"/>
      <c r="AD109" s="236" t="str">
        <f>IF(AA108&gt;AB108,AD108&amp;"  "&amp;AE108,IF(AB108&gt;AA108,AD108&amp;"  "&amp;AE109,""))</f>
        <v>2 - 0  (7, 2)</v>
      </c>
      <c r="AE109" s="236" t="str">
        <f t="shared" si="59"/>
        <v>(-7, -2)</v>
      </c>
      <c r="AF109" s="236">
        <f>IF(N108&gt;M108,1,0)</f>
        <v>0</v>
      </c>
      <c r="AG109" s="236">
        <f>IF(P108&gt;O108,1,0)</f>
        <v>0</v>
      </c>
      <c r="AH109" s="236">
        <f>IF(R108&gt;Q108,1,0)</f>
        <v>0</v>
      </c>
      <c r="AI109" s="236">
        <f>IF(T108&gt;S108,1,0)</f>
        <v>0</v>
      </c>
      <c r="AJ109" s="236">
        <f>IF(V108&gt;U108,1,0)</f>
        <v>0</v>
      </c>
      <c r="AK109" s="236">
        <f>IF(X108&gt;W108,1,0)</f>
        <v>0</v>
      </c>
      <c r="AL109" s="236">
        <f>IF(Z108&gt;Y108,1,0)</f>
        <v>0</v>
      </c>
      <c r="AM109" s="236">
        <f>IF(N108&gt;M108,M108,IF(M108&gt;N108,-N108,""))</f>
        <v>-7</v>
      </c>
      <c r="AN109" s="236" t="str">
        <f>IF(P108&gt;O108,", "&amp;O108,IF(O108&gt;P108,", "&amp;-P108,""))</f>
        <v>, -2</v>
      </c>
      <c r="AO109" s="236" t="str">
        <f>IF(R108&gt;Q108,", "&amp;Q108,IF(Q108&gt;R108,", "&amp;-R108,""))</f>
        <v/>
      </c>
      <c r="AP109" s="236" t="str">
        <f>IF(T108&gt;S108,", "&amp;S108,IF(S108&gt;T108,", "&amp;-T108,""))</f>
        <v/>
      </c>
      <c r="AQ109" s="236" t="str">
        <f>IF(V108&gt;U108,", "&amp;U108,IF(U108&gt;V108,", "&amp;-V108,""))</f>
        <v/>
      </c>
      <c r="AR109" s="236" t="str">
        <f>IF(X108&gt;W108,", "&amp;W108,IF(W108&gt;X108,", "&amp;-X108,""))</f>
        <v/>
      </c>
      <c r="AS109" s="236" t="str">
        <f>IF(Z108&gt;Y108,", "&amp;Y108,IF(Y108&gt;Z108,", "&amp;-Z108,""))</f>
        <v/>
      </c>
      <c r="AV109" s="255">
        <v>26</v>
      </c>
      <c r="AW109" s="256" t="str">
        <f>VLOOKUP(AV109,$A$4:$L$145,6,FALSE)</f>
        <v>21-sep-- Table</v>
      </c>
      <c r="AX109" s="257"/>
      <c r="AY109" s="266">
        <f ca="1">VLOOKUP(AY107,$A$4:$L$149,8,FALSE)</f>
        <v>4377</v>
      </c>
      <c r="AZ109" s="266" t="str">
        <f ca="1">IF(AY109=0,0,VLOOKUP(AY109,Inscripciones!$B$2:$K$499,2,FALSE))</f>
        <v>AARON RAMIREZ LEON</v>
      </c>
      <c r="BA109" s="267" t="str">
        <f ca="1">IF(AY109=0,0,VLOOKUP(AY109,Inscripciones!$B$1:$N$399,3,FALSE))</f>
        <v>ESCAZÚ</v>
      </c>
      <c r="BD109" s="268"/>
      <c r="BJ109" s="272"/>
    </row>
    <row r="110" spans="1:62" ht="10.7" customHeight="1" x14ac:dyDescent="0.25">
      <c r="A110" s="467">
        <v>54</v>
      </c>
      <c r="B110" s="536" t="s">
        <v>157</v>
      </c>
      <c r="C110" s="538" t="s">
        <v>77</v>
      </c>
      <c r="D110" s="538"/>
      <c r="E110" s="530"/>
      <c r="F110" s="534" t="str">
        <f t="shared" si="110"/>
        <v>21-sep-- Table</v>
      </c>
      <c r="G110" s="530">
        <f ca="1">IF(M88="",0,IF(AA88&gt;AB88,G88,H88))</f>
        <v>4151</v>
      </c>
      <c r="H110" s="530">
        <f ca="1">IF(M90="",0,IF(AA90&gt;AB90,G90,H90))</f>
        <v>3875</v>
      </c>
      <c r="I110" s="530" t="str">
        <f ca="1">IF(G110=0,0,VLOOKUP(G110,Inscripciones!$B$2:$K$499,2,FALSE))</f>
        <v>ISAAC DAVID CASTRO DÍAZ</v>
      </c>
      <c r="J110" s="530" t="str">
        <f ca="1">IF(G110=0,0,VLOOKUP(G110,Inscripciones!$B$1:$N$399,3,FALSE))</f>
        <v>SAN CARLOS</v>
      </c>
      <c r="K110" s="530" t="str">
        <f ca="1">IF(I110=0,0,VLOOKUP(H110,Inscripciones!$B$2:$K$499,2,FALSE))</f>
        <v>CALEB CASCANTE MARIN</v>
      </c>
      <c r="L110" s="530" t="str">
        <f ca="1">IF(I110=0,0,VLOOKUP(H110,Inscripciones!$B$1:$N$399,3,FALSE))</f>
        <v>ESCAZÚ</v>
      </c>
      <c r="M110" s="532">
        <v>11</v>
      </c>
      <c r="N110" s="530">
        <v>7</v>
      </c>
      <c r="O110" s="530">
        <v>6</v>
      </c>
      <c r="P110" s="530">
        <v>11</v>
      </c>
      <c r="Q110" s="530">
        <v>7</v>
      </c>
      <c r="R110" s="530">
        <v>11</v>
      </c>
      <c r="S110" s="530"/>
      <c r="T110" s="530"/>
      <c r="U110" s="530"/>
      <c r="V110" s="530"/>
      <c r="W110" s="530"/>
      <c r="X110" s="530"/>
      <c r="Y110" s="530"/>
      <c r="Z110" s="546"/>
      <c r="AA110" s="487">
        <f t="shared" ref="AA110" si="123">IF(M110+N110&lt;&gt;0,SUM(AF110:AL110),"")</f>
        <v>1</v>
      </c>
      <c r="AB110" s="487">
        <f t="shared" ref="AB110" si="124">IF(M110+N110&lt;&gt;0,SUM(AF111:AL111),"")</f>
        <v>2</v>
      </c>
      <c r="AC110" s="236" t="str">
        <f t="shared" ref="AC110" si="125">IF(AA110&gt;AB110,AD110&amp;"  "&amp;AE110,IF(AB110&gt;AA110,AD110&amp;"  "&amp;AE111,""))</f>
        <v>2 - 1  (-7, 6, 7)</v>
      </c>
      <c r="AD110" s="236" t="str">
        <f>IF(AA110&gt;AB110,AA110&amp;" - "&amp;AB110,IF(AB110&gt;AA110,AB110&amp;" - "&amp;AA110,""))</f>
        <v>2 - 1</v>
      </c>
      <c r="AE110" s="236" t="str">
        <f t="shared" si="59"/>
        <v>(7, -6, -7)</v>
      </c>
      <c r="AF110" s="236">
        <f>IF(M110&gt;N110,1,0)</f>
        <v>1</v>
      </c>
      <c r="AG110" s="236">
        <f>IF(O110&gt;P110,1,0)</f>
        <v>0</v>
      </c>
      <c r="AH110" s="236">
        <f>IF(Q110&gt;R110,1,0)</f>
        <v>0</v>
      </c>
      <c r="AI110" s="236">
        <f>IF(S110&gt;T110,1,0)</f>
        <v>0</v>
      </c>
      <c r="AJ110" s="236">
        <f>IF(U110&gt;V110,1,0)</f>
        <v>0</v>
      </c>
      <c r="AK110" s="236">
        <f>IF(W110&gt;X110,1,0)</f>
        <v>0</v>
      </c>
      <c r="AL110" s="236">
        <f>IF(Y110&gt;Z110,1,0)</f>
        <v>0</v>
      </c>
      <c r="AM110" s="236">
        <f>IF(M110&gt;N110,N110,IF(N110&gt;M110,-M110,""))</f>
        <v>7</v>
      </c>
      <c r="AN110" s="236" t="str">
        <f>IF(O110&gt;P110,", "&amp;P110,IF(P110&gt;O110,", "&amp;-O110,""))</f>
        <v>, -6</v>
      </c>
      <c r="AO110" s="236" t="str">
        <f>IF(Q110&gt;R110,", "&amp;R110,IF(R110&gt;Q110,", "&amp;-Q110,""))</f>
        <v>, -7</v>
      </c>
      <c r="AP110" s="236" t="str">
        <f>IF(S110&gt;T110,", "&amp;T110,IF(T110&gt;S110,", "&amp;-S110,""))</f>
        <v/>
      </c>
      <c r="AQ110" s="236" t="str">
        <f>IF(U110&gt;V110,", "&amp;V110,IF(V110&gt;U110,", "&amp;-U110,""))</f>
        <v/>
      </c>
      <c r="AR110" s="236" t="str">
        <f>IF(W110&gt;X110,", "&amp;X110,IF(X110&gt;W110,", "&amp;-W110,""))</f>
        <v/>
      </c>
      <c r="AS110" s="236" t="str">
        <f>IF(Y110&gt;Z110,", "&amp;Z110,IF(Z110&gt;Y110,", "&amp;-Y110,""))</f>
        <v/>
      </c>
      <c r="AU110" s="243">
        <f>1+AU108</f>
        <v>52</v>
      </c>
      <c r="AV110" s="266">
        <f ca="1">VLOOKUP(AV109,$A$4:$L$145,8,FALSE)</f>
        <v>4377</v>
      </c>
      <c r="AW110" s="266" t="str">
        <f ca="1">IF(AV110=0,0,VLOOKUP(AV110,Inscripciones!$B$2:$K$499,2,FALSE))</f>
        <v>AARON RAMIREZ LEON</v>
      </c>
      <c r="AX110" s="267" t="str">
        <f ca="1">IF(AV110=0,0,VLOOKUP(AV110,Inscripciones!$B$1:$N$399,3,FALSE))</f>
        <v>ESCAZÚ</v>
      </c>
      <c r="AY110" s="247"/>
      <c r="AZ110" s="248" t="str">
        <f>VLOOKUP(AV109,$A$4:$AD$149,29,FALSE)</f>
        <v>1 - 0  (0)</v>
      </c>
      <c r="BA110" s="247"/>
      <c r="BD110" s="268"/>
      <c r="BE110" s="247"/>
      <c r="BF110" s="248" t="str">
        <f>VLOOKUP(BB111,$A$4:$AD$145,29,FALSE)</f>
        <v>2 - 0  (4, 8)</v>
      </c>
      <c r="BG110" s="247"/>
      <c r="BJ110" s="272"/>
    </row>
    <row r="111" spans="1:62" ht="10.7" customHeight="1" x14ac:dyDescent="0.25">
      <c r="A111" s="467"/>
      <c r="B111" s="537"/>
      <c r="C111" s="539"/>
      <c r="D111" s="539"/>
      <c r="E111" s="531"/>
      <c r="F111" s="535"/>
      <c r="G111" s="531" t="s">
        <v>58</v>
      </c>
      <c r="H111" s="531" t="s">
        <v>58</v>
      </c>
      <c r="I111" s="531"/>
      <c r="J111" s="531"/>
      <c r="K111" s="531">
        <v>0</v>
      </c>
      <c r="L111" s="531">
        <v>0</v>
      </c>
      <c r="M111" s="533"/>
      <c r="N111" s="531"/>
      <c r="O111" s="531"/>
      <c r="P111" s="531"/>
      <c r="Q111" s="531"/>
      <c r="R111" s="531"/>
      <c r="S111" s="531"/>
      <c r="T111" s="531"/>
      <c r="U111" s="531"/>
      <c r="V111" s="531"/>
      <c r="W111" s="531"/>
      <c r="X111" s="531"/>
      <c r="Y111" s="531"/>
      <c r="Z111" s="547"/>
      <c r="AA111" s="487"/>
      <c r="AB111" s="487"/>
      <c r="AD111" s="236" t="str">
        <f>IF(AA110&gt;AB110,AD110&amp;"  "&amp;AE110,IF(AB110&gt;AA110,AD110&amp;"  "&amp;AE111,""))</f>
        <v>2 - 1  (-7, 6, 7)</v>
      </c>
      <c r="AE111" s="236" t="str">
        <f t="shared" si="59"/>
        <v>(-7, 6, 7)</v>
      </c>
      <c r="AF111" s="236">
        <f>IF(N110&gt;M110,1,0)</f>
        <v>0</v>
      </c>
      <c r="AG111" s="236">
        <f>IF(P110&gt;O110,1,0)</f>
        <v>1</v>
      </c>
      <c r="AH111" s="236">
        <f>IF(R110&gt;Q110,1,0)</f>
        <v>1</v>
      </c>
      <c r="AI111" s="236">
        <f>IF(T110&gt;S110,1,0)</f>
        <v>0</v>
      </c>
      <c r="AJ111" s="236">
        <f>IF(V110&gt;U110,1,0)</f>
        <v>0</v>
      </c>
      <c r="AK111" s="236">
        <f>IF(X110&gt;W110,1,0)</f>
        <v>0</v>
      </c>
      <c r="AL111" s="236">
        <f>IF(Z110&gt;Y110,1,0)</f>
        <v>0</v>
      </c>
      <c r="AM111" s="236">
        <f>IF(N110&gt;M110,M110,IF(M110&gt;N110,-N110,""))</f>
        <v>-7</v>
      </c>
      <c r="AN111" s="236" t="str">
        <f>IF(P110&gt;O110,", "&amp;O110,IF(O110&gt;P110,", "&amp;-P110,""))</f>
        <v>, 6</v>
      </c>
      <c r="AO111" s="236" t="str">
        <f>IF(R110&gt;Q110,", "&amp;Q110,IF(Q110&gt;R110,", "&amp;-R110,""))</f>
        <v>, 7</v>
      </c>
      <c r="AP111" s="236" t="str">
        <f>IF(T110&gt;S110,", "&amp;S110,IF(S110&gt;T110,", "&amp;-T110,""))</f>
        <v/>
      </c>
      <c r="AQ111" s="236" t="str">
        <f>IF(V110&gt;U110,", "&amp;U110,IF(U110&gt;V110,", "&amp;-V110,""))</f>
        <v/>
      </c>
      <c r="AR111" s="236" t="str">
        <f>IF(X110&gt;W110,", "&amp;W110,IF(W110&gt;X110,", "&amp;-X110,""))</f>
        <v/>
      </c>
      <c r="AS111" s="236" t="str">
        <f>IF(Z110&gt;Y110,", "&amp;Y110,IF(Y110&gt;Z110,", "&amp;-Z110,""))</f>
        <v/>
      </c>
      <c r="AX111" s="269"/>
      <c r="BB111" s="255">
        <v>55</v>
      </c>
      <c r="BC111" s="256" t="str">
        <f>VLOOKUP(BB111,$A$4:$L$145,6,FALSE)</f>
        <v>21-sep-- Table</v>
      </c>
      <c r="BD111" s="268"/>
      <c r="BE111" s="244">
        <f ca="1">VLOOKUP(BE119,$A$4:$L$149,7,FALSE)</f>
        <v>4177</v>
      </c>
      <c r="BF111" s="245" t="str">
        <f ca="1">IF(BE111=0,0,VLOOKUP(BE111,Inscripciones!$B$2:$K$499,2,FALSE))</f>
        <v>RODOLFO ALBERTO CHAVES LEON</v>
      </c>
      <c r="BG111" s="246" t="str">
        <f ca="1">IF(BE111=0,0,VLOOKUP(BE111,Inscripciones!$B$1:$N$399,3,FALSE))</f>
        <v>ESPARZA</v>
      </c>
      <c r="BJ111" s="272"/>
    </row>
    <row r="112" spans="1:62" ht="10.7" customHeight="1" x14ac:dyDescent="0.25">
      <c r="A112" s="467">
        <v>55</v>
      </c>
      <c r="B112" s="548" t="s">
        <v>157</v>
      </c>
      <c r="C112" s="550" t="s">
        <v>77</v>
      </c>
      <c r="D112" s="550"/>
      <c r="E112" s="540"/>
      <c r="F112" s="544" t="str">
        <f t="shared" si="106"/>
        <v>21-sep-- Table</v>
      </c>
      <c r="G112" s="540">
        <f ca="1">IF(M92="",0,IF(AA92&gt;AB92,G92,H92))</f>
        <v>4181</v>
      </c>
      <c r="H112" s="540">
        <f ca="1">IF(M94="",0,IF(AA94&gt;AB94,G94,H94))</f>
        <v>4177</v>
      </c>
      <c r="I112" s="540" t="str">
        <f ca="1">IF(G112=0,0,VLOOKUP(G112,Inscripciones!$B$2:$K$499,2,FALSE))</f>
        <v>JUAN MARTÍN ARCE VÁSQUEZ</v>
      </c>
      <c r="J112" s="540" t="str">
        <f ca="1">IF(G112=0,0,VLOOKUP(G112,Inscripciones!$B$1:$N$399,3,FALSE))</f>
        <v>SAN CARLOS</v>
      </c>
      <c r="K112" s="540" t="str">
        <f ca="1">IF(I112=0,0,VLOOKUP(H112,Inscripciones!$B$2:$K$499,2,FALSE))</f>
        <v>RODOLFO ALBERTO CHAVES LEON</v>
      </c>
      <c r="L112" s="540" t="str">
        <f ca="1">IF(I112=0,0,VLOOKUP(H112,Inscripciones!$B$1:$N$399,3,FALSE))</f>
        <v>ESPARZA</v>
      </c>
      <c r="M112" s="542">
        <v>4</v>
      </c>
      <c r="N112" s="540">
        <v>11</v>
      </c>
      <c r="O112" s="540">
        <v>8</v>
      </c>
      <c r="P112" s="540">
        <v>11</v>
      </c>
      <c r="Q112" s="540"/>
      <c r="R112" s="540"/>
      <c r="S112" s="540"/>
      <c r="T112" s="540"/>
      <c r="U112" s="540"/>
      <c r="V112" s="540"/>
      <c r="W112" s="540"/>
      <c r="X112" s="540"/>
      <c r="Y112" s="540"/>
      <c r="Z112" s="552"/>
      <c r="AA112" s="487">
        <f t="shared" ref="AA112" si="126">IF(M112+N112&lt;&gt;0,SUM(AF112:AL112),"")</f>
        <v>0</v>
      </c>
      <c r="AB112" s="487">
        <f t="shared" ref="AB112" si="127">IF(M112+N112&lt;&gt;0,SUM(AF113:AL113),"")</f>
        <v>2</v>
      </c>
      <c r="AC112" s="236" t="str">
        <f t="shared" ref="AC112" si="128">IF(AA112&gt;AB112,AD112&amp;"  "&amp;AE112,IF(AB112&gt;AA112,AD112&amp;"  "&amp;AE113,""))</f>
        <v>2 - 0  (4, 8)</v>
      </c>
      <c r="AD112" s="236" t="str">
        <f>IF(AA112&gt;AB112,AA112&amp;" - "&amp;AB112,IF(AB112&gt;AA112,AB112&amp;" - "&amp;AA112,""))</f>
        <v>2 - 0</v>
      </c>
      <c r="AE112" s="236" t="str">
        <f t="shared" si="59"/>
        <v>(-4, -8)</v>
      </c>
      <c r="AF112" s="236">
        <f>IF(M112&gt;N112,1,0)</f>
        <v>0</v>
      </c>
      <c r="AG112" s="236">
        <f>IF(O112&gt;P112,1,0)</f>
        <v>0</v>
      </c>
      <c r="AH112" s="236">
        <f>IF(Q112&gt;R112,1,0)</f>
        <v>0</v>
      </c>
      <c r="AI112" s="236">
        <f>IF(S112&gt;T112,1,0)</f>
        <v>0</v>
      </c>
      <c r="AJ112" s="236">
        <f>IF(U112&gt;V112,1,0)</f>
        <v>0</v>
      </c>
      <c r="AK112" s="236">
        <f>IF(W112&gt;X112,1,0)</f>
        <v>0</v>
      </c>
      <c r="AL112" s="236">
        <f>IF(Y112&gt;Z112,1,0)</f>
        <v>0</v>
      </c>
      <c r="AM112" s="236">
        <f>IF(M112&gt;N112,N112,IF(N112&gt;M112,-M112,""))</f>
        <v>-4</v>
      </c>
      <c r="AN112" s="236" t="str">
        <f>IF(O112&gt;P112,", "&amp;P112,IF(P112&gt;O112,", "&amp;-O112,""))</f>
        <v>, -8</v>
      </c>
      <c r="AO112" s="236" t="str">
        <f>IF(Q112&gt;R112,", "&amp;R112,IF(R112&gt;Q112,", "&amp;-Q112,""))</f>
        <v/>
      </c>
      <c r="AP112" s="236" t="str">
        <f>IF(S112&gt;T112,", "&amp;T112,IF(T112&gt;S112,", "&amp;-S112,""))</f>
        <v/>
      </c>
      <c r="AQ112" s="236" t="str">
        <f>IF(U112&gt;V112,", "&amp;V112,IF(V112&gt;U112,", "&amp;-U112,""))</f>
        <v/>
      </c>
      <c r="AR112" s="236" t="str">
        <f>IF(W112&gt;X112,", "&amp;X112,IF(X112&gt;W112,", "&amp;-W112,""))</f>
        <v/>
      </c>
      <c r="AS112" s="236" t="str">
        <f>IF(Y112&gt;Z112,", "&amp;Z112,IF(Z112&gt;Y112,", "&amp;-Y112,""))</f>
        <v/>
      </c>
      <c r="AU112" s="243">
        <f>1+AU110</f>
        <v>53</v>
      </c>
      <c r="AV112" s="244">
        <f ca="1">VLOOKUP(AV113,$A$4:$L$145,7,FALSE)</f>
        <v>4676</v>
      </c>
      <c r="AW112" s="245" t="str">
        <f ca="1">IF(AV112=0,0,VLOOKUP(AV112,Inscripciones!$B$2:$K$499,2,FALSE))</f>
        <v>SAMUEL GUARDADO ROJAS</v>
      </c>
      <c r="AX112" s="246" t="str">
        <f ca="1">IF(AV112=0,0,VLOOKUP(AV112,Inscripciones!$B$1:$N$399,3,FALSE))</f>
        <v>SAN CARLOS</v>
      </c>
      <c r="AY112" s="247"/>
      <c r="AZ112" s="248" t="str">
        <f>VLOOKUP(AV113,$A$4:$AD$145,29,FALSE)</f>
        <v>1 - 0  (0)</v>
      </c>
      <c r="BA112" s="247"/>
      <c r="BD112" s="268"/>
      <c r="BG112" s="272"/>
      <c r="BJ112" s="272"/>
    </row>
    <row r="113" spans="1:62" ht="10.7" customHeight="1" x14ac:dyDescent="0.25">
      <c r="A113" s="467"/>
      <c r="B113" s="549"/>
      <c r="C113" s="551"/>
      <c r="D113" s="551"/>
      <c r="E113" s="541"/>
      <c r="F113" s="545"/>
      <c r="G113" s="541" t="s">
        <v>58</v>
      </c>
      <c r="H113" s="541" t="s">
        <v>58</v>
      </c>
      <c r="I113" s="541"/>
      <c r="J113" s="541"/>
      <c r="K113" s="541">
        <v>0</v>
      </c>
      <c r="L113" s="541">
        <v>0</v>
      </c>
      <c r="M113" s="543"/>
      <c r="N113" s="541"/>
      <c r="O113" s="541"/>
      <c r="P113" s="541"/>
      <c r="Q113" s="541"/>
      <c r="R113" s="541"/>
      <c r="S113" s="541"/>
      <c r="T113" s="541"/>
      <c r="U113" s="541"/>
      <c r="V113" s="541"/>
      <c r="W113" s="541"/>
      <c r="X113" s="541"/>
      <c r="Y113" s="541"/>
      <c r="Z113" s="553"/>
      <c r="AA113" s="487"/>
      <c r="AB113" s="487"/>
      <c r="AD113" s="236" t="str">
        <f>IF(AA112&gt;AB112,AD112&amp;"  "&amp;AE112,IF(AB112&gt;AA112,AD112&amp;"  "&amp;AE113,""))</f>
        <v>2 - 0  (4, 8)</v>
      </c>
      <c r="AE113" s="236" t="str">
        <f t="shared" si="59"/>
        <v>(4, 8)</v>
      </c>
      <c r="AF113" s="236">
        <f>IF(N112&gt;M112,1,0)</f>
        <v>1</v>
      </c>
      <c r="AG113" s="236">
        <f>IF(P112&gt;O112,1,0)</f>
        <v>1</v>
      </c>
      <c r="AH113" s="236">
        <f>IF(R112&gt;Q112,1,0)</f>
        <v>0</v>
      </c>
      <c r="AI113" s="236">
        <f>IF(T112&gt;S112,1,0)</f>
        <v>0</v>
      </c>
      <c r="AJ113" s="236">
        <f>IF(V112&gt;U112,1,0)</f>
        <v>0</v>
      </c>
      <c r="AK113" s="236">
        <f>IF(X112&gt;W112,1,0)</f>
        <v>0</v>
      </c>
      <c r="AL113" s="236">
        <f>IF(Z112&gt;Y112,1,0)</f>
        <v>0</v>
      </c>
      <c r="AM113" s="236">
        <f>IF(N112&gt;M112,M112,IF(M112&gt;N112,-N112,""))</f>
        <v>4</v>
      </c>
      <c r="AN113" s="236" t="str">
        <f>IF(P112&gt;O112,", "&amp;O112,IF(O112&gt;P112,", "&amp;-P112,""))</f>
        <v>, 8</v>
      </c>
      <c r="AO113" s="236" t="str">
        <f>IF(R112&gt;Q112,", "&amp;Q112,IF(Q112&gt;R112,", "&amp;-R112,""))</f>
        <v/>
      </c>
      <c r="AP113" s="236" t="str">
        <f>IF(T112&gt;S112,", "&amp;S112,IF(S112&gt;T112,", "&amp;-T112,""))</f>
        <v/>
      </c>
      <c r="AQ113" s="236" t="str">
        <f>IF(V112&gt;U112,", "&amp;U112,IF(U112&gt;V112,", "&amp;-V112,""))</f>
        <v/>
      </c>
      <c r="AR113" s="236" t="str">
        <f>IF(X112&gt;W112,", "&amp;W112,IF(W112&gt;X112,", "&amp;-X112,""))</f>
        <v/>
      </c>
      <c r="AS113" s="236" t="str">
        <f>IF(Z112&gt;Y112,", "&amp;Y112,IF(Y112&gt;Z112,", "&amp;-Z112,""))</f>
        <v/>
      </c>
      <c r="AV113" s="255">
        <v>27</v>
      </c>
      <c r="AW113" s="256" t="str">
        <f>VLOOKUP(AV113,$A$4:$L$145,6,FALSE)</f>
        <v>21-sep-- Table</v>
      </c>
      <c r="AX113" s="257"/>
      <c r="AY113" s="244">
        <f ca="1">VLOOKUP(AY115,$A$4:$L$149,7,FALSE)</f>
        <v>4676</v>
      </c>
      <c r="AZ113" s="245" t="str">
        <f ca="1">IF(AY113=0,0,VLOOKUP(AY113,Inscripciones!$B$2:$K$499,2,FALSE))</f>
        <v>SAMUEL GUARDADO ROJAS</v>
      </c>
      <c r="BA113" s="246" t="str">
        <f ca="1">IF(AY113=0,0,VLOOKUP(AY113,Inscripciones!$B$1:$N$399,3,FALSE))</f>
        <v>SAN CARLOS</v>
      </c>
      <c r="BD113" s="268"/>
      <c r="BG113" s="272"/>
      <c r="BJ113" s="272"/>
    </row>
    <row r="114" spans="1:62" ht="10.7" customHeight="1" x14ac:dyDescent="0.25">
      <c r="A114" s="467">
        <v>56</v>
      </c>
      <c r="B114" s="536" t="s">
        <v>157</v>
      </c>
      <c r="C114" s="538" t="s">
        <v>77</v>
      </c>
      <c r="D114" s="538"/>
      <c r="E114" s="530"/>
      <c r="F114" s="534" t="str">
        <f t="shared" si="110"/>
        <v>21-sep-- Table</v>
      </c>
      <c r="G114" s="530">
        <f ca="1">IF(M96="",0,IF(AA96&gt;AB96,G96,H96))</f>
        <v>3987</v>
      </c>
      <c r="H114" s="530">
        <f ca="1">IF(M98="",0,IF(AA98&gt;AB98,G98,H98))</f>
        <v>4025</v>
      </c>
      <c r="I114" s="530" t="str">
        <f ca="1">IF(G114=0,0,VLOOKUP(G114,Inscripciones!$B$2:$K$499,2,FALSE))</f>
        <v>JOSÉ DANIEL FERNÁNDEZ HERRERA</v>
      </c>
      <c r="J114" s="530" t="str">
        <f ca="1">IF(G114=0,0,VLOOKUP(G114,Inscripciones!$B$1:$N$399,3,FALSE))</f>
        <v>ESCAZÚ</v>
      </c>
      <c r="K114" s="530" t="str">
        <f ca="1">IF(I114=0,0,VLOOKUP(H114,Inscripciones!$B$2:$K$499,2,FALSE))</f>
        <v>GABRIEL CORRALES BARRANTES</v>
      </c>
      <c r="L114" s="530" t="str">
        <f ca="1">IF(I114=0,0,VLOOKUP(H114,Inscripciones!$B$1:$N$399,3,FALSE))</f>
        <v>ESPARZA</v>
      </c>
      <c r="M114" s="532">
        <v>6</v>
      </c>
      <c r="N114" s="530">
        <v>11</v>
      </c>
      <c r="O114" s="530">
        <v>2</v>
      </c>
      <c r="P114" s="530">
        <v>11</v>
      </c>
      <c r="Q114" s="530"/>
      <c r="R114" s="530"/>
      <c r="S114" s="530"/>
      <c r="T114" s="530"/>
      <c r="U114" s="530"/>
      <c r="V114" s="530"/>
      <c r="W114" s="530"/>
      <c r="X114" s="530"/>
      <c r="Y114" s="530"/>
      <c r="Z114" s="546"/>
      <c r="AA114" s="487">
        <f t="shared" ref="AA114" si="129">IF(M114+N114&lt;&gt;0,SUM(AF114:AL114),"")</f>
        <v>0</v>
      </c>
      <c r="AB114" s="487">
        <f t="shared" ref="AB114" si="130">IF(M114+N114&lt;&gt;0,SUM(AF115:AL115),"")</f>
        <v>2</v>
      </c>
      <c r="AC114" s="236" t="str">
        <f t="shared" ref="AC114" si="131">IF(AA114&gt;AB114,AD114&amp;"  "&amp;AE114,IF(AB114&gt;AA114,AD114&amp;"  "&amp;AE115,""))</f>
        <v>2 - 0  (6, 2)</v>
      </c>
      <c r="AD114" s="236" t="str">
        <f>IF(AA114&gt;AB114,AA114&amp;" - "&amp;AB114,IF(AB114&gt;AA114,AB114&amp;" - "&amp;AA114,""))</f>
        <v>2 - 0</v>
      </c>
      <c r="AE114" s="236" t="str">
        <f t="shared" si="59"/>
        <v>(-6, -2)</v>
      </c>
      <c r="AF114" s="236">
        <f>IF(M114&gt;N114,1,0)</f>
        <v>0</v>
      </c>
      <c r="AG114" s="236">
        <f>IF(O114&gt;P114,1,0)</f>
        <v>0</v>
      </c>
      <c r="AH114" s="236">
        <f>IF(Q114&gt;R114,1,0)</f>
        <v>0</v>
      </c>
      <c r="AI114" s="236">
        <f>IF(S114&gt;T114,1,0)</f>
        <v>0</v>
      </c>
      <c r="AJ114" s="236">
        <f>IF(U114&gt;V114,1,0)</f>
        <v>0</v>
      </c>
      <c r="AK114" s="236">
        <f>IF(W114&gt;X114,1,0)</f>
        <v>0</v>
      </c>
      <c r="AL114" s="236">
        <f>IF(Y114&gt;Z114,1,0)</f>
        <v>0</v>
      </c>
      <c r="AM114" s="236">
        <f>IF(M114&gt;N114,N114,IF(N114&gt;M114,-M114,""))</f>
        <v>-6</v>
      </c>
      <c r="AN114" s="236" t="str">
        <f>IF(O114&gt;P114,", "&amp;P114,IF(P114&gt;O114,", "&amp;-O114,""))</f>
        <v>, -2</v>
      </c>
      <c r="AO114" s="236" t="str">
        <f>IF(Q114&gt;R114,", "&amp;R114,IF(R114&gt;Q114,", "&amp;-Q114,""))</f>
        <v/>
      </c>
      <c r="AP114" s="236" t="str">
        <f>IF(S114&gt;T114,", "&amp;T114,IF(T114&gt;S114,", "&amp;-S114,""))</f>
        <v/>
      </c>
      <c r="AQ114" s="236" t="str">
        <f>IF(U114&gt;V114,", "&amp;V114,IF(V114&gt;U114,", "&amp;-U114,""))</f>
        <v/>
      </c>
      <c r="AR114" s="236" t="str">
        <f>IF(W114&gt;X114,", "&amp;X114,IF(X114&gt;W114,", "&amp;-W114,""))</f>
        <v/>
      </c>
      <c r="AS114" s="236" t="str">
        <f>IF(Y114&gt;Z114,", "&amp;Z114,IF(Z114&gt;Y114,", "&amp;-Y114,""))</f>
        <v/>
      </c>
      <c r="AU114" s="243">
        <f>1+AU112</f>
        <v>54</v>
      </c>
      <c r="AV114" s="266" t="str">
        <f>VLOOKUP(AV113,$A$4:$L$145,8,FALSE)</f>
        <v>X</v>
      </c>
      <c r="AW114" s="266" t="str">
        <f>IF(AV114=0,0,VLOOKUP(AV114,Inscripciones!$B$2:$K$499,2,FALSE))</f>
        <v>BYE</v>
      </c>
      <c r="AX114" s="267" t="str">
        <f>IF(AV114=0,0,VLOOKUP(AV114,Inscripciones!$B$1:$N$399,3,FALSE))</f>
        <v>BYE</v>
      </c>
      <c r="BA114" s="268"/>
      <c r="BD114" s="268"/>
      <c r="BG114" s="272"/>
      <c r="BJ114" s="272"/>
    </row>
    <row r="115" spans="1:62" ht="10.7" customHeight="1" x14ac:dyDescent="0.25">
      <c r="A115" s="467"/>
      <c r="B115" s="537"/>
      <c r="C115" s="539"/>
      <c r="D115" s="539"/>
      <c r="E115" s="531"/>
      <c r="F115" s="535"/>
      <c r="G115" s="531" t="s">
        <v>58</v>
      </c>
      <c r="H115" s="531" t="s">
        <v>58</v>
      </c>
      <c r="I115" s="531"/>
      <c r="J115" s="531"/>
      <c r="K115" s="531">
        <v>0</v>
      </c>
      <c r="L115" s="531">
        <v>0</v>
      </c>
      <c r="M115" s="533"/>
      <c r="N115" s="531"/>
      <c r="O115" s="531"/>
      <c r="P115" s="531"/>
      <c r="Q115" s="531"/>
      <c r="R115" s="531"/>
      <c r="S115" s="531"/>
      <c r="T115" s="531"/>
      <c r="U115" s="531"/>
      <c r="V115" s="531"/>
      <c r="W115" s="531"/>
      <c r="X115" s="531"/>
      <c r="Y115" s="531"/>
      <c r="Z115" s="547"/>
      <c r="AA115" s="487"/>
      <c r="AB115" s="487"/>
      <c r="AD115" s="236" t="str">
        <f>IF(AA114&gt;AB114,AD114&amp;"  "&amp;AE114,IF(AB114&gt;AA114,AD114&amp;"  "&amp;AE115,""))</f>
        <v>2 - 0  (6, 2)</v>
      </c>
      <c r="AE115" s="236" t="str">
        <f t="shared" si="59"/>
        <v>(6, 2)</v>
      </c>
      <c r="AF115" s="236">
        <f>IF(N114&gt;M114,1,0)</f>
        <v>1</v>
      </c>
      <c r="AG115" s="236">
        <f>IF(P114&gt;O114,1,0)</f>
        <v>1</v>
      </c>
      <c r="AH115" s="236">
        <f>IF(R114&gt;Q114,1,0)</f>
        <v>0</v>
      </c>
      <c r="AI115" s="236">
        <f>IF(T114&gt;S114,1,0)</f>
        <v>0</v>
      </c>
      <c r="AJ115" s="236">
        <f>IF(V114&gt;U114,1,0)</f>
        <v>0</v>
      </c>
      <c r="AK115" s="236">
        <f>IF(X114&gt;W114,1,0)</f>
        <v>0</v>
      </c>
      <c r="AL115" s="236">
        <f>IF(Z114&gt;Y114,1,0)</f>
        <v>0</v>
      </c>
      <c r="AM115" s="236">
        <f>IF(N114&gt;M114,M114,IF(M114&gt;N114,-N114,""))</f>
        <v>6</v>
      </c>
      <c r="AN115" s="236" t="str">
        <f>IF(P114&gt;O114,", "&amp;O114,IF(O114&gt;P114,", "&amp;-P114,""))</f>
        <v>, 2</v>
      </c>
      <c r="AO115" s="236" t="str">
        <f>IF(R114&gt;Q114,", "&amp;Q114,IF(Q114&gt;R114,", "&amp;-R114,""))</f>
        <v/>
      </c>
      <c r="AP115" s="236" t="str">
        <f>IF(T114&gt;S114,", "&amp;S114,IF(S114&gt;T114,", "&amp;-T114,""))</f>
        <v/>
      </c>
      <c r="AQ115" s="236" t="str">
        <f>IF(V114&gt;U114,", "&amp;U114,IF(U114&gt;V114,", "&amp;-V114,""))</f>
        <v/>
      </c>
      <c r="AR115" s="236" t="str">
        <f>IF(X114&gt;W114,", "&amp;W114,IF(W114&gt;X114,", "&amp;-X114,""))</f>
        <v/>
      </c>
      <c r="AS115" s="236" t="str">
        <f>IF(Z114&gt;Y114,", "&amp;Y114,IF(Y114&gt;Z114,", "&amp;-Z114,""))</f>
        <v/>
      </c>
      <c r="AX115" s="269"/>
      <c r="AY115" s="255">
        <v>46</v>
      </c>
      <c r="AZ115" s="256" t="str">
        <f>VLOOKUP(AY115,$A$4:$L$145,6,FALSE)</f>
        <v>21-sep-- Table</v>
      </c>
      <c r="BA115" s="270"/>
      <c r="BB115" s="266">
        <f ca="1">VLOOKUP(BB111,$A$4:$L$149,8,FALSE)</f>
        <v>4177</v>
      </c>
      <c r="BC115" s="266" t="str">
        <f ca="1">IF(BB115=0,0,VLOOKUP(BB115,Inscripciones!$B$2:$K$499,2,FALSE))</f>
        <v>RODOLFO ALBERTO CHAVES LEON</v>
      </c>
      <c r="BD115" s="267" t="str">
        <f ca="1">IF(BB115=0,0,VLOOKUP(BB115,Inscripciones!$B$1:$N$399,3,FALSE))</f>
        <v>ESPARZA</v>
      </c>
      <c r="BG115" s="272"/>
      <c r="BJ115" s="272"/>
    </row>
    <row r="116" spans="1:62" ht="10.7" customHeight="1" x14ac:dyDescent="0.25">
      <c r="A116" s="467">
        <v>57</v>
      </c>
      <c r="B116" s="524" t="s">
        <v>158</v>
      </c>
      <c r="C116" s="526" t="s">
        <v>77</v>
      </c>
      <c r="D116" s="526"/>
      <c r="E116" s="518"/>
      <c r="F116" s="522" t="str">
        <f t="shared" si="106"/>
        <v>21-sep-- Table</v>
      </c>
      <c r="G116" s="518">
        <f ca="1">IF(M100="",0,IF(AA100&gt;AB100,G100,H100))</f>
        <v>3790</v>
      </c>
      <c r="H116" s="518">
        <f ca="1">IF(M102="",0,IF(AA102&gt;AB102,G102,H102))</f>
        <v>3988</v>
      </c>
      <c r="I116" s="518" t="str">
        <f ca="1">IF(G116=0,0,VLOOKUP(G116,Inscripciones!$B$2:$K$499,2,FALSE))</f>
        <v>FABIAN ROJAS VARELA</v>
      </c>
      <c r="J116" s="518" t="str">
        <f ca="1">IF(G116=0,0,VLOOKUP(G116,Inscripciones!$B$1:$N$399,3,FALSE))</f>
        <v>SAN CARLOS</v>
      </c>
      <c r="K116" s="518" t="str">
        <f ca="1">IF(I116=0,0,VLOOKUP(H116,Inscripciones!$B$2:$K$499,2,FALSE))</f>
        <v>JACKY CHENG FENG</v>
      </c>
      <c r="L116" s="518" t="str">
        <f ca="1">IF(I116=0,0,VLOOKUP(H116,Inscripciones!$B$1:$N$399,3,FALSE))</f>
        <v>ESCAZÚ</v>
      </c>
      <c r="M116" s="520">
        <v>11</v>
      </c>
      <c r="N116" s="518">
        <v>3</v>
      </c>
      <c r="O116" s="518">
        <v>11</v>
      </c>
      <c r="P116" s="518">
        <v>4</v>
      </c>
      <c r="Q116" s="518"/>
      <c r="R116" s="518"/>
      <c r="S116" s="518"/>
      <c r="T116" s="518"/>
      <c r="U116" s="518"/>
      <c r="V116" s="518"/>
      <c r="W116" s="518"/>
      <c r="X116" s="518"/>
      <c r="Y116" s="518"/>
      <c r="Z116" s="528"/>
      <c r="AA116" s="487">
        <f t="shared" ref="AA116" si="132">IF(M116+N116&lt;&gt;0,SUM(AF116:AL116),"")</f>
        <v>2</v>
      </c>
      <c r="AB116" s="487">
        <f t="shared" ref="AB116" si="133">IF(M116+N116&lt;&gt;0,SUM(AF117:AL117),"")</f>
        <v>0</v>
      </c>
      <c r="AC116" s="236" t="str">
        <f t="shared" ref="AC116" si="134">IF(AA116&gt;AB116,AD116&amp;"  "&amp;AE116,IF(AB116&gt;AA116,AD116&amp;"  "&amp;AE117,""))</f>
        <v>2 - 0  (3, 4)</v>
      </c>
      <c r="AD116" s="236" t="str">
        <f>IF(AA116&gt;AB116,AA116&amp;" - "&amp;AB116,IF(AB116&gt;AA116,AB116&amp;" - "&amp;AA116,""))</f>
        <v>2 - 0</v>
      </c>
      <c r="AE116" s="236" t="str">
        <f t="shared" si="59"/>
        <v>(3, 4)</v>
      </c>
      <c r="AF116" s="236">
        <f>IF(M116&gt;N116,1,0)</f>
        <v>1</v>
      </c>
      <c r="AG116" s="236">
        <f>IF(O116&gt;P116,1,0)</f>
        <v>1</v>
      </c>
      <c r="AH116" s="236">
        <f>IF(Q116&gt;R116,1,0)</f>
        <v>0</v>
      </c>
      <c r="AI116" s="236">
        <f>IF(S116&gt;T116,1,0)</f>
        <v>0</v>
      </c>
      <c r="AJ116" s="236">
        <f>IF(U116&gt;V116,1,0)</f>
        <v>0</v>
      </c>
      <c r="AK116" s="236">
        <f>IF(W116&gt;X116,1,0)</f>
        <v>0</v>
      </c>
      <c r="AL116" s="236">
        <f>IF(Y116&gt;Z116,1,0)</f>
        <v>0</v>
      </c>
      <c r="AM116" s="236">
        <f>IF(M116&gt;N116,N116,IF(N116&gt;M116,-M116,""))</f>
        <v>3</v>
      </c>
      <c r="AN116" s="236" t="str">
        <f>IF(O116&gt;P116,", "&amp;P116,IF(P116&gt;O116,", "&amp;-O116,""))</f>
        <v>, 4</v>
      </c>
      <c r="AO116" s="236" t="str">
        <f>IF(Q116&gt;R116,", "&amp;R116,IF(R116&gt;Q116,", "&amp;-Q116,""))</f>
        <v/>
      </c>
      <c r="AP116" s="236" t="str">
        <f>IF(S116&gt;T116,", "&amp;T116,IF(T116&gt;S116,", "&amp;-S116,""))</f>
        <v/>
      </c>
      <c r="AQ116" s="236" t="str">
        <f>IF(U116&gt;V116,", "&amp;V116,IF(V116&gt;U116,", "&amp;-U116,""))</f>
        <v/>
      </c>
      <c r="AR116" s="236" t="str">
        <f>IF(W116&gt;X116,", "&amp;X116,IF(X116&gt;W116,", "&amp;-W116,""))</f>
        <v/>
      </c>
      <c r="AS116" s="236" t="str">
        <f>IF(Y116&gt;Z116,", "&amp;Z116,IF(Z116&gt;Y116,", "&amp;-Y116,""))</f>
        <v/>
      </c>
      <c r="AU116" s="243">
        <f>1+AU114</f>
        <v>55</v>
      </c>
      <c r="AV116" s="244" t="str">
        <f>VLOOKUP(AV117,$A$4:$L$145,7,FALSE)</f>
        <v>X</v>
      </c>
      <c r="AW116" s="245" t="str">
        <f>IF(AV116=0,0,VLOOKUP(AV116,Inscripciones!$B$2:$K$499,2,FALSE))</f>
        <v>BYE</v>
      </c>
      <c r="AX116" s="246" t="str">
        <f>IF(AV116=0,0,VLOOKUP(AV116,Inscripciones!$B$1:$N$399,3,FALSE))</f>
        <v>BYE</v>
      </c>
      <c r="AY116" s="271"/>
      <c r="BA116" s="268"/>
      <c r="BB116" s="247"/>
      <c r="BC116" s="248" t="str">
        <f>VLOOKUP(AY115,$A$4:$AD$149,29,FALSE)</f>
        <v>2 - 0  (4, 5)</v>
      </c>
      <c r="BD116" s="247"/>
      <c r="BG116" s="272"/>
      <c r="BJ116" s="272"/>
    </row>
    <row r="117" spans="1:62" ht="10.7" customHeight="1" x14ac:dyDescent="0.25">
      <c r="A117" s="467"/>
      <c r="B117" s="525"/>
      <c r="C117" s="527"/>
      <c r="D117" s="527"/>
      <c r="E117" s="519"/>
      <c r="F117" s="523"/>
      <c r="G117" s="519" t="s">
        <v>58</v>
      </c>
      <c r="H117" s="519" t="s">
        <v>58</v>
      </c>
      <c r="I117" s="519"/>
      <c r="J117" s="519"/>
      <c r="K117" s="519">
        <v>0</v>
      </c>
      <c r="L117" s="519">
        <v>0</v>
      </c>
      <c r="M117" s="521"/>
      <c r="N117" s="519"/>
      <c r="O117" s="519"/>
      <c r="P117" s="519"/>
      <c r="Q117" s="519"/>
      <c r="R117" s="519"/>
      <c r="S117" s="519"/>
      <c r="T117" s="519"/>
      <c r="U117" s="519"/>
      <c r="V117" s="519"/>
      <c r="W117" s="519"/>
      <c r="X117" s="519"/>
      <c r="Y117" s="519"/>
      <c r="Z117" s="529"/>
      <c r="AA117" s="487"/>
      <c r="AB117" s="487"/>
      <c r="AD117" s="236" t="str">
        <f>IF(AA116&gt;AB116,AD116&amp;"  "&amp;AE116,IF(AB116&gt;AA116,AD116&amp;"  "&amp;AE117,""))</f>
        <v>2 - 0  (3, 4)</v>
      </c>
      <c r="AE117" s="236" t="str">
        <f t="shared" si="59"/>
        <v>(-3, -4)</v>
      </c>
      <c r="AF117" s="236">
        <f>IF(N116&gt;M116,1,0)</f>
        <v>0</v>
      </c>
      <c r="AG117" s="236">
        <f>IF(P116&gt;O116,1,0)</f>
        <v>0</v>
      </c>
      <c r="AH117" s="236">
        <f>IF(R116&gt;Q116,1,0)</f>
        <v>0</v>
      </c>
      <c r="AI117" s="236">
        <f>IF(T116&gt;S116,1,0)</f>
        <v>0</v>
      </c>
      <c r="AJ117" s="236">
        <f>IF(V116&gt;U116,1,0)</f>
        <v>0</v>
      </c>
      <c r="AK117" s="236">
        <f>IF(X116&gt;W116,1,0)</f>
        <v>0</v>
      </c>
      <c r="AL117" s="236">
        <f>IF(Z116&gt;Y116,1,0)</f>
        <v>0</v>
      </c>
      <c r="AM117" s="236">
        <f>IF(N116&gt;M116,M116,IF(M116&gt;N116,-N116,""))</f>
        <v>-3</v>
      </c>
      <c r="AN117" s="236" t="str">
        <f>IF(P116&gt;O116,", "&amp;O116,IF(O116&gt;P116,", "&amp;-P116,""))</f>
        <v>, -4</v>
      </c>
      <c r="AO117" s="236" t="str">
        <f>IF(R116&gt;Q116,", "&amp;Q116,IF(Q116&gt;R116,", "&amp;-R116,""))</f>
        <v/>
      </c>
      <c r="AP117" s="236" t="str">
        <f>IF(T116&gt;S116,", "&amp;S116,IF(S116&gt;T116,", "&amp;-T116,""))</f>
        <v/>
      </c>
      <c r="AQ117" s="236" t="str">
        <f>IF(V116&gt;U116,", "&amp;U116,IF(U116&gt;V116,", "&amp;-V116,""))</f>
        <v/>
      </c>
      <c r="AR117" s="236" t="str">
        <f>IF(X116&gt;W116,", "&amp;W116,IF(W116&gt;X116,", "&amp;-X116,""))</f>
        <v/>
      </c>
      <c r="AS117" s="236" t="str">
        <f>IF(Z116&gt;Y116,", "&amp;Y116,IF(Y116&gt;Z116,", "&amp;-Z116,""))</f>
        <v/>
      </c>
      <c r="AV117" s="255">
        <v>28</v>
      </c>
      <c r="AW117" s="256" t="str">
        <f>VLOOKUP(AV117,$A$4:$L$145,6,FALSE)</f>
        <v>21-sep-- Table</v>
      </c>
      <c r="AX117" s="257"/>
      <c r="AY117" s="266">
        <f ca="1">VLOOKUP(AY115,$A$4:$L$149,8,FALSE)</f>
        <v>4177</v>
      </c>
      <c r="AZ117" s="266" t="str">
        <f ca="1">IF(AY117=0,0,VLOOKUP(AY117,Inscripciones!$B$2:$K$499,2,FALSE))</f>
        <v>RODOLFO ALBERTO CHAVES LEON</v>
      </c>
      <c r="BA117" s="267" t="str">
        <f ca="1">IF(AY117=0,0,VLOOKUP(AY117,Inscripciones!$B$1:$N$399,3,FALSE))</f>
        <v>ESPARZA</v>
      </c>
      <c r="BG117" s="272"/>
      <c r="BJ117" s="272"/>
    </row>
    <row r="118" spans="1:62" ht="10.7" customHeight="1" x14ac:dyDescent="0.25">
      <c r="A118" s="467">
        <v>58</v>
      </c>
      <c r="B118" s="514" t="s">
        <v>158</v>
      </c>
      <c r="C118" s="516" t="s">
        <v>77</v>
      </c>
      <c r="D118" s="516"/>
      <c r="E118" s="500"/>
      <c r="F118" s="510" t="str">
        <f t="shared" si="110"/>
        <v>21-sep-- Table</v>
      </c>
      <c r="G118" s="500">
        <f ca="1">IF(M104="",0,IF(AA104&gt;AB104,G104,H104))</f>
        <v>4679</v>
      </c>
      <c r="H118" s="500">
        <f ca="1">IF(M106="",0,IF(AA106&gt;AB106,G106,H106))</f>
        <v>4297</v>
      </c>
      <c r="I118" s="500" t="str">
        <f ca="1">IF(G118=0,0,VLOOKUP(G118,Inscripciones!$B$2:$K$499,2,FALSE))</f>
        <v>TOMAS IGNACIO UGALDE HERNANDEZ</v>
      </c>
      <c r="J118" s="500" t="str">
        <f ca="1">IF(G118=0,0,VLOOKUP(G118,Inscripciones!$B$1:$N$399,3,FALSE))</f>
        <v>CCDR SAN JOSÉ</v>
      </c>
      <c r="K118" s="500" t="str">
        <f ca="1">IF(I118=0,0,VLOOKUP(H118,Inscripciones!$B$2:$K$499,2,FALSE))</f>
        <v>JESÉ DAVID CHAVES MUÑOZ</v>
      </c>
      <c r="L118" s="500" t="str">
        <f ca="1">IF(I118=0,0,VLOOKUP(H118,Inscripciones!$B$1:$N$399,3,FALSE))</f>
        <v>ESPARZA</v>
      </c>
      <c r="M118" s="508">
        <v>11</v>
      </c>
      <c r="N118" s="500">
        <v>8</v>
      </c>
      <c r="O118" s="500">
        <v>6</v>
      </c>
      <c r="P118" s="500">
        <v>11</v>
      </c>
      <c r="Q118" s="500">
        <v>0</v>
      </c>
      <c r="R118" s="500">
        <v>11</v>
      </c>
      <c r="S118" s="500"/>
      <c r="T118" s="500"/>
      <c r="U118" s="500"/>
      <c r="V118" s="500"/>
      <c r="W118" s="500"/>
      <c r="X118" s="500"/>
      <c r="Y118" s="500"/>
      <c r="Z118" s="502"/>
      <c r="AA118" s="487">
        <f t="shared" ref="AA118" si="135">IF(M118+N118&lt;&gt;0,SUM(AF118:AL118),"")</f>
        <v>1</v>
      </c>
      <c r="AB118" s="487">
        <f t="shared" ref="AB118" si="136">IF(M118+N118&lt;&gt;0,SUM(AF119:AL119),"")</f>
        <v>2</v>
      </c>
      <c r="AC118" s="236" t="str">
        <f t="shared" ref="AC118" si="137">IF(AA118&gt;AB118,AD118&amp;"  "&amp;AE118,IF(AB118&gt;AA118,AD118&amp;"  "&amp;AE119,""))</f>
        <v>2 - 1  (-8, 6, 0)</v>
      </c>
      <c r="AD118" s="236" t="str">
        <f>IF(AA118&gt;AB118,AA118&amp;" - "&amp;AB118,IF(AB118&gt;AA118,AB118&amp;" - "&amp;AA118,""))</f>
        <v>2 - 1</v>
      </c>
      <c r="AE118" s="236" t="str">
        <f t="shared" si="59"/>
        <v>(8, -6, 0)</v>
      </c>
      <c r="AF118" s="236">
        <f>IF(M118&gt;N118,1,0)</f>
        <v>1</v>
      </c>
      <c r="AG118" s="236">
        <f>IF(O118&gt;P118,1,0)</f>
        <v>0</v>
      </c>
      <c r="AH118" s="236">
        <f>IF(Q118&gt;R118,1,0)</f>
        <v>0</v>
      </c>
      <c r="AI118" s="236">
        <f>IF(S118&gt;T118,1,0)</f>
        <v>0</v>
      </c>
      <c r="AJ118" s="236">
        <f>IF(U118&gt;V118,1,0)</f>
        <v>0</v>
      </c>
      <c r="AK118" s="236">
        <f>IF(W118&gt;X118,1,0)</f>
        <v>0</v>
      </c>
      <c r="AL118" s="236">
        <f>IF(Y118&gt;Z118,1,0)</f>
        <v>0</v>
      </c>
      <c r="AM118" s="236">
        <f>IF(M118&gt;N118,N118,IF(N118&gt;M118,-M118,""))</f>
        <v>8</v>
      </c>
      <c r="AN118" s="236" t="str">
        <f>IF(O118&gt;P118,", "&amp;P118,IF(P118&gt;O118,", "&amp;-O118,""))</f>
        <v>, -6</v>
      </c>
      <c r="AO118" s="236" t="str">
        <f>IF(Q118&gt;R118,", "&amp;R118,IF(R118&gt;Q118,", "&amp;-Q118,""))</f>
        <v>, 0</v>
      </c>
      <c r="AP118" s="236" t="str">
        <f>IF(S118&gt;T118,", "&amp;T118,IF(T118&gt;S118,", "&amp;-S118,""))</f>
        <v/>
      </c>
      <c r="AQ118" s="236" t="str">
        <f>IF(U118&gt;V118,", "&amp;V118,IF(V118&gt;U118,", "&amp;-U118,""))</f>
        <v/>
      </c>
      <c r="AR118" s="236" t="str">
        <f>IF(W118&gt;X118,", "&amp;X118,IF(X118&gt;W118,", "&amp;-W118,""))</f>
        <v/>
      </c>
      <c r="AS118" s="236" t="str">
        <f>IF(Y118&gt;Z118,", "&amp;Z118,IF(Z118&gt;Y118,", "&amp;-Y118,""))</f>
        <v/>
      </c>
      <c r="AU118" s="243">
        <f>1+AU116</f>
        <v>56</v>
      </c>
      <c r="AV118" s="266">
        <f ca="1">VLOOKUP(AV117,$A$4:$L$145,8,FALSE)</f>
        <v>4177</v>
      </c>
      <c r="AW118" s="266" t="str">
        <f ca="1">IF(AV118=0,0,VLOOKUP(AV118,Inscripciones!$B$2:$K$499,2,FALSE))</f>
        <v>RODOLFO ALBERTO CHAVES LEON</v>
      </c>
      <c r="AX118" s="267" t="str">
        <f ca="1">IF(AV118=0,0,VLOOKUP(AV118,Inscripciones!$B$1:$N$399,3,FALSE))</f>
        <v>ESPARZA</v>
      </c>
      <c r="AY118" s="247"/>
      <c r="AZ118" s="248" t="str">
        <f>VLOOKUP(AV117,$A$4:$AD$149,29,FALSE)</f>
        <v>1 - 0  (0)</v>
      </c>
      <c r="BA118" s="247"/>
      <c r="BF118" s="241"/>
      <c r="BG118" s="268"/>
      <c r="BJ118" s="272"/>
    </row>
    <row r="119" spans="1:62" ht="10.7" customHeight="1" x14ac:dyDescent="0.25">
      <c r="A119" s="467"/>
      <c r="B119" s="515"/>
      <c r="C119" s="517"/>
      <c r="D119" s="517"/>
      <c r="E119" s="501"/>
      <c r="F119" s="511"/>
      <c r="G119" s="501" t="s">
        <v>58</v>
      </c>
      <c r="H119" s="501" t="s">
        <v>58</v>
      </c>
      <c r="I119" s="501"/>
      <c r="J119" s="501"/>
      <c r="K119" s="501">
        <v>0</v>
      </c>
      <c r="L119" s="501">
        <v>0</v>
      </c>
      <c r="M119" s="509"/>
      <c r="N119" s="501"/>
      <c r="O119" s="501"/>
      <c r="P119" s="501"/>
      <c r="Q119" s="501"/>
      <c r="R119" s="501"/>
      <c r="S119" s="501"/>
      <c r="T119" s="501"/>
      <c r="U119" s="501"/>
      <c r="V119" s="501"/>
      <c r="W119" s="501"/>
      <c r="X119" s="501"/>
      <c r="Y119" s="501"/>
      <c r="Z119" s="503"/>
      <c r="AA119" s="487"/>
      <c r="AB119" s="487"/>
      <c r="AD119" s="236" t="str">
        <f>IF(AA118&gt;AB118,AD118&amp;"  "&amp;AE118,IF(AB118&gt;AA118,AD118&amp;"  "&amp;AE119,""))</f>
        <v>2 - 1  (-8, 6, 0)</v>
      </c>
      <c r="AE119" s="236" t="str">
        <f t="shared" si="59"/>
        <v>(-8, 6, 0)</v>
      </c>
      <c r="AF119" s="236">
        <f>IF(N118&gt;M118,1,0)</f>
        <v>0</v>
      </c>
      <c r="AG119" s="236">
        <f>IF(P118&gt;O118,1,0)</f>
        <v>1</v>
      </c>
      <c r="AH119" s="236">
        <f>IF(R118&gt;Q118,1,0)</f>
        <v>1</v>
      </c>
      <c r="AI119" s="236">
        <f>IF(T118&gt;S118,1,0)</f>
        <v>0</v>
      </c>
      <c r="AJ119" s="236">
        <f>IF(V118&gt;U118,1,0)</f>
        <v>0</v>
      </c>
      <c r="AK119" s="236">
        <f>IF(X118&gt;W118,1,0)</f>
        <v>0</v>
      </c>
      <c r="AL119" s="236">
        <f>IF(Z118&gt;Y118,1,0)</f>
        <v>0</v>
      </c>
      <c r="AM119" s="236">
        <f>IF(N118&gt;M118,M118,IF(M118&gt;N118,-N118,""))</f>
        <v>-8</v>
      </c>
      <c r="AN119" s="236" t="str">
        <f>IF(P118&gt;O118,", "&amp;O118,IF(O118&gt;P118,", "&amp;-P118,""))</f>
        <v>, 6</v>
      </c>
      <c r="AO119" s="236" t="str">
        <f>IF(R118&gt;Q118,", "&amp;Q118,IF(Q118&gt;R118,", "&amp;-R118,""))</f>
        <v>, 0</v>
      </c>
      <c r="AP119" s="236" t="str">
        <f>IF(T118&gt;S118,", "&amp;S118,IF(S118&gt;T118,", "&amp;-T118,""))</f>
        <v/>
      </c>
      <c r="AQ119" s="236" t="str">
        <f>IF(V118&gt;U118,", "&amp;U118,IF(U118&gt;V118,", "&amp;-V118,""))</f>
        <v/>
      </c>
      <c r="AR119" s="236" t="str">
        <f>IF(X118&gt;W118,", "&amp;W118,IF(W118&gt;X118,", "&amp;-X118,""))</f>
        <v/>
      </c>
      <c r="AS119" s="236" t="str">
        <f>IF(Z118&gt;Y118,", "&amp;Y118,IF(Y118&gt;Z118,", "&amp;-Z118,""))</f>
        <v/>
      </c>
      <c r="AX119" s="269"/>
      <c r="BE119" s="255">
        <v>60</v>
      </c>
      <c r="BF119" s="256" t="str">
        <f>VLOOKUP(BE119,$A$4:$L$145,6,FALSE)</f>
        <v>21-sep-- Table</v>
      </c>
      <c r="BG119" s="268"/>
      <c r="BH119" s="266">
        <f ca="1">VLOOKUP(BH102,$A$4:$L$149,8,FALSE)</f>
        <v>4025</v>
      </c>
      <c r="BI119" s="266" t="str">
        <f ca="1">IF(BH119=0,0,VLOOKUP(BH119,Inscripciones!$B$2:$K$499,2,FALSE))</f>
        <v>GABRIEL CORRALES BARRANTES</v>
      </c>
      <c r="BJ119" s="267" t="str">
        <f ca="1">IF(BH119=0,0,VLOOKUP(BH119,Inscripciones!$B$1:$N$399,3,FALSE))</f>
        <v>ESPARZA</v>
      </c>
    </row>
    <row r="120" spans="1:62" ht="10.7" customHeight="1" x14ac:dyDescent="0.25">
      <c r="A120" s="467">
        <v>59</v>
      </c>
      <c r="B120" s="524" t="s">
        <v>158</v>
      </c>
      <c r="C120" s="526" t="s">
        <v>77</v>
      </c>
      <c r="D120" s="526"/>
      <c r="E120" s="518"/>
      <c r="F120" s="522" t="str">
        <f t="shared" si="106"/>
        <v>21-sep-- Table</v>
      </c>
      <c r="G120" s="518">
        <f ca="1">IF(M108="",0,IF(AA108&gt;AB108,G108,H108))</f>
        <v>3787</v>
      </c>
      <c r="H120" s="518">
        <f ca="1">IF(M110="",0,IF(AA110&gt;AB110,G110,H110))</f>
        <v>3875</v>
      </c>
      <c r="I120" s="518" t="str">
        <f ca="1">IF(G120=0,0,VLOOKUP(G120,Inscripciones!$B$2:$K$499,2,FALSE))</f>
        <v>ISAAC RIVERA TORRES</v>
      </c>
      <c r="J120" s="518" t="str">
        <f ca="1">IF(G120=0,0,VLOOKUP(G120,Inscripciones!$B$1:$N$399,3,FALSE))</f>
        <v>CURRIDABAT</v>
      </c>
      <c r="K120" s="518" t="str">
        <f ca="1">IF(I120=0,0,VLOOKUP(H120,Inscripciones!$B$2:$K$499,2,FALSE))</f>
        <v>CALEB CASCANTE MARIN</v>
      </c>
      <c r="L120" s="518" t="str">
        <f ca="1">IF(I120=0,0,VLOOKUP(H120,Inscripciones!$B$1:$N$399,3,FALSE))</f>
        <v>ESCAZÚ</v>
      </c>
      <c r="M120" s="520">
        <v>11</v>
      </c>
      <c r="N120" s="518">
        <v>5</v>
      </c>
      <c r="O120" s="518">
        <v>9</v>
      </c>
      <c r="P120" s="518">
        <v>11</v>
      </c>
      <c r="Q120" s="518">
        <v>11</v>
      </c>
      <c r="R120" s="518">
        <v>9</v>
      </c>
      <c r="S120" s="518"/>
      <c r="T120" s="518"/>
      <c r="U120" s="518"/>
      <c r="V120" s="518"/>
      <c r="W120" s="518"/>
      <c r="X120" s="518"/>
      <c r="Y120" s="518"/>
      <c r="Z120" s="528"/>
      <c r="AA120" s="487">
        <f t="shared" ref="AA120" si="138">IF(M120+N120&lt;&gt;0,SUM(AF120:AL120),"")</f>
        <v>2</v>
      </c>
      <c r="AB120" s="487">
        <f t="shared" ref="AB120" si="139">IF(M120+N120&lt;&gt;0,SUM(AF121:AL121),"")</f>
        <v>1</v>
      </c>
      <c r="AC120" s="236" t="str">
        <f t="shared" ref="AC120" si="140">IF(AA120&gt;AB120,AD120&amp;"  "&amp;AE120,IF(AB120&gt;AA120,AD120&amp;"  "&amp;AE121,""))</f>
        <v>2 - 1  (5, -9, 9)</v>
      </c>
      <c r="AD120" s="236" t="str">
        <f>IF(AA120&gt;AB120,AA120&amp;" - "&amp;AB120,IF(AB120&gt;AA120,AB120&amp;" - "&amp;AA120,""))</f>
        <v>2 - 1</v>
      </c>
      <c r="AE120" s="236" t="str">
        <f t="shared" si="59"/>
        <v>(5, -9, 9)</v>
      </c>
      <c r="AF120" s="236">
        <f>IF(M120&gt;N120,1,0)</f>
        <v>1</v>
      </c>
      <c r="AG120" s="236">
        <f>IF(O120&gt;P120,1,0)</f>
        <v>0</v>
      </c>
      <c r="AH120" s="236">
        <f>IF(Q120&gt;R120,1,0)</f>
        <v>1</v>
      </c>
      <c r="AI120" s="236">
        <f>IF(S120&gt;T120,1,0)</f>
        <v>0</v>
      </c>
      <c r="AJ120" s="236">
        <f>IF(U120&gt;V120,1,0)</f>
        <v>0</v>
      </c>
      <c r="AK120" s="236">
        <f>IF(W120&gt;X120,1,0)</f>
        <v>0</v>
      </c>
      <c r="AL120" s="236">
        <f>IF(Y120&gt;Z120,1,0)</f>
        <v>0</v>
      </c>
      <c r="AM120" s="236">
        <f>IF(M120&gt;N120,N120,IF(N120&gt;M120,-M120,""))</f>
        <v>5</v>
      </c>
      <c r="AN120" s="236" t="str">
        <f>IF(O120&gt;P120,", "&amp;P120,IF(P120&gt;O120,", "&amp;-O120,""))</f>
        <v>, -9</v>
      </c>
      <c r="AO120" s="236" t="str">
        <f>IF(Q120&gt;R120,", "&amp;R120,IF(R120&gt;Q120,", "&amp;-Q120,""))</f>
        <v>, 9</v>
      </c>
      <c r="AP120" s="236" t="str">
        <f>IF(S120&gt;T120,", "&amp;T120,IF(T120&gt;S120,", "&amp;-S120,""))</f>
        <v/>
      </c>
      <c r="AQ120" s="236" t="str">
        <f>IF(U120&gt;V120,", "&amp;V120,IF(V120&gt;U120,", "&amp;-U120,""))</f>
        <v/>
      </c>
      <c r="AR120" s="236" t="str">
        <f>IF(W120&gt;X120,", "&amp;X120,IF(X120&gt;W120,", "&amp;-W120,""))</f>
        <v/>
      </c>
      <c r="AS120" s="236" t="str">
        <f>IF(Y120&gt;Z120,", "&amp;Z120,IF(Z120&gt;Y120,", "&amp;-Y120,""))</f>
        <v/>
      </c>
      <c r="AU120" s="243">
        <f>1+AU118</f>
        <v>57</v>
      </c>
      <c r="AV120" s="244">
        <f ca="1">VLOOKUP(AV121,$A$4:$L$145,7,FALSE)</f>
        <v>5005</v>
      </c>
      <c r="AW120" s="245" t="str">
        <f ca="1">IF(AV120=0,0,VLOOKUP(AV120,Inscripciones!$B$2:$K$499,2,FALSE))</f>
        <v>ADRIAN ARTAVIA MORALES</v>
      </c>
      <c r="AX120" s="246" t="str">
        <f ca="1">IF(AV120=0,0,VLOOKUP(AV120,Inscripciones!$B$1:$N$399,3,FALSE))</f>
        <v>MONTES DE OCA</v>
      </c>
      <c r="AY120" s="247"/>
      <c r="AZ120" s="248" t="str">
        <f>VLOOKUP(AV121,$A$4:$AD$145,29,FALSE)</f>
        <v>1 - 0  (0)</v>
      </c>
      <c r="BA120" s="247"/>
      <c r="BF120" s="241"/>
      <c r="BG120" s="268"/>
      <c r="BH120" s="247"/>
      <c r="BI120" s="248" t="str">
        <f>VLOOKUP(BE119,$A$4:$AD$149,29,FALSE)</f>
        <v>2 - 0  (8, 9)</v>
      </c>
      <c r="BJ120" s="247"/>
    </row>
    <row r="121" spans="1:62" ht="10.7" customHeight="1" x14ac:dyDescent="0.25">
      <c r="A121" s="467"/>
      <c r="B121" s="525"/>
      <c r="C121" s="527"/>
      <c r="D121" s="527"/>
      <c r="E121" s="519"/>
      <c r="F121" s="523"/>
      <c r="G121" s="519" t="s">
        <v>58</v>
      </c>
      <c r="H121" s="519" t="s">
        <v>58</v>
      </c>
      <c r="I121" s="519"/>
      <c r="J121" s="519"/>
      <c r="K121" s="519">
        <v>0</v>
      </c>
      <c r="L121" s="519">
        <v>0</v>
      </c>
      <c r="M121" s="521"/>
      <c r="N121" s="519"/>
      <c r="O121" s="519"/>
      <c r="P121" s="519"/>
      <c r="Q121" s="519"/>
      <c r="R121" s="519"/>
      <c r="S121" s="519"/>
      <c r="T121" s="519"/>
      <c r="U121" s="519"/>
      <c r="V121" s="519"/>
      <c r="W121" s="519"/>
      <c r="X121" s="519"/>
      <c r="Y121" s="519"/>
      <c r="Z121" s="529"/>
      <c r="AA121" s="487"/>
      <c r="AB121" s="487"/>
      <c r="AD121" s="236" t="str">
        <f>IF(AA120&gt;AB120,AD120&amp;"  "&amp;AE120,IF(AB120&gt;AA120,AD120&amp;"  "&amp;AE121,""))</f>
        <v>2 - 1  (5, -9, 9)</v>
      </c>
      <c r="AE121" s="236" t="str">
        <f t="shared" si="59"/>
        <v>(-5, 9, -9)</v>
      </c>
      <c r="AF121" s="236">
        <f>IF(N120&gt;M120,1,0)</f>
        <v>0</v>
      </c>
      <c r="AG121" s="236">
        <f>IF(P120&gt;O120,1,0)</f>
        <v>1</v>
      </c>
      <c r="AH121" s="236">
        <f>IF(R120&gt;Q120,1,0)</f>
        <v>0</v>
      </c>
      <c r="AI121" s="236">
        <f>IF(T120&gt;S120,1,0)</f>
        <v>0</v>
      </c>
      <c r="AJ121" s="236">
        <f>IF(V120&gt;U120,1,0)</f>
        <v>0</v>
      </c>
      <c r="AK121" s="236">
        <f>IF(X120&gt;W120,1,0)</f>
        <v>0</v>
      </c>
      <c r="AL121" s="236">
        <f>IF(Z120&gt;Y120,1,0)</f>
        <v>0</v>
      </c>
      <c r="AM121" s="236">
        <f>IF(N120&gt;M120,M120,IF(M120&gt;N120,-N120,""))</f>
        <v>-5</v>
      </c>
      <c r="AN121" s="236" t="str">
        <f>IF(P120&gt;O120,", "&amp;O120,IF(O120&gt;P120,", "&amp;-P120,""))</f>
        <v>, 9</v>
      </c>
      <c r="AO121" s="236" t="str">
        <f>IF(R120&gt;Q120,", "&amp;Q120,IF(Q120&gt;R120,", "&amp;-R120,""))</f>
        <v>, -9</v>
      </c>
      <c r="AP121" s="236" t="str">
        <f>IF(T120&gt;S120,", "&amp;S120,IF(S120&gt;T120,", "&amp;-T120,""))</f>
        <v/>
      </c>
      <c r="AQ121" s="236" t="str">
        <f>IF(V120&gt;U120,", "&amp;U120,IF(U120&gt;V120,", "&amp;-V120,""))</f>
        <v/>
      </c>
      <c r="AR121" s="236" t="str">
        <f>IF(X120&gt;W120,", "&amp;W120,IF(W120&gt;X120,", "&amp;-X120,""))</f>
        <v/>
      </c>
      <c r="AS121" s="236" t="str">
        <f>IF(Z120&gt;Y120,", "&amp;Y120,IF(Y120&gt;Z120,", "&amp;-Z120,""))</f>
        <v/>
      </c>
      <c r="AV121" s="255">
        <v>29</v>
      </c>
      <c r="AW121" s="256" t="str">
        <f>VLOOKUP(AV121,$A$4:$L$145,6,FALSE)</f>
        <v>21-sep-- Table</v>
      </c>
      <c r="AX121" s="257"/>
      <c r="AY121" s="244">
        <f ca="1">VLOOKUP(AY123,$A$4:$L$149,7,FALSE)</f>
        <v>5005</v>
      </c>
      <c r="AZ121" s="245" t="str">
        <f ca="1">IF(AY121=0,0,VLOOKUP(AY121,Inscripciones!$B$2:$K$499,2,FALSE))</f>
        <v>ADRIAN ARTAVIA MORALES</v>
      </c>
      <c r="BA121" s="246" t="str">
        <f ca="1">IF(AY121=0,0,VLOOKUP(AY121,Inscripciones!$B$1:$N$399,3,FALSE))</f>
        <v>MONTES DE OCA</v>
      </c>
      <c r="BG121" s="272"/>
    </row>
    <row r="122" spans="1:62" ht="10.7" customHeight="1" x14ac:dyDescent="0.25">
      <c r="A122" s="467">
        <v>60</v>
      </c>
      <c r="B122" s="514" t="s">
        <v>158</v>
      </c>
      <c r="C122" s="516" t="s">
        <v>77</v>
      </c>
      <c r="D122" s="516"/>
      <c r="E122" s="500"/>
      <c r="F122" s="510" t="str">
        <f t="shared" si="110"/>
        <v>21-sep-- Table</v>
      </c>
      <c r="G122" s="500">
        <f ca="1">IF(M112="",0,IF(AA112&gt;AB112,G112,H112))</f>
        <v>4177</v>
      </c>
      <c r="H122" s="500">
        <f ca="1">IF(M114="",0,IF(AA114&gt;AB114,G114,H114))</f>
        <v>4025</v>
      </c>
      <c r="I122" s="500" t="str">
        <f ca="1">IF(G122=0,0,VLOOKUP(G122,Inscripciones!$B$2:$K$499,2,FALSE))</f>
        <v>RODOLFO ALBERTO CHAVES LEON</v>
      </c>
      <c r="J122" s="500" t="str">
        <f ca="1">IF(G122=0,0,VLOOKUP(G122,Inscripciones!$B$1:$N$399,3,FALSE))</f>
        <v>ESPARZA</v>
      </c>
      <c r="K122" s="500" t="str">
        <f ca="1">IF(I122=0,0,VLOOKUP(H122,Inscripciones!$B$2:$K$499,2,FALSE))</f>
        <v>GABRIEL CORRALES BARRANTES</v>
      </c>
      <c r="L122" s="500" t="str">
        <f ca="1">IF(I122=0,0,VLOOKUP(H122,Inscripciones!$B$1:$N$399,3,FALSE))</f>
        <v>ESPARZA</v>
      </c>
      <c r="M122" s="508">
        <v>8</v>
      </c>
      <c r="N122" s="500">
        <v>11</v>
      </c>
      <c r="O122" s="500">
        <v>9</v>
      </c>
      <c r="P122" s="500">
        <v>11</v>
      </c>
      <c r="Q122" s="500"/>
      <c r="R122" s="500"/>
      <c r="S122" s="500"/>
      <c r="T122" s="500"/>
      <c r="U122" s="500"/>
      <c r="V122" s="500"/>
      <c r="W122" s="500"/>
      <c r="X122" s="500"/>
      <c r="Y122" s="500"/>
      <c r="Z122" s="502"/>
      <c r="AA122" s="487">
        <f t="shared" ref="AA122" si="141">IF(M122+N122&lt;&gt;0,SUM(AF122:AL122),"")</f>
        <v>0</v>
      </c>
      <c r="AB122" s="487">
        <f t="shared" ref="AB122" si="142">IF(M122+N122&lt;&gt;0,SUM(AF123:AL123),"")</f>
        <v>2</v>
      </c>
      <c r="AC122" s="236" t="str">
        <f t="shared" ref="AC122" si="143">IF(AA122&gt;AB122,AD122&amp;"  "&amp;AE122,IF(AB122&gt;AA122,AD122&amp;"  "&amp;AE123,""))</f>
        <v>2 - 0  (8, 9)</v>
      </c>
      <c r="AD122" s="236" t="str">
        <f>IF(AA122&gt;AB122,AA122&amp;" - "&amp;AB122,IF(AB122&gt;AA122,AB122&amp;" - "&amp;AA122,""))</f>
        <v>2 - 0</v>
      </c>
      <c r="AE122" s="236" t="str">
        <f t="shared" si="59"/>
        <v>(-8, -9)</v>
      </c>
      <c r="AF122" s="236">
        <f>IF(M122&gt;N122,1,0)</f>
        <v>0</v>
      </c>
      <c r="AG122" s="236">
        <f>IF(O122&gt;P122,1,0)</f>
        <v>0</v>
      </c>
      <c r="AH122" s="236">
        <f>IF(Q122&gt;R122,1,0)</f>
        <v>0</v>
      </c>
      <c r="AI122" s="236">
        <f>IF(S122&gt;T122,1,0)</f>
        <v>0</v>
      </c>
      <c r="AJ122" s="236">
        <f>IF(U122&gt;V122,1,0)</f>
        <v>0</v>
      </c>
      <c r="AK122" s="236">
        <f>IF(W122&gt;X122,1,0)</f>
        <v>0</v>
      </c>
      <c r="AL122" s="236">
        <f>IF(Y122&gt;Z122,1,0)</f>
        <v>0</v>
      </c>
      <c r="AM122" s="236">
        <f>IF(M122&gt;N122,N122,IF(N122&gt;M122,-M122,""))</f>
        <v>-8</v>
      </c>
      <c r="AN122" s="236" t="str">
        <f>IF(O122&gt;P122,", "&amp;P122,IF(P122&gt;O122,", "&amp;-O122,""))</f>
        <v>, -9</v>
      </c>
      <c r="AO122" s="236" t="str">
        <f>IF(Q122&gt;R122,", "&amp;R122,IF(R122&gt;Q122,", "&amp;-Q122,""))</f>
        <v/>
      </c>
      <c r="AP122" s="236" t="str">
        <f>IF(S122&gt;T122,", "&amp;T122,IF(T122&gt;S122,", "&amp;-S122,""))</f>
        <v/>
      </c>
      <c r="AQ122" s="236" t="str">
        <f>IF(U122&gt;V122,", "&amp;V122,IF(V122&gt;U122,", "&amp;-U122,""))</f>
        <v/>
      </c>
      <c r="AR122" s="236" t="str">
        <f>IF(W122&gt;X122,", "&amp;X122,IF(X122&gt;W122,", "&amp;-W122,""))</f>
        <v/>
      </c>
      <c r="AS122" s="236" t="str">
        <f>IF(Y122&gt;Z122,", "&amp;Z122,IF(Z122&gt;Y122,", "&amp;-Y122,""))</f>
        <v/>
      </c>
      <c r="AU122" s="243">
        <f>1+AU120</f>
        <v>58</v>
      </c>
      <c r="AV122" s="266" t="str">
        <f>VLOOKUP(AV121,$A$4:$L$145,8,FALSE)</f>
        <v>X</v>
      </c>
      <c r="AW122" s="266" t="str">
        <f>IF(AV122=0,0,VLOOKUP(AV122,Inscripciones!$B$2:$K$499,2,FALSE))</f>
        <v>BYE</v>
      </c>
      <c r="AX122" s="267" t="str">
        <f>IF(AV122=0,0,VLOOKUP(AV122,Inscripciones!$B$1:$N$399,3,FALSE))</f>
        <v>BYE</v>
      </c>
      <c r="BA122" s="268"/>
      <c r="BB122" s="247"/>
      <c r="BC122" s="248" t="str">
        <f>VLOOKUP(AY123,$A$4:$AD$145,29,FALSE)</f>
        <v>2 - 1  (-7, 13, 10)</v>
      </c>
      <c r="BD122" s="247"/>
      <c r="BG122" s="272"/>
    </row>
    <row r="123" spans="1:62" ht="10.7" customHeight="1" x14ac:dyDescent="0.25">
      <c r="A123" s="467"/>
      <c r="B123" s="515"/>
      <c r="C123" s="517"/>
      <c r="D123" s="517"/>
      <c r="E123" s="501"/>
      <c r="F123" s="511"/>
      <c r="G123" s="501" t="s">
        <v>58</v>
      </c>
      <c r="H123" s="501" t="s">
        <v>58</v>
      </c>
      <c r="I123" s="501"/>
      <c r="J123" s="501"/>
      <c r="K123" s="501">
        <v>0</v>
      </c>
      <c r="L123" s="501">
        <v>0</v>
      </c>
      <c r="M123" s="509"/>
      <c r="N123" s="501"/>
      <c r="O123" s="501"/>
      <c r="P123" s="501"/>
      <c r="Q123" s="501"/>
      <c r="R123" s="501"/>
      <c r="S123" s="501"/>
      <c r="T123" s="501"/>
      <c r="U123" s="501"/>
      <c r="V123" s="501"/>
      <c r="W123" s="501"/>
      <c r="X123" s="501"/>
      <c r="Y123" s="501"/>
      <c r="Z123" s="503"/>
      <c r="AA123" s="487"/>
      <c r="AB123" s="487"/>
      <c r="AD123" s="236" t="str">
        <f>IF(AA122&gt;AB122,AD122&amp;"  "&amp;AE122,IF(AB122&gt;AA122,AD122&amp;"  "&amp;AE123,""))</f>
        <v>2 - 0  (8, 9)</v>
      </c>
      <c r="AE123" s="236" t="str">
        <f t="shared" si="59"/>
        <v>(8, 9)</v>
      </c>
      <c r="AF123" s="236">
        <f>IF(N122&gt;M122,1,0)</f>
        <v>1</v>
      </c>
      <c r="AG123" s="236">
        <f>IF(P122&gt;O122,1,0)</f>
        <v>1</v>
      </c>
      <c r="AH123" s="236">
        <f>IF(R122&gt;Q122,1,0)</f>
        <v>0</v>
      </c>
      <c r="AI123" s="236">
        <f>IF(T122&gt;S122,1,0)</f>
        <v>0</v>
      </c>
      <c r="AJ123" s="236">
        <f>IF(V122&gt;U122,1,0)</f>
        <v>0</v>
      </c>
      <c r="AK123" s="236">
        <f>IF(X122&gt;W122,1,0)</f>
        <v>0</v>
      </c>
      <c r="AL123" s="236">
        <f>IF(Z122&gt;Y122,1,0)</f>
        <v>0</v>
      </c>
      <c r="AM123" s="236">
        <f>IF(N122&gt;M122,M122,IF(M122&gt;N122,-N122,""))</f>
        <v>8</v>
      </c>
      <c r="AN123" s="236" t="str">
        <f>IF(P122&gt;O122,", "&amp;O122,IF(O122&gt;P122,", "&amp;-P122,""))</f>
        <v>, 9</v>
      </c>
      <c r="AO123" s="236" t="str">
        <f>IF(R122&gt;Q122,", "&amp;Q122,IF(Q122&gt;R122,", "&amp;-R122,""))</f>
        <v/>
      </c>
      <c r="AP123" s="236" t="str">
        <f>IF(T122&gt;S122,", "&amp;S122,IF(S122&gt;T122,", "&amp;-T122,""))</f>
        <v/>
      </c>
      <c r="AQ123" s="236" t="str">
        <f>IF(V122&gt;U122,", "&amp;U122,IF(U122&gt;V122,", "&amp;-V122,""))</f>
        <v/>
      </c>
      <c r="AR123" s="236" t="str">
        <f>IF(X122&gt;W122,", "&amp;W122,IF(W122&gt;X122,", "&amp;-X122,""))</f>
        <v/>
      </c>
      <c r="AS123" s="236" t="str">
        <f>IF(Z122&gt;Y122,", "&amp;Y122,IF(Y122&gt;Z122,", "&amp;-Z122,""))</f>
        <v/>
      </c>
      <c r="AX123" s="269"/>
      <c r="AY123" s="255">
        <v>47</v>
      </c>
      <c r="AZ123" s="256" t="str">
        <f>VLOOKUP(AY123,$A$4:$L$145,6,FALSE)</f>
        <v>21-sep-- Table</v>
      </c>
      <c r="BA123" s="270"/>
      <c r="BB123" s="244">
        <f ca="1">VLOOKUP(BB127,$A$4:$L$149,7,FALSE)</f>
        <v>3987</v>
      </c>
      <c r="BC123" s="245" t="str">
        <f ca="1">IF(BB123=0,0,VLOOKUP(BB123,Inscripciones!$B$2:$K$499,2,FALSE))</f>
        <v>JOSÉ DANIEL FERNÁNDEZ HERRERA</v>
      </c>
      <c r="BD123" s="246" t="str">
        <f ca="1">IF(BB123=0,0,VLOOKUP(BB123,Inscripciones!$B$1:$N$399,3,FALSE))</f>
        <v>ESCAZÚ</v>
      </c>
      <c r="BG123" s="272"/>
    </row>
    <row r="124" spans="1:62" ht="10.7" customHeight="1" x14ac:dyDescent="0.25">
      <c r="A124" s="467">
        <v>61</v>
      </c>
      <c r="B124" s="504" t="s">
        <v>159</v>
      </c>
      <c r="C124" s="506" t="s">
        <v>77</v>
      </c>
      <c r="D124" s="506"/>
      <c r="E124" s="492"/>
      <c r="F124" s="496" t="str">
        <f t="shared" si="106"/>
        <v>21-sep-- Table</v>
      </c>
      <c r="G124" s="492">
        <f ca="1">IF(M116="",0,IF(AA116&gt;AB116,G116,H116))</f>
        <v>3790</v>
      </c>
      <c r="H124" s="492">
        <f ca="1">IF(M118="",0,IF(AA118&gt;AB118,G118,H118))</f>
        <v>4297</v>
      </c>
      <c r="I124" s="492" t="str">
        <f ca="1">IF(G124=0,0,VLOOKUP(G124,Inscripciones!$B$2:$K$499,2,FALSE))</f>
        <v>FABIAN ROJAS VARELA</v>
      </c>
      <c r="J124" s="492" t="str">
        <f ca="1">IF(G124=0,0,VLOOKUP(G124,Inscripciones!$B$1:$N$399,3,FALSE))</f>
        <v>SAN CARLOS</v>
      </c>
      <c r="K124" s="492" t="str">
        <f ca="1">IF(I124=0,0,VLOOKUP(H124,Inscripciones!$B$2:$K$499,2,FALSE))</f>
        <v>JESÉ DAVID CHAVES MUÑOZ</v>
      </c>
      <c r="L124" s="492" t="str">
        <f ca="1">IF(I124=0,0,VLOOKUP(H124,Inscripciones!$B$1:$N$399,3,FALSE))</f>
        <v>ESPARZA</v>
      </c>
      <c r="M124" s="494">
        <v>9</v>
      </c>
      <c r="N124" s="492">
        <v>11</v>
      </c>
      <c r="O124" s="492">
        <v>11</v>
      </c>
      <c r="P124" s="492">
        <v>5</v>
      </c>
      <c r="Q124" s="492">
        <v>11</v>
      </c>
      <c r="R124" s="492">
        <v>6</v>
      </c>
      <c r="S124" s="492">
        <v>11</v>
      </c>
      <c r="T124" s="492">
        <v>7</v>
      </c>
      <c r="U124" s="492"/>
      <c r="V124" s="492"/>
      <c r="W124" s="492"/>
      <c r="X124" s="492"/>
      <c r="Y124" s="492"/>
      <c r="Z124" s="512"/>
      <c r="AA124" s="487">
        <f t="shared" ref="AA124" si="144">IF(M124+N124&lt;&gt;0,SUM(AF124:AL124),"")</f>
        <v>3</v>
      </c>
      <c r="AB124" s="487">
        <f t="shared" ref="AB124" si="145">IF(M124+N124&lt;&gt;0,SUM(AF125:AL125),"")</f>
        <v>1</v>
      </c>
      <c r="AC124" s="236" t="str">
        <f t="shared" ref="AC124" si="146">IF(AA124&gt;AB124,AD124&amp;"  "&amp;AE124,IF(AB124&gt;AA124,AD124&amp;"  "&amp;AE125,""))</f>
        <v>3 - 1  (-9, 5, 6, 7)</v>
      </c>
      <c r="AD124" s="236" t="str">
        <f>IF(AA124&gt;AB124,AA124&amp;" - "&amp;AB124,IF(AB124&gt;AA124,AB124&amp;" - "&amp;AA124,""))</f>
        <v>3 - 1</v>
      </c>
      <c r="AE124" s="236" t="str">
        <f t="shared" si="59"/>
        <v>(-9, 5, 6, 7)</v>
      </c>
      <c r="AF124" s="236">
        <f>IF(M124&gt;N124,1,0)</f>
        <v>0</v>
      </c>
      <c r="AG124" s="236">
        <f>IF(O124&gt;P124,1,0)</f>
        <v>1</v>
      </c>
      <c r="AH124" s="236">
        <f>IF(Q124&gt;R124,1,0)</f>
        <v>1</v>
      </c>
      <c r="AI124" s="236">
        <f>IF(S124&gt;T124,1,0)</f>
        <v>1</v>
      </c>
      <c r="AJ124" s="236">
        <f>IF(U124&gt;V124,1,0)</f>
        <v>0</v>
      </c>
      <c r="AK124" s="236">
        <f>IF(W124&gt;X124,1,0)</f>
        <v>0</v>
      </c>
      <c r="AL124" s="236">
        <f>IF(Y124&gt;Z124,1,0)</f>
        <v>0</v>
      </c>
      <c r="AM124" s="236">
        <f>IF(M124&gt;N124,N124,IF(N124&gt;M124,-M124,""))</f>
        <v>-9</v>
      </c>
      <c r="AN124" s="236" t="str">
        <f>IF(O124&gt;P124,", "&amp;P124,IF(P124&gt;O124,", "&amp;-O124,""))</f>
        <v>, 5</v>
      </c>
      <c r="AO124" s="236" t="str">
        <f>IF(Q124&gt;R124,", "&amp;R124,IF(R124&gt;Q124,", "&amp;-Q124,""))</f>
        <v>, 6</v>
      </c>
      <c r="AP124" s="236" t="str">
        <f>IF(S124&gt;T124,", "&amp;T124,IF(T124&gt;S124,", "&amp;-S124,""))</f>
        <v>, 7</v>
      </c>
      <c r="AQ124" s="236" t="str">
        <f>IF(U124&gt;V124,", "&amp;V124,IF(V124&gt;U124,", "&amp;-U124,""))</f>
        <v/>
      </c>
      <c r="AR124" s="236" t="str">
        <f>IF(W124&gt;X124,", "&amp;X124,IF(X124&gt;W124,", "&amp;-W124,""))</f>
        <v/>
      </c>
      <c r="AS124" s="236" t="str">
        <f>IF(Y124&gt;Z124,", "&amp;Z124,IF(Z124&gt;Y124,", "&amp;-Y124,""))</f>
        <v/>
      </c>
      <c r="AU124" s="243">
        <f>1+AU122</f>
        <v>59</v>
      </c>
      <c r="AV124" s="244" t="str">
        <f>VLOOKUP(AV125,$A$4:$L$145,7,FALSE)</f>
        <v>X</v>
      </c>
      <c r="AW124" s="245" t="str">
        <f>IF(AV124=0,0,VLOOKUP(AV124,Inscripciones!$B$2:$K$499,2,FALSE))</f>
        <v>BYE</v>
      </c>
      <c r="AX124" s="246" t="str">
        <f>IF(AV124=0,0,VLOOKUP(AV124,Inscripciones!$B$1:$N$399,3,FALSE))</f>
        <v>BYE</v>
      </c>
      <c r="AY124" s="271"/>
      <c r="BA124" s="268"/>
      <c r="BD124" s="268"/>
      <c r="BG124" s="272"/>
    </row>
    <row r="125" spans="1:62" ht="10.7" customHeight="1" x14ac:dyDescent="0.25">
      <c r="A125" s="467"/>
      <c r="B125" s="505"/>
      <c r="C125" s="507"/>
      <c r="D125" s="507"/>
      <c r="E125" s="493"/>
      <c r="F125" s="497"/>
      <c r="G125" s="493" t="s">
        <v>58</v>
      </c>
      <c r="H125" s="493" t="s">
        <v>58</v>
      </c>
      <c r="I125" s="493"/>
      <c r="J125" s="493"/>
      <c r="K125" s="493">
        <v>0</v>
      </c>
      <c r="L125" s="493">
        <v>0</v>
      </c>
      <c r="M125" s="495"/>
      <c r="N125" s="493"/>
      <c r="O125" s="493"/>
      <c r="P125" s="493"/>
      <c r="Q125" s="493"/>
      <c r="R125" s="493"/>
      <c r="S125" s="493"/>
      <c r="T125" s="493"/>
      <c r="U125" s="493"/>
      <c r="V125" s="493"/>
      <c r="W125" s="493"/>
      <c r="X125" s="493"/>
      <c r="Y125" s="493"/>
      <c r="Z125" s="513"/>
      <c r="AA125" s="487"/>
      <c r="AB125" s="487"/>
      <c r="AD125" s="236" t="str">
        <f>IF(AA124&gt;AB124,AD124&amp;"  "&amp;AE124,IF(AB124&gt;AA124,AD124&amp;"  "&amp;AE125,""))</f>
        <v>3 - 1  (-9, 5, 6, 7)</v>
      </c>
      <c r="AE125" s="236" t="str">
        <f t="shared" si="59"/>
        <v>(9, -5, -6, -7)</v>
      </c>
      <c r="AF125" s="236">
        <f>IF(N124&gt;M124,1,0)</f>
        <v>1</v>
      </c>
      <c r="AG125" s="236">
        <f>IF(P124&gt;O124,1,0)</f>
        <v>0</v>
      </c>
      <c r="AH125" s="236">
        <f>IF(R124&gt;Q124,1,0)</f>
        <v>0</v>
      </c>
      <c r="AI125" s="236">
        <f>IF(T124&gt;S124,1,0)</f>
        <v>0</v>
      </c>
      <c r="AJ125" s="236">
        <f>IF(V124&gt;U124,1,0)</f>
        <v>0</v>
      </c>
      <c r="AK125" s="236">
        <f>IF(X124&gt;W124,1,0)</f>
        <v>0</v>
      </c>
      <c r="AL125" s="236">
        <f>IF(Z124&gt;Y124,1,0)</f>
        <v>0</v>
      </c>
      <c r="AM125" s="236">
        <f>IF(N124&gt;M124,M124,IF(M124&gt;N124,-N124,""))</f>
        <v>9</v>
      </c>
      <c r="AN125" s="236" t="str">
        <f>IF(P124&gt;O124,", "&amp;O124,IF(O124&gt;P124,", "&amp;-P124,""))</f>
        <v>, -5</v>
      </c>
      <c r="AO125" s="236" t="str">
        <f>IF(R124&gt;Q124,", "&amp;Q124,IF(Q124&gt;R124,", "&amp;-R124,""))</f>
        <v>, -6</v>
      </c>
      <c r="AP125" s="236" t="str">
        <f>IF(T124&gt;S124,", "&amp;S124,IF(S124&gt;T124,", "&amp;-T124,""))</f>
        <v>, -7</v>
      </c>
      <c r="AQ125" s="236" t="str">
        <f>IF(V124&gt;U124,", "&amp;U124,IF(U124&gt;V124,", "&amp;-V124,""))</f>
        <v/>
      </c>
      <c r="AR125" s="236" t="str">
        <f>IF(X124&gt;W124,", "&amp;W124,IF(W124&gt;X124,", "&amp;-X124,""))</f>
        <v/>
      </c>
      <c r="AS125" s="236" t="str">
        <f>IF(Z124&gt;Y124,", "&amp;Y124,IF(Y124&gt;Z124,", "&amp;-Z124,""))</f>
        <v/>
      </c>
      <c r="AV125" s="255">
        <v>30</v>
      </c>
      <c r="AW125" s="256" t="str">
        <f>VLOOKUP(AV125,$A$4:$L$145,6,FALSE)</f>
        <v>21-sep-- Table</v>
      </c>
      <c r="AX125" s="257"/>
      <c r="AY125" s="266">
        <f ca="1">VLOOKUP(AY123,$A$4:$L$149,8,FALSE)</f>
        <v>3987</v>
      </c>
      <c r="AZ125" s="266" t="str">
        <f ca="1">IF(AY125=0,0,VLOOKUP(AY125,Inscripciones!$B$2:$K$499,2,FALSE))</f>
        <v>JOSÉ DANIEL FERNÁNDEZ HERRERA</v>
      </c>
      <c r="BA125" s="267" t="str">
        <f ca="1">IF(AY125=0,0,VLOOKUP(AY125,Inscripciones!$B$1:$N$399,3,FALSE))</f>
        <v>ESCAZÚ</v>
      </c>
      <c r="BD125" s="268"/>
      <c r="BG125" s="272"/>
    </row>
    <row r="126" spans="1:62" ht="10.7" customHeight="1" x14ac:dyDescent="0.25">
      <c r="A126" s="467">
        <v>62</v>
      </c>
      <c r="B126" s="488" t="s">
        <v>159</v>
      </c>
      <c r="C126" s="490" t="s">
        <v>77</v>
      </c>
      <c r="D126" s="490"/>
      <c r="E126" s="481"/>
      <c r="F126" s="485" t="str">
        <f t="shared" si="110"/>
        <v>21-sep-- Table</v>
      </c>
      <c r="G126" s="481">
        <f ca="1">IF(M120="",0,IF(AA120&gt;AB120,G120,H120))</f>
        <v>3787</v>
      </c>
      <c r="H126" s="481">
        <f ca="1">IF(M122="",0,IF(AA122&gt;AB122,G122,H122))</f>
        <v>4025</v>
      </c>
      <c r="I126" s="481" t="str">
        <f ca="1">IF(G126=0,0,VLOOKUP(G126,Inscripciones!$B$2:$K$499,2,FALSE))</f>
        <v>ISAAC RIVERA TORRES</v>
      </c>
      <c r="J126" s="481" t="str">
        <f ca="1">IF(G126=0,0,VLOOKUP(G126,Inscripciones!$B$1:$N$399,3,FALSE))</f>
        <v>CURRIDABAT</v>
      </c>
      <c r="K126" s="481" t="str">
        <f ca="1">IF(I126=0,0,VLOOKUP(H126,Inscripciones!$B$2:$K$499,2,FALSE))</f>
        <v>GABRIEL CORRALES BARRANTES</v>
      </c>
      <c r="L126" s="481" t="str">
        <f ca="1">IF(I126=0,0,VLOOKUP(H126,Inscripciones!$B$1:$N$399,3,FALSE))</f>
        <v>ESPARZA</v>
      </c>
      <c r="M126" s="483">
        <v>11</v>
      </c>
      <c r="N126" s="481">
        <v>9</v>
      </c>
      <c r="O126" s="481">
        <v>8</v>
      </c>
      <c r="P126" s="481">
        <v>11</v>
      </c>
      <c r="Q126" s="481">
        <v>11</v>
      </c>
      <c r="R126" s="481">
        <v>6</v>
      </c>
      <c r="S126" s="481">
        <v>11</v>
      </c>
      <c r="T126" s="481">
        <v>9</v>
      </c>
      <c r="U126" s="481"/>
      <c r="V126" s="481"/>
      <c r="W126" s="481"/>
      <c r="X126" s="481"/>
      <c r="Y126" s="481"/>
      <c r="Z126" s="498"/>
      <c r="AA126" s="487">
        <f t="shared" ref="AA126" si="147">IF(M126+N126&lt;&gt;0,SUM(AF126:AL126),"")</f>
        <v>3</v>
      </c>
      <c r="AB126" s="487">
        <f t="shared" ref="AB126" si="148">IF(M126+N126&lt;&gt;0,SUM(AF127:AL127),"")</f>
        <v>1</v>
      </c>
      <c r="AC126" s="236" t="str">
        <f t="shared" ref="AC126" si="149">IF(AA126&gt;AB126,AD126&amp;"  "&amp;AE126,IF(AB126&gt;AA126,AD126&amp;"  "&amp;AE127,""))</f>
        <v>3 - 1  (9, -8, 6, 9)</v>
      </c>
      <c r="AD126" s="236" t="str">
        <f>IF(AA126&gt;AB126,AA126&amp;" - "&amp;AB126,IF(AB126&gt;AA126,AB126&amp;" - "&amp;AA126,""))</f>
        <v>3 - 1</v>
      </c>
      <c r="AE126" s="236" t="str">
        <f t="shared" si="59"/>
        <v>(9, -8, 6, 9)</v>
      </c>
      <c r="AF126" s="236">
        <f>IF(M126&gt;N126,1,0)</f>
        <v>1</v>
      </c>
      <c r="AG126" s="236">
        <f>IF(O126&gt;P126,1,0)</f>
        <v>0</v>
      </c>
      <c r="AH126" s="236">
        <f>IF(Q126&gt;R126,1,0)</f>
        <v>1</v>
      </c>
      <c r="AI126" s="236">
        <f>IF(S126&gt;T126,1,0)</f>
        <v>1</v>
      </c>
      <c r="AJ126" s="236">
        <f>IF(U126&gt;V126,1,0)</f>
        <v>0</v>
      </c>
      <c r="AK126" s="236">
        <f>IF(W126&gt;X126,1,0)</f>
        <v>0</v>
      </c>
      <c r="AL126" s="236">
        <f>IF(Y126&gt;Z126,1,0)</f>
        <v>0</v>
      </c>
      <c r="AM126" s="236">
        <f>IF(M126&gt;N126,N126,IF(N126&gt;M126,-M126,""))</f>
        <v>9</v>
      </c>
      <c r="AN126" s="236" t="str">
        <f>IF(O126&gt;P126,", "&amp;P126,IF(P126&gt;O126,", "&amp;-O126,""))</f>
        <v>, -8</v>
      </c>
      <c r="AO126" s="236" t="str">
        <f>IF(Q126&gt;R126,", "&amp;R126,IF(R126&gt;Q126,", "&amp;-Q126,""))</f>
        <v>, 6</v>
      </c>
      <c r="AP126" s="236" t="str">
        <f>IF(S126&gt;T126,", "&amp;T126,IF(T126&gt;S126,", "&amp;-S126,""))</f>
        <v>, 9</v>
      </c>
      <c r="AQ126" s="236" t="str">
        <f>IF(U126&gt;V126,", "&amp;V126,IF(V126&gt;U126,", "&amp;-U126,""))</f>
        <v/>
      </c>
      <c r="AR126" s="236" t="str">
        <f>IF(W126&gt;X126,", "&amp;X126,IF(X126&gt;W126,", "&amp;-W126,""))</f>
        <v/>
      </c>
      <c r="AS126" s="236" t="str">
        <f>IF(Y126&gt;Z126,", "&amp;Z126,IF(Z126&gt;Y126,", "&amp;-Y126,""))</f>
        <v/>
      </c>
      <c r="AU126" s="243">
        <f>1+AU124</f>
        <v>60</v>
      </c>
      <c r="AV126" s="266">
        <f ca="1">VLOOKUP(AV125,$A$4:$L$145,8,FALSE)</f>
        <v>3987</v>
      </c>
      <c r="AW126" s="266" t="str">
        <f ca="1">IF(AV126=0,0,VLOOKUP(AV126,Inscripciones!$B$2:$K$499,2,FALSE))</f>
        <v>JOSÉ DANIEL FERNÁNDEZ HERRERA</v>
      </c>
      <c r="AX126" s="267" t="str">
        <f ca="1">IF(AV126=0,0,VLOOKUP(AV126,Inscripciones!$B$1:$N$399,3,FALSE))</f>
        <v>ESCAZÚ</v>
      </c>
      <c r="AY126" s="247"/>
      <c r="AZ126" s="248" t="str">
        <f>VLOOKUP(AV125,$A$4:$AD$149,29,FALSE)</f>
        <v>1 - 0  (0)</v>
      </c>
      <c r="BA126" s="247"/>
      <c r="BD126" s="268"/>
      <c r="BG126" s="272"/>
    </row>
    <row r="127" spans="1:62" ht="10.7" customHeight="1" x14ac:dyDescent="0.25">
      <c r="A127" s="467"/>
      <c r="B127" s="489"/>
      <c r="C127" s="491"/>
      <c r="D127" s="491"/>
      <c r="E127" s="482"/>
      <c r="F127" s="486"/>
      <c r="G127" s="482" t="s">
        <v>58</v>
      </c>
      <c r="H127" s="482" t="s">
        <v>58</v>
      </c>
      <c r="I127" s="482"/>
      <c r="J127" s="482"/>
      <c r="K127" s="482">
        <v>0</v>
      </c>
      <c r="L127" s="482">
        <v>0</v>
      </c>
      <c r="M127" s="484"/>
      <c r="N127" s="482"/>
      <c r="O127" s="482"/>
      <c r="P127" s="482"/>
      <c r="Q127" s="482"/>
      <c r="R127" s="482"/>
      <c r="S127" s="482"/>
      <c r="T127" s="482"/>
      <c r="U127" s="482"/>
      <c r="V127" s="482"/>
      <c r="W127" s="482"/>
      <c r="X127" s="482"/>
      <c r="Y127" s="482"/>
      <c r="Z127" s="499"/>
      <c r="AA127" s="487"/>
      <c r="AB127" s="487"/>
      <c r="AD127" s="236" t="str">
        <f>IF(AA126&gt;AB126,AD126&amp;"  "&amp;AE126,IF(AB126&gt;AA126,AD126&amp;"  "&amp;AE127,""))</f>
        <v>3 - 1  (9, -8, 6, 9)</v>
      </c>
      <c r="AE127" s="236" t="str">
        <f t="shared" si="59"/>
        <v>(-9, 8, -6, -9)</v>
      </c>
      <c r="AF127" s="236">
        <f>IF(N126&gt;M126,1,0)</f>
        <v>0</v>
      </c>
      <c r="AG127" s="236">
        <f>IF(P126&gt;O126,1,0)</f>
        <v>1</v>
      </c>
      <c r="AH127" s="236">
        <f>IF(R126&gt;Q126,1,0)</f>
        <v>0</v>
      </c>
      <c r="AI127" s="236">
        <f>IF(T126&gt;S126,1,0)</f>
        <v>0</v>
      </c>
      <c r="AJ127" s="236">
        <f>IF(V126&gt;U126,1,0)</f>
        <v>0</v>
      </c>
      <c r="AK127" s="236">
        <f>IF(X126&gt;W126,1,0)</f>
        <v>0</v>
      </c>
      <c r="AL127" s="236">
        <f>IF(Z126&gt;Y126,1,0)</f>
        <v>0</v>
      </c>
      <c r="AM127" s="236">
        <f>IF(N126&gt;M126,M126,IF(M126&gt;N126,-N126,""))</f>
        <v>-9</v>
      </c>
      <c r="AN127" s="236" t="str">
        <f>IF(P126&gt;O126,", "&amp;O126,IF(O126&gt;P126,", "&amp;-P126,""))</f>
        <v>, 8</v>
      </c>
      <c r="AO127" s="236" t="str">
        <f>IF(R126&gt;Q126,", "&amp;Q126,IF(Q126&gt;R126,", "&amp;-R126,""))</f>
        <v>, -6</v>
      </c>
      <c r="AP127" s="236" t="str">
        <f>IF(T126&gt;S126,", "&amp;S126,IF(S126&gt;T126,", "&amp;-T126,""))</f>
        <v>, -9</v>
      </c>
      <c r="AQ127" s="236" t="str">
        <f>IF(V126&gt;U126,", "&amp;U126,IF(U126&gt;V126,", "&amp;-V126,""))</f>
        <v/>
      </c>
      <c r="AR127" s="236" t="str">
        <f>IF(X126&gt;W126,", "&amp;W126,IF(W126&gt;X126,", "&amp;-X126,""))</f>
        <v/>
      </c>
      <c r="AS127" s="236" t="str">
        <f>IF(Z126&gt;Y126,", "&amp;Y126,IF(Y126&gt;Z126,", "&amp;-Z126,""))</f>
        <v/>
      </c>
      <c r="AX127" s="269"/>
      <c r="BB127" s="255">
        <v>56</v>
      </c>
      <c r="BC127" s="256" t="str">
        <f>VLOOKUP(BB127,$A$4:$L$145,6,FALSE)</f>
        <v>21-sep-- Table</v>
      </c>
      <c r="BD127" s="268"/>
      <c r="BE127" s="266">
        <f ca="1">VLOOKUP(BE119,$A$4:$L$149,8,FALSE)</f>
        <v>4025</v>
      </c>
      <c r="BF127" s="266" t="str">
        <f ca="1">IF(BE127=0,0,VLOOKUP(BE127,Inscripciones!$B$2:$K$499,2,FALSE))</f>
        <v>GABRIEL CORRALES BARRANTES</v>
      </c>
      <c r="BG127" s="267" t="str">
        <f ca="1">IF(BE127=0,0,VLOOKUP(BE127,Inscripciones!$B$1:$N$399,3,FALSE))</f>
        <v>ESPARZA</v>
      </c>
    </row>
    <row r="128" spans="1:62" ht="10.7" customHeight="1" x14ac:dyDescent="0.25">
      <c r="A128" s="467">
        <v>63</v>
      </c>
      <c r="B128" s="477" t="s">
        <v>160</v>
      </c>
      <c r="C128" s="479" t="s">
        <v>77</v>
      </c>
      <c r="D128" s="479"/>
      <c r="E128" s="462"/>
      <c r="F128" s="475" t="str">
        <f t="shared" si="106"/>
        <v>21-sep-- Table</v>
      </c>
      <c r="G128" s="462">
        <f ca="1">IF(M124="",0,IF(AA124&lt;AB124,G124,H124))</f>
        <v>4297</v>
      </c>
      <c r="H128" s="462">
        <f ca="1">IF(M126="",0,IF(AA126&lt;AB126,G126,H126))</f>
        <v>4025</v>
      </c>
      <c r="I128" s="462" t="str">
        <f ca="1">IF(G128=0,0,VLOOKUP(G128,Inscripciones!$B$2:$K$499,2,FALSE))</f>
        <v>JESÉ DAVID CHAVES MUÑOZ</v>
      </c>
      <c r="J128" s="462" t="str">
        <f ca="1">IF(G128=0,0,VLOOKUP(G128,Inscripciones!$B$1:$N$399,3,FALSE))</f>
        <v>ESPARZA</v>
      </c>
      <c r="K128" s="462" t="str">
        <f ca="1">IF(I128=0,0,VLOOKUP(H128,Inscripciones!$B$2:$K$499,2,FALSE))</f>
        <v>GABRIEL CORRALES BARRANTES</v>
      </c>
      <c r="L128" s="462" t="str">
        <f ca="1">IF(I128=0,0,VLOOKUP(H128,Inscripciones!$B$1:$N$399,3,FALSE))</f>
        <v>ESPARZA</v>
      </c>
      <c r="M128" s="473"/>
      <c r="N128" s="462"/>
      <c r="O128" s="462"/>
      <c r="P128" s="462"/>
      <c r="Q128" s="462"/>
      <c r="R128" s="462"/>
      <c r="S128" s="462"/>
      <c r="T128" s="462"/>
      <c r="U128" s="462"/>
      <c r="V128" s="462"/>
      <c r="W128" s="462"/>
      <c r="X128" s="462"/>
      <c r="Y128" s="462"/>
      <c r="Z128" s="464"/>
      <c r="AA128" s="466" t="str">
        <f t="shared" ref="AA128" si="150">IF(M128+N128&lt;&gt;0,SUM(AF128:AL128),"")</f>
        <v/>
      </c>
      <c r="AB128" s="466" t="str">
        <f t="shared" ref="AB128" si="151">IF(M128+N128&lt;&gt;0,SUM(AF129:AL129),"")</f>
        <v/>
      </c>
      <c r="AC128" s="256" t="str">
        <f t="shared" ref="AC128" si="152">IF(AA128&gt;AB128,AD128&amp;"  "&amp;AE128,IF(AB128&gt;AA128,AD128&amp;"  "&amp;AE129,""))</f>
        <v/>
      </c>
      <c r="AD128" s="256" t="str">
        <f>IF(AA128&gt;AB128,AA128&amp;" - "&amp;AB128,IF(AB128&gt;AA128,AB128&amp;" - "&amp;AA128,""))</f>
        <v/>
      </c>
      <c r="AE128" s="256" t="str">
        <f t="shared" si="59"/>
        <v>()</v>
      </c>
      <c r="AF128" s="256">
        <f>IF(M128&gt;N128,1,0)</f>
        <v>0</v>
      </c>
      <c r="AG128" s="256">
        <f>IF(O128&gt;P128,1,0)</f>
        <v>0</v>
      </c>
      <c r="AH128" s="256">
        <f>IF(Q128&gt;R128,1,0)</f>
        <v>0</v>
      </c>
      <c r="AI128" s="256">
        <f>IF(S128&gt;T128,1,0)</f>
        <v>0</v>
      </c>
      <c r="AJ128" s="256">
        <f>IF(U128&gt;V128,1,0)</f>
        <v>0</v>
      </c>
      <c r="AK128" s="256">
        <f>IF(W128&gt;X128,1,0)</f>
        <v>0</v>
      </c>
      <c r="AL128" s="256">
        <f>IF(Y128&gt;Z128,1,0)</f>
        <v>0</v>
      </c>
      <c r="AM128" s="256" t="str">
        <f>IF(M128&gt;N128,N128,IF(N128&gt;M128,-M128,""))</f>
        <v/>
      </c>
      <c r="AN128" s="256" t="str">
        <f>IF(O128&gt;P128,", "&amp;P128,IF(P128&gt;O128,", "&amp;-O128,""))</f>
        <v/>
      </c>
      <c r="AO128" s="256" t="str">
        <f>IF(Q128&gt;R128,", "&amp;R128,IF(R128&gt;Q128,", "&amp;-Q128,""))</f>
        <v/>
      </c>
      <c r="AP128" s="256" t="str">
        <f>IF(S128&gt;T128,", "&amp;T128,IF(T128&gt;S128,", "&amp;-S128,""))</f>
        <v/>
      </c>
      <c r="AQ128" s="256" t="str">
        <f>IF(U128&gt;V128,", "&amp;V128,IF(V128&gt;U128,", "&amp;-U128,""))</f>
        <v/>
      </c>
      <c r="AR128" s="256" t="str">
        <f>IF(W128&gt;X128,", "&amp;X128,IF(X128&gt;W128,", "&amp;-W128,""))</f>
        <v/>
      </c>
      <c r="AS128" s="256" t="str">
        <f>IF(Y128&gt;Z128,", "&amp;Z128,IF(Z128&gt;Y128,", "&amp;-Y128,""))</f>
        <v/>
      </c>
      <c r="AU128" s="243">
        <f>1+AU126</f>
        <v>61</v>
      </c>
      <c r="AV128" s="244">
        <f ca="1">VLOOKUP(AV129,$A$4:$L$145,7,FALSE)</f>
        <v>4283</v>
      </c>
      <c r="AW128" s="245" t="str">
        <f ca="1">IF(AV128=0,0,VLOOKUP(AV128,Inscripciones!$B$2:$K$499,2,FALSE))</f>
        <v>ISAAC CHACÓN RETANA</v>
      </c>
      <c r="AX128" s="246" t="str">
        <f ca="1">IF(AV128=0,0,VLOOKUP(AV128,Inscripciones!$B$1:$N$399,3,FALSE))</f>
        <v>SAN CARLOS</v>
      </c>
      <c r="AY128" s="247"/>
      <c r="AZ128" s="248" t="str">
        <f>VLOOKUP(AV129,$A$4:$AD$145,29,FALSE)</f>
        <v>1 - 0  (0)</v>
      </c>
      <c r="BA128" s="247"/>
      <c r="BD128" s="268"/>
      <c r="BE128" s="247"/>
      <c r="BF128" s="248" t="str">
        <f>VLOOKUP(BB127,$A$4:$AD$149,29,FALSE)</f>
        <v>2 - 0  (6, 2)</v>
      </c>
      <c r="BG128" s="247"/>
    </row>
    <row r="129" spans="1:62" ht="10.7" customHeight="1" x14ac:dyDescent="0.25">
      <c r="A129" s="467"/>
      <c r="B129" s="478"/>
      <c r="C129" s="480"/>
      <c r="D129" s="480"/>
      <c r="E129" s="463"/>
      <c r="F129" s="476"/>
      <c r="G129" s="463" t="s">
        <v>58</v>
      </c>
      <c r="H129" s="463" t="s">
        <v>58</v>
      </c>
      <c r="I129" s="463"/>
      <c r="J129" s="463"/>
      <c r="K129" s="463">
        <v>0</v>
      </c>
      <c r="L129" s="463">
        <v>0</v>
      </c>
      <c r="M129" s="474"/>
      <c r="N129" s="463"/>
      <c r="O129" s="463"/>
      <c r="P129" s="463"/>
      <c r="Q129" s="463"/>
      <c r="R129" s="463"/>
      <c r="S129" s="463"/>
      <c r="T129" s="463"/>
      <c r="U129" s="463"/>
      <c r="V129" s="463"/>
      <c r="W129" s="463"/>
      <c r="X129" s="463"/>
      <c r="Y129" s="463"/>
      <c r="Z129" s="465"/>
      <c r="AA129" s="466"/>
      <c r="AB129" s="466"/>
      <c r="AC129" s="256"/>
      <c r="AD129" s="256" t="str">
        <f>IF(AA128&gt;AB128,AD128&amp;"  "&amp;AE128,IF(AB128&gt;AA128,AD128&amp;"  "&amp;AE129,""))</f>
        <v/>
      </c>
      <c r="AE129" s="256" t="str">
        <f t="shared" si="59"/>
        <v>()</v>
      </c>
      <c r="AF129" s="256">
        <f>IF(N128&gt;M128,1,0)</f>
        <v>0</v>
      </c>
      <c r="AG129" s="256">
        <f>IF(P128&gt;O128,1,0)</f>
        <v>0</v>
      </c>
      <c r="AH129" s="256">
        <f>IF(R128&gt;Q128,1,0)</f>
        <v>0</v>
      </c>
      <c r="AI129" s="256">
        <f>IF(T128&gt;S128,1,0)</f>
        <v>0</v>
      </c>
      <c r="AJ129" s="256">
        <f>IF(V128&gt;U128,1,0)</f>
        <v>0</v>
      </c>
      <c r="AK129" s="256">
        <f>IF(X128&gt;W128,1,0)</f>
        <v>0</v>
      </c>
      <c r="AL129" s="256">
        <f>IF(Z128&gt;Y128,1,0)</f>
        <v>0</v>
      </c>
      <c r="AM129" s="256" t="str">
        <f>IF(N128&gt;M128,M128,IF(M128&gt;N128,-N128,""))</f>
        <v/>
      </c>
      <c r="AN129" s="256" t="str">
        <f>IF(P128&gt;O128,", "&amp;O128,IF(O128&gt;P128,", "&amp;-P128,""))</f>
        <v/>
      </c>
      <c r="AO129" s="256" t="str">
        <f>IF(R128&gt;Q128,", "&amp;Q128,IF(Q128&gt;R128,", "&amp;-R128,""))</f>
        <v/>
      </c>
      <c r="AP129" s="256" t="str">
        <f>IF(T128&gt;S128,", "&amp;S128,IF(S128&gt;T128,", "&amp;-T128,""))</f>
        <v/>
      </c>
      <c r="AQ129" s="256" t="str">
        <f>IF(V128&gt;U128,", "&amp;U128,IF(U128&gt;V128,", "&amp;-V128,""))</f>
        <v/>
      </c>
      <c r="AR129" s="256" t="str">
        <f>IF(X128&gt;W128,", "&amp;W128,IF(W128&gt;X128,", "&amp;-X128,""))</f>
        <v/>
      </c>
      <c r="AS129" s="256" t="str">
        <f>IF(Z128&gt;Y128,", "&amp;Y128,IF(Y128&gt;Z128,", "&amp;-Z128,""))</f>
        <v/>
      </c>
      <c r="AV129" s="255">
        <v>31</v>
      </c>
      <c r="AW129" s="256" t="str">
        <f>VLOOKUP(AV129,$A$4:$L$145,6,FALSE)</f>
        <v>21-sep-- Table</v>
      </c>
      <c r="AX129" s="257"/>
      <c r="AY129" s="244">
        <f ca="1">VLOOKUP(AY131,$A$4:$L$149,7,FALSE)</f>
        <v>4283</v>
      </c>
      <c r="AZ129" s="245" t="str">
        <f ca="1">IF(AY129=0,0,VLOOKUP(AY129,Inscripciones!$B$2:$K$499,2,FALSE))</f>
        <v>ISAAC CHACÓN RETANA</v>
      </c>
      <c r="BA129" s="246" t="str">
        <f ca="1">IF(AY129=0,0,VLOOKUP(AY129,Inscripciones!$B$1:$N$399,3,FALSE))</f>
        <v>SAN CARLOS</v>
      </c>
      <c r="BD129" s="268"/>
    </row>
    <row r="130" spans="1:62" ht="10.7" customHeight="1" x14ac:dyDescent="0.25">
      <c r="A130" s="467">
        <v>64</v>
      </c>
      <c r="B130" s="468" t="s">
        <v>161</v>
      </c>
      <c r="C130" s="470" t="s">
        <v>77</v>
      </c>
      <c r="D130" s="470"/>
      <c r="E130" s="436"/>
      <c r="F130" s="460" t="str">
        <f t="shared" si="110"/>
        <v>21-sep-- Table</v>
      </c>
      <c r="G130" s="436">
        <f ca="1">IF(M124="",0,IF(AA124&gt;AB124,G124,H124))</f>
        <v>3790</v>
      </c>
      <c r="H130" s="436">
        <f ca="1">IF(M126="",0,IF(AA126&gt;AB126,G126,H126))</f>
        <v>3787</v>
      </c>
      <c r="I130" s="436" t="str">
        <f ca="1">IF(G130=0,0,VLOOKUP(G130,Inscripciones!$B$2:$K$499,2,FALSE))</f>
        <v>FABIAN ROJAS VARELA</v>
      </c>
      <c r="J130" s="436" t="str">
        <f ca="1">IF(G130=0,0,VLOOKUP(G130,Inscripciones!$B$1:$N$399,3,FALSE))</f>
        <v>SAN CARLOS</v>
      </c>
      <c r="K130" s="436" t="str">
        <f ca="1">IF(I130=0,0,VLOOKUP(H130,Inscripciones!$B$2:$K$499,2,FALSE))</f>
        <v>ISAAC RIVERA TORRES</v>
      </c>
      <c r="L130" s="436">
        <v>0</v>
      </c>
      <c r="M130" s="458">
        <v>11</v>
      </c>
      <c r="N130" s="436">
        <v>6</v>
      </c>
      <c r="O130" s="436">
        <v>12</v>
      </c>
      <c r="P130" s="436">
        <v>10</v>
      </c>
      <c r="Q130" s="436">
        <v>12</v>
      </c>
      <c r="R130" s="436">
        <v>10</v>
      </c>
      <c r="S130" s="436"/>
      <c r="T130" s="436"/>
      <c r="U130" s="436"/>
      <c r="V130" s="436"/>
      <c r="W130" s="436"/>
      <c r="X130" s="436"/>
      <c r="Y130" s="436"/>
      <c r="Z130" s="447"/>
      <c r="AA130" s="236">
        <f t="shared" ref="AA130" si="153">IF(M130+N130&lt;&gt;0,SUM(AF130:AL130),"")</f>
        <v>3</v>
      </c>
      <c r="AB130" s="236">
        <f t="shared" ref="AB130" si="154">IF(M130+N130&lt;&gt;0,SUM(AF131:AL131),"")</f>
        <v>0</v>
      </c>
      <c r="AC130" s="236" t="str">
        <f t="shared" ref="AC130" si="155">IF(AA130&gt;AB130,AD130&amp;"  "&amp;AE130,IF(AB130&gt;AA130,AD130&amp;"  "&amp;AE131,""))</f>
        <v>3 - 0  (6, 10, 10)</v>
      </c>
      <c r="AD130" s="236" t="str">
        <f>IF(AA130&gt;AB130,AA130&amp;" - "&amp;AB130,IF(AB130&gt;AA130,AB130&amp;" - "&amp;AA130,""))</f>
        <v>3 - 0</v>
      </c>
      <c r="AE130" s="236" t="str">
        <f t="shared" si="59"/>
        <v>(6, 10, 10)</v>
      </c>
      <c r="AF130" s="236">
        <f>IF(M130&gt;N130,1,0)</f>
        <v>1</v>
      </c>
      <c r="AG130" s="236">
        <f>IF(O130&gt;P130,1,0)</f>
        <v>1</v>
      </c>
      <c r="AH130" s="236">
        <f>IF(Q130&gt;R130,1,0)</f>
        <v>1</v>
      </c>
      <c r="AI130" s="236">
        <f>IF(S130&gt;T130,1,0)</f>
        <v>0</v>
      </c>
      <c r="AJ130" s="236">
        <f>IF(U130&gt;V130,1,0)</f>
        <v>0</v>
      </c>
      <c r="AK130" s="236">
        <f>IF(W130&gt;X130,1,0)</f>
        <v>0</v>
      </c>
      <c r="AL130" s="236">
        <f>IF(Y130&gt;Z130,1,0)</f>
        <v>0</v>
      </c>
      <c r="AM130" s="236">
        <f>IF(M130&gt;N130,N130,IF(N130&gt;M130,-M130,""))</f>
        <v>6</v>
      </c>
      <c r="AN130" s="236" t="str">
        <f>IF(O130&gt;P130,", "&amp;P130,IF(P130&gt;O130,", "&amp;-O130,""))</f>
        <v>, 10</v>
      </c>
      <c r="AO130" s="236" t="str">
        <f>IF(Q130&gt;R130,", "&amp;R130,IF(R130&gt;Q130,", "&amp;-Q130,""))</f>
        <v>, 10</v>
      </c>
      <c r="AP130" s="236" t="str">
        <f>IF(S130&gt;T130,", "&amp;T130,IF(T130&gt;S130,", "&amp;-S130,""))</f>
        <v/>
      </c>
      <c r="AQ130" s="236" t="str">
        <f>IF(U130&gt;V130,", "&amp;V130,IF(V130&gt;U130,", "&amp;-U130,""))</f>
        <v/>
      </c>
      <c r="AR130" s="236" t="str">
        <f>IF(W130&gt;X130,", "&amp;X130,IF(X130&gt;W130,", "&amp;-W130,""))</f>
        <v/>
      </c>
      <c r="AS130" s="236" t="str">
        <f>IF(Y130&gt;Z130,", "&amp;Z130,IF(Z130&gt;Y130,", "&amp;-Y130,""))</f>
        <v/>
      </c>
      <c r="AU130" s="243">
        <f>1+AU128</f>
        <v>62</v>
      </c>
      <c r="AV130" s="266" t="str">
        <f>VLOOKUP(AV129,$A$4:$L$145,8,FALSE)</f>
        <v>X</v>
      </c>
      <c r="AW130" s="266" t="str">
        <f>IF(AV130=0,0,VLOOKUP(AV130,Inscripciones!$B$2:$K$499,2,FALSE))</f>
        <v>BYE</v>
      </c>
      <c r="AX130" s="267" t="str">
        <f>IF(AV130=0,0,VLOOKUP(AV130,Inscripciones!$B$1:$N$399,3,FALSE))</f>
        <v>BYE</v>
      </c>
      <c r="BA130" s="268"/>
      <c r="BD130" s="268"/>
    </row>
    <row r="131" spans="1:62" ht="10.7" customHeight="1" thickBot="1" x14ac:dyDescent="0.3">
      <c r="A131" s="467"/>
      <c r="B131" s="469"/>
      <c r="C131" s="471"/>
      <c r="D131" s="471"/>
      <c r="E131" s="472"/>
      <c r="F131" s="461"/>
      <c r="G131" s="437" t="s">
        <v>58</v>
      </c>
      <c r="H131" s="437" t="s">
        <v>58</v>
      </c>
      <c r="I131" s="437"/>
      <c r="J131" s="437"/>
      <c r="K131" s="437">
        <v>0</v>
      </c>
      <c r="L131" s="437">
        <v>0</v>
      </c>
      <c r="M131" s="459"/>
      <c r="N131" s="437"/>
      <c r="O131" s="437"/>
      <c r="P131" s="437"/>
      <c r="Q131" s="437"/>
      <c r="R131" s="437"/>
      <c r="S131" s="437"/>
      <c r="T131" s="437"/>
      <c r="U131" s="437"/>
      <c r="V131" s="437"/>
      <c r="W131" s="437"/>
      <c r="X131" s="437"/>
      <c r="Y131" s="437"/>
      <c r="Z131" s="448"/>
      <c r="AD131" s="236" t="str">
        <f>IF(AA130&gt;AB130,AD130&amp;"  "&amp;AE130,IF(AB130&gt;AA130,AD130&amp;"  "&amp;AE131,""))</f>
        <v>3 - 0  (6, 10, 10)</v>
      </c>
      <c r="AE131" s="236" t="str">
        <f t="shared" si="59"/>
        <v>(-6, -10, -10)</v>
      </c>
      <c r="AF131" s="236">
        <f>IF(N130&gt;M130,1,0)</f>
        <v>0</v>
      </c>
      <c r="AG131" s="236">
        <f>IF(P130&gt;O130,1,0)</f>
        <v>0</v>
      </c>
      <c r="AH131" s="236">
        <f>IF(R130&gt;Q130,1,0)</f>
        <v>0</v>
      </c>
      <c r="AI131" s="236">
        <f>IF(T130&gt;S130,1,0)</f>
        <v>0</v>
      </c>
      <c r="AJ131" s="236">
        <f>IF(V130&gt;U130,1,0)</f>
        <v>0</v>
      </c>
      <c r="AK131" s="236">
        <f>IF(X130&gt;W130,1,0)</f>
        <v>0</v>
      </c>
      <c r="AL131" s="236">
        <f>IF(Z130&gt;Y130,1,0)</f>
        <v>0</v>
      </c>
      <c r="AM131" s="236">
        <f>IF(N130&gt;M130,M130,IF(M130&gt;N130,-N130,""))</f>
        <v>-6</v>
      </c>
      <c r="AN131" s="236" t="str">
        <f>IF(P130&gt;O130,", "&amp;O130,IF(O130&gt;P130,", "&amp;-P130,""))</f>
        <v>, -10</v>
      </c>
      <c r="AO131" s="236" t="str">
        <f>IF(R130&gt;Q130,", "&amp;Q130,IF(Q130&gt;R130,", "&amp;-R130,""))</f>
        <v>, -10</v>
      </c>
      <c r="AP131" s="236" t="str">
        <f>IF(T130&gt;S130,", "&amp;S130,IF(S130&gt;T130,", "&amp;-T130,""))</f>
        <v/>
      </c>
      <c r="AQ131" s="236" t="str">
        <f>IF(V130&gt;U130,", "&amp;U130,IF(U130&gt;V130,", "&amp;-V130,""))</f>
        <v/>
      </c>
      <c r="AR131" s="236" t="str">
        <f>IF(X130&gt;W130,", "&amp;W130,IF(W130&gt;X130,", "&amp;-X130,""))</f>
        <v/>
      </c>
      <c r="AS131" s="236" t="str">
        <f>IF(Z130&gt;Y130,", "&amp;Y130,IF(Y130&gt;Z130,", "&amp;-Z130,""))</f>
        <v/>
      </c>
      <c r="AX131" s="269"/>
      <c r="AY131" s="255">
        <v>48</v>
      </c>
      <c r="AZ131" s="256" t="str">
        <f>VLOOKUP(AY131,$A$4:$L$145,6,FALSE)</f>
        <v>21-sep-- Table</v>
      </c>
      <c r="BA131" s="270"/>
      <c r="BB131" s="266">
        <f ca="1">VLOOKUP(BB127,$A$4:$L$149,8,FALSE)</f>
        <v>4025</v>
      </c>
      <c r="BC131" s="266" t="str">
        <f ca="1">IF(BB131=0,0,VLOOKUP(BB131,Inscripciones!$B$2:$K$499,2,FALSE))</f>
        <v>GABRIEL CORRALES BARRANTES</v>
      </c>
      <c r="BD131" s="267" t="str">
        <f ca="1">IF(BB131=0,0,VLOOKUP(BB131,Inscripciones!$B$1:$N$399,3,FALSE))</f>
        <v>ESPARZA</v>
      </c>
    </row>
    <row r="132" spans="1:62" ht="10.7" customHeight="1" x14ac:dyDescent="0.25">
      <c r="B132" s="449" t="s">
        <v>162</v>
      </c>
      <c r="C132" s="450"/>
      <c r="D132" s="450"/>
      <c r="E132" s="455"/>
      <c r="G132" s="436">
        <f>IF(M128="",0,IF(AA128&gt;AB128,G128,H128))</f>
        <v>0</v>
      </c>
      <c r="I132" s="436">
        <f>IF(G132=0,0,VLOOKUP(G132,Inscripciones!$B$2:$K$499,2,FALSE))</f>
        <v>0</v>
      </c>
      <c r="J132" s="436">
        <f>IF(G132=0,0,VLOOKUP(G132,Inscripciones!$B$1:$N$399,3,FALSE))</f>
        <v>0</v>
      </c>
      <c r="AU132" s="243">
        <f>1+AU130</f>
        <v>63</v>
      </c>
      <c r="AV132" s="244" t="str">
        <f>VLOOKUP(AV133,$A$4:$L$145,7,FALSE)</f>
        <v>X</v>
      </c>
      <c r="AW132" s="245" t="str">
        <f>IF(AV132=0,0,VLOOKUP(AV132,Inscripciones!$B$2:$K$499,2,FALSE))</f>
        <v>BYE</v>
      </c>
      <c r="AX132" s="246" t="str">
        <f>IF(AV132=0,0,VLOOKUP(AV132,Inscripciones!$B$1:$N$399,3,FALSE))</f>
        <v>BYE</v>
      </c>
      <c r="AY132" s="271"/>
      <c r="BA132" s="268"/>
      <c r="BB132" s="247"/>
      <c r="BC132" s="248" t="str">
        <f>VLOOKUP(AY131,$A$4:$AD$149,29,FALSE)</f>
        <v>2 - 0  (6, 11)</v>
      </c>
      <c r="BD132" s="247"/>
    </row>
    <row r="133" spans="1:62" ht="10.7" customHeight="1" x14ac:dyDescent="0.25">
      <c r="B133" s="451"/>
      <c r="C133" s="452"/>
      <c r="D133" s="452"/>
      <c r="E133" s="456"/>
      <c r="G133" s="437" t="s">
        <v>58</v>
      </c>
      <c r="I133" s="437"/>
      <c r="J133" s="437"/>
      <c r="AV133" s="255">
        <v>32</v>
      </c>
      <c r="AW133" s="256" t="str">
        <f>VLOOKUP(AV133,$A$4:$L$145,6,FALSE)</f>
        <v>21-sep-- Table</v>
      </c>
      <c r="AX133" s="257"/>
      <c r="AY133" s="266">
        <f ca="1">VLOOKUP(AY131,$A$4:$L$149,8,FALSE)</f>
        <v>4025</v>
      </c>
      <c r="AZ133" s="266" t="str">
        <f ca="1">IF(AY133=0,0,VLOOKUP(AY133,Inscripciones!$B$2:$K$499,2,FALSE))</f>
        <v>GABRIEL CORRALES BARRANTES</v>
      </c>
      <c r="BA133" s="267" t="str">
        <f ca="1">IF(AY133=0,0,VLOOKUP(AY133,Inscripciones!$B$1:$N$399,3,FALSE))</f>
        <v>ESPARZA</v>
      </c>
    </row>
    <row r="134" spans="1:62" ht="10.7" customHeight="1" x14ac:dyDescent="0.25">
      <c r="B134" s="451"/>
      <c r="C134" s="452"/>
      <c r="D134" s="452"/>
      <c r="E134" s="456"/>
      <c r="G134" s="436">
        <f ca="1">IF(M130="",0,IF(AA130&gt;AB130,G130,H130))</f>
        <v>3790</v>
      </c>
      <c r="I134" s="436" t="str">
        <f ca="1">IF(G134=0,0,VLOOKUP(G134,Inscripciones!$B$2:$K$499,2,FALSE))</f>
        <v>FABIAN ROJAS VARELA</v>
      </c>
      <c r="J134" s="436" t="str">
        <f ca="1">IF(G134=0,0,VLOOKUP(G134,Inscripciones!$B$1:$N$399,3,FALSE))</f>
        <v>SAN CARLOS</v>
      </c>
      <c r="AU134" s="243">
        <f>1+AU132</f>
        <v>64</v>
      </c>
      <c r="AV134" s="266">
        <f ca="1">VLOOKUP(AV133,$A$4:$L$145,8,FALSE)</f>
        <v>4025</v>
      </c>
      <c r="AW134" s="266" t="str">
        <f ca="1">IF(AV134=0,0,VLOOKUP(AV134,Inscripciones!$B$2:$K$499,2,FALSE))</f>
        <v>GABRIEL CORRALES BARRANTES</v>
      </c>
      <c r="AX134" s="267" t="str">
        <f ca="1">IF(AV134=0,0,VLOOKUP(AV134,Inscripciones!$B$1:$N$399,3,FALSE))</f>
        <v>ESPARZA</v>
      </c>
      <c r="AY134" s="247"/>
      <c r="AZ134" s="248" t="str">
        <f>VLOOKUP(AV133,$A$4:$AD$149,29,FALSE)</f>
        <v>1 - 0  (0)</v>
      </c>
      <c r="BA134" s="247"/>
      <c r="BE134" s="244">
        <f ca="1">VLOOKUP(BE135,$A$4:$L$149,7,FALSE)</f>
        <v>4297</v>
      </c>
      <c r="BF134" s="245" t="str">
        <f ca="1">IF(BE134=0,0,VLOOKUP(BE134,Inscripciones!$B$2:$K$499,2,FALSE))</f>
        <v>JESÉ DAVID CHAVES MUÑOZ</v>
      </c>
      <c r="BG134" s="246" t="str">
        <f ca="1">IF(BE134=0,0,VLOOKUP(BE134,Inscripciones!$B$1:$N$399,3,FALSE))</f>
        <v>ESPARZA</v>
      </c>
      <c r="BH134" s="271"/>
      <c r="BI134" s="236" t="s">
        <v>163</v>
      </c>
      <c r="BJ134" s="241"/>
    </row>
    <row r="135" spans="1:62" ht="10.7" customHeight="1" thickBot="1" x14ac:dyDescent="0.3">
      <c r="B135" s="453"/>
      <c r="C135" s="454"/>
      <c r="D135" s="454"/>
      <c r="E135" s="457"/>
      <c r="G135" s="437" t="s">
        <v>58</v>
      </c>
      <c r="I135" s="437"/>
      <c r="J135" s="437"/>
      <c r="AU135" s="243"/>
      <c r="AV135" s="238"/>
      <c r="AW135" s="238"/>
      <c r="AX135" s="238"/>
      <c r="AY135" s="238"/>
      <c r="AZ135" s="238"/>
      <c r="BA135" s="238"/>
      <c r="BB135" s="238"/>
      <c r="BC135" s="238"/>
      <c r="BD135" s="238"/>
      <c r="BE135" s="255">
        <v>63</v>
      </c>
      <c r="BF135" s="256" t="str">
        <f>VLOOKUP(BE135,$A$4:$L$145,6,FALSE)</f>
        <v>21-sep-- Table</v>
      </c>
      <c r="BG135" s="257"/>
      <c r="BH135" s="274">
        <f>G132</f>
        <v>0</v>
      </c>
      <c r="BI135" s="301">
        <f>IF(BH135=0,0,VLOOKUP(BH135,Inscripciones!$B$2:$K$499,2,FALSE))</f>
        <v>0</v>
      </c>
      <c r="BJ135" s="276">
        <f>IF(BH135=0,0,VLOOKUP(BH135,Inscripciones!$B$1:$N$399,3,FALSE))</f>
        <v>0</v>
      </c>
    </row>
    <row r="136" spans="1:62" ht="10.7" customHeight="1" x14ac:dyDescent="0.25">
      <c r="AU136" s="243"/>
      <c r="AV136" s="307"/>
      <c r="AX136" s="238"/>
      <c r="AY136" s="238"/>
      <c r="AZ136" s="238"/>
      <c r="BA136" s="238"/>
      <c r="BB136" s="238"/>
      <c r="BC136" s="238"/>
      <c r="BD136" s="238"/>
      <c r="BE136" s="266">
        <f ca="1">VLOOKUP(BE135,$A$4:$L$145,8,FALSE)</f>
        <v>4025</v>
      </c>
      <c r="BF136" s="308" t="str">
        <f ca="1">IF(BE136=0,0,VLOOKUP(BE136,Inscripciones!$B$2:$K$499,2,FALSE))</f>
        <v>GABRIEL CORRALES BARRANTES</v>
      </c>
      <c r="BG136" s="267" t="str">
        <f ca="1">IF(BE136=0,0,VLOOKUP(BE136,Inscripciones!$B$1:$N$399,3,FALSE))</f>
        <v>ESPARZA</v>
      </c>
      <c r="BH136" s="247"/>
      <c r="BI136" s="248" t="str">
        <f>VLOOKUP(BE135,$A$4:$AD$149,29,FALSE)</f>
        <v/>
      </c>
      <c r="BJ136" s="247"/>
    </row>
    <row r="137" spans="1:62" ht="12.75" x14ac:dyDescent="0.25"/>
    <row r="138" spans="1:62" ht="12.75" hidden="1" x14ac:dyDescent="0.25"/>
    <row r="139" spans="1:62" ht="12.75" hidden="1" x14ac:dyDescent="0.25"/>
    <row r="140" spans="1:62" ht="12.75" hidden="1" x14ac:dyDescent="0.25">
      <c r="D140" s="237" t="s">
        <v>164</v>
      </c>
      <c r="E140" s="236">
        <v>1</v>
      </c>
      <c r="G140" s="256">
        <f ca="1">G134</f>
        <v>3790</v>
      </c>
      <c r="I140" s="236" t="str">
        <f ca="1">IF(G140=0,0,VLOOKUP(G140,Inscripciones!$B$2:$K$499,2,FALSE))</f>
        <v>FABIAN ROJAS VARELA</v>
      </c>
      <c r="J140" s="236" t="str">
        <f ca="1">IF(G140=0,0,VLOOKUP(G140,Inscripciones!$B$1:$N$399,3,FALSE))</f>
        <v>SAN CARLOS</v>
      </c>
      <c r="K140" s="309">
        <f ca="1">G124</f>
        <v>3790</v>
      </c>
      <c r="L140" s="310">
        <f ca="1">H124</f>
        <v>4297</v>
      </c>
      <c r="M140" s="438" t="s">
        <v>165</v>
      </c>
    </row>
    <row r="141" spans="1:62" ht="12.75" hidden="1" x14ac:dyDescent="0.25">
      <c r="D141" s="237" t="s">
        <v>166</v>
      </c>
      <c r="E141" s="236">
        <v>2</v>
      </c>
      <c r="G141" s="256">
        <f ca="1">IF(G140=G130,H130,G130)</f>
        <v>3787</v>
      </c>
      <c r="I141" s="236" t="str">
        <f ca="1">IF(G141=0,0,VLOOKUP(G141,Inscripciones!$B$2:$K$499,2,FALSE))</f>
        <v>ISAAC RIVERA TORRES</v>
      </c>
      <c r="J141" s="236" t="str">
        <f ca="1">IF(G141=0,0,VLOOKUP(G141,Inscripciones!$B$1:$N$399,3,FALSE))</f>
        <v>CURRIDABAT</v>
      </c>
      <c r="K141" s="311">
        <f ca="1">H124</f>
        <v>4297</v>
      </c>
      <c r="L141" s="312">
        <f ca="1">G124</f>
        <v>3790</v>
      </c>
      <c r="M141" s="439"/>
    </row>
    <row r="142" spans="1:62" ht="12.75" hidden="1" x14ac:dyDescent="0.25">
      <c r="D142" s="237" t="s">
        <v>167</v>
      </c>
      <c r="E142" s="236">
        <v>3</v>
      </c>
      <c r="G142" s="256">
        <f ca="1">IF(E132=1,G132,VLOOKUP(G140,K140:L143,2,FALSE))</f>
        <v>4297</v>
      </c>
      <c r="I142" s="236" t="str">
        <f ca="1">IF(G142=0,0,VLOOKUP(G142,Inscripciones!$B$2:$K$499,2,FALSE))</f>
        <v>JESÉ DAVID CHAVES MUÑOZ</v>
      </c>
      <c r="J142" s="236" t="str">
        <f ca="1">IF(G142=0,0,VLOOKUP(G142,Inscripciones!$B$1:$N$399,3,FALSE))</f>
        <v>ESPARZA</v>
      </c>
      <c r="K142" s="311">
        <f ca="1">G126</f>
        <v>3787</v>
      </c>
      <c r="L142" s="312">
        <f ca="1">H126</f>
        <v>4025</v>
      </c>
      <c r="M142" s="439"/>
    </row>
    <row r="143" spans="1:62" ht="12.75" hidden="1" x14ac:dyDescent="0.25">
      <c r="D143" s="237" t="s">
        <v>168</v>
      </c>
      <c r="E143" s="236">
        <v>4</v>
      </c>
      <c r="G143" s="256">
        <f ca="1">IF(G142=G128,H128,G128)</f>
        <v>4025</v>
      </c>
      <c r="I143" s="236" t="str">
        <f ca="1">IF(G143=0,0,VLOOKUP(G143,Inscripciones!$B$2:$K$499,2,FALSE))</f>
        <v>GABRIEL CORRALES BARRANTES</v>
      </c>
      <c r="J143" s="236" t="str">
        <f ca="1">IF(G143=0,0,VLOOKUP(G143,Inscripciones!$B$1:$N$399,3,FALSE))</f>
        <v>ESPARZA</v>
      </c>
      <c r="K143" s="313">
        <f ca="1">H126</f>
        <v>4025</v>
      </c>
      <c r="L143" s="314">
        <f ca="1">G126</f>
        <v>3787</v>
      </c>
      <c r="M143" s="440"/>
    </row>
    <row r="144" spans="1:62" ht="12.75" hidden="1" x14ac:dyDescent="0.25">
      <c r="K144" s="309">
        <f ca="1">G116</f>
        <v>3790</v>
      </c>
      <c r="L144" s="310">
        <f ca="1">H116</f>
        <v>3988</v>
      </c>
      <c r="M144" s="441" t="s">
        <v>169</v>
      </c>
    </row>
    <row r="145" spans="4:13" ht="12.75" hidden="1" x14ac:dyDescent="0.25">
      <c r="K145" s="311">
        <f ca="1">H116</f>
        <v>3988</v>
      </c>
      <c r="L145" s="312">
        <f ca="1">G116</f>
        <v>3790</v>
      </c>
      <c r="M145" s="442"/>
    </row>
    <row r="146" spans="4:13" ht="12.75" hidden="1" x14ac:dyDescent="0.25">
      <c r="K146" s="311">
        <f ca="1">G118</f>
        <v>4679</v>
      </c>
      <c r="L146" s="312">
        <f ca="1">H118</f>
        <v>4297</v>
      </c>
      <c r="M146" s="442"/>
    </row>
    <row r="147" spans="4:13" ht="12.75" hidden="1" x14ac:dyDescent="0.25">
      <c r="K147" s="311">
        <f ca="1">H118</f>
        <v>4297</v>
      </c>
      <c r="L147" s="312">
        <f ca="1">G118</f>
        <v>4679</v>
      </c>
      <c r="M147" s="442"/>
    </row>
    <row r="148" spans="4:13" ht="12.75" hidden="1" x14ac:dyDescent="0.25">
      <c r="D148" s="237" t="s">
        <v>170</v>
      </c>
      <c r="G148" s="256">
        <f ca="1">VLOOKUP(G140,K144:L151,2,FALSE)</f>
        <v>3988</v>
      </c>
      <c r="I148" s="236" t="str">
        <f ca="1">IF(G148=0,0,VLOOKUP(G148,Inscripciones!$B$2:$K$499,2,FALSE))</f>
        <v>JACKY CHENG FENG</v>
      </c>
      <c r="J148" s="236" t="str">
        <f ca="1">IF(G148=0,0,VLOOKUP(G148,Inscripciones!$B$1:$N$399,3,FALSE))</f>
        <v>ESCAZÚ</v>
      </c>
      <c r="K148" s="311">
        <f ca="1">G120</f>
        <v>3787</v>
      </c>
      <c r="L148" s="312">
        <f ca="1">H120</f>
        <v>3875</v>
      </c>
      <c r="M148" s="442"/>
    </row>
    <row r="149" spans="4:13" ht="12.75" hidden="1" x14ac:dyDescent="0.25">
      <c r="D149" s="237" t="s">
        <v>171</v>
      </c>
      <c r="G149" s="256">
        <f ca="1">VLOOKUP(G141,K144:L151,2,FALSE)</f>
        <v>3875</v>
      </c>
      <c r="I149" s="236" t="str">
        <f ca="1">IF(G149=0,0,VLOOKUP(G149,Inscripciones!$B$2:$K$499,2,FALSE))</f>
        <v>CALEB CASCANTE MARIN</v>
      </c>
      <c r="J149" s="236" t="str">
        <f ca="1">IF(G149=0,0,VLOOKUP(G149,Inscripciones!$B$1:$N$399,3,FALSE))</f>
        <v>ESCAZÚ</v>
      </c>
      <c r="K149" s="311">
        <f ca="1">H120</f>
        <v>3875</v>
      </c>
      <c r="L149" s="312">
        <f ca="1">G120</f>
        <v>3787</v>
      </c>
      <c r="M149" s="442"/>
    </row>
    <row r="150" spans="4:13" ht="12.75" hidden="1" x14ac:dyDescent="0.25">
      <c r="D150" s="237" t="s">
        <v>172</v>
      </c>
      <c r="G150" s="256">
        <f ca="1">VLOOKUP(G142,K144:L151,2,FALSE)</f>
        <v>4679</v>
      </c>
      <c r="I150" s="236" t="str">
        <f ca="1">IF(G150=0,0,VLOOKUP(G150,Inscripciones!$B$2:$K$499,2,FALSE))</f>
        <v>TOMAS IGNACIO UGALDE HERNANDEZ</v>
      </c>
      <c r="J150" s="236" t="str">
        <f ca="1">IF(G150=0,0,VLOOKUP(G150,Inscripciones!$B$1:$N$399,3,FALSE))</f>
        <v>CCDR SAN JOSÉ</v>
      </c>
      <c r="K150" s="311">
        <f ca="1">G122</f>
        <v>4177</v>
      </c>
      <c r="L150" s="312">
        <f ca="1">H122</f>
        <v>4025</v>
      </c>
      <c r="M150" s="442"/>
    </row>
    <row r="151" spans="4:13" ht="12.75" hidden="1" x14ac:dyDescent="0.25">
      <c r="D151" s="237" t="s">
        <v>173</v>
      </c>
      <c r="G151" s="256">
        <f ca="1">VLOOKUP(G143,K144:L151,2,FALSE)</f>
        <v>4177</v>
      </c>
      <c r="I151" s="236" t="str">
        <f ca="1">IF(G151=0,0,VLOOKUP(G151,Inscripciones!$B$2:$K$499,2,FALSE))</f>
        <v>RODOLFO ALBERTO CHAVES LEON</v>
      </c>
      <c r="J151" s="236" t="str">
        <f ca="1">IF(G151=0,0,VLOOKUP(G151,Inscripciones!$B$1:$N$399,3,FALSE))</f>
        <v>ESPARZA</v>
      </c>
      <c r="K151" s="313">
        <f ca="1">H122</f>
        <v>4025</v>
      </c>
      <c r="L151" s="314">
        <f ca="1">G122</f>
        <v>4177</v>
      </c>
      <c r="M151" s="443"/>
    </row>
    <row r="152" spans="4:13" ht="12.75" hidden="1" x14ac:dyDescent="0.25">
      <c r="K152" s="309">
        <f ca="1">G100</f>
        <v>3790</v>
      </c>
      <c r="L152" s="310">
        <f ca="1">H100</f>
        <v>4296</v>
      </c>
      <c r="M152" s="442" t="s">
        <v>174</v>
      </c>
    </row>
    <row r="153" spans="4:13" ht="12.75" hidden="1" x14ac:dyDescent="0.25">
      <c r="K153" s="311">
        <f ca="1">H100</f>
        <v>4296</v>
      </c>
      <c r="L153" s="312">
        <f ca="1">G100</f>
        <v>3790</v>
      </c>
      <c r="M153" s="442"/>
    </row>
    <row r="154" spans="4:13" ht="12.75" hidden="1" x14ac:dyDescent="0.25">
      <c r="K154" s="311">
        <f ca="1">G102</f>
        <v>4175</v>
      </c>
      <c r="L154" s="312">
        <f ca="1">H102</f>
        <v>3988</v>
      </c>
      <c r="M154" s="442"/>
    </row>
    <row r="155" spans="4:13" ht="12.75" hidden="1" x14ac:dyDescent="0.25">
      <c r="K155" s="311">
        <f ca="1">H102</f>
        <v>3988</v>
      </c>
      <c r="L155" s="312">
        <f ca="1">G102</f>
        <v>4175</v>
      </c>
      <c r="M155" s="442"/>
    </row>
    <row r="156" spans="4:13" ht="12.75" hidden="1" x14ac:dyDescent="0.25">
      <c r="K156" s="311">
        <f ca="1">G104</f>
        <v>4026</v>
      </c>
      <c r="L156" s="312">
        <f ca="1">H104</f>
        <v>4679</v>
      </c>
      <c r="M156" s="442"/>
    </row>
    <row r="157" spans="4:13" ht="12.75" hidden="1" x14ac:dyDescent="0.25">
      <c r="K157" s="311">
        <f ca="1">H104</f>
        <v>4679</v>
      </c>
      <c r="L157" s="312">
        <f ca="1">G104</f>
        <v>4026</v>
      </c>
      <c r="M157" s="442"/>
    </row>
    <row r="158" spans="4:13" ht="12.75" hidden="1" x14ac:dyDescent="0.25">
      <c r="K158" s="311">
        <f ca="1">G106</f>
        <v>4351</v>
      </c>
      <c r="L158" s="312">
        <f ca="1">H106</f>
        <v>4297</v>
      </c>
      <c r="M158" s="442"/>
    </row>
    <row r="159" spans="4:13" ht="12.75" hidden="1" x14ac:dyDescent="0.25">
      <c r="K159" s="311">
        <f ca="1">H106</f>
        <v>4297</v>
      </c>
      <c r="L159" s="312">
        <f ca="1">G106</f>
        <v>4351</v>
      </c>
      <c r="M159" s="442"/>
    </row>
    <row r="160" spans="4:13" ht="12.75" hidden="1" x14ac:dyDescent="0.25">
      <c r="D160" s="237" t="s">
        <v>175</v>
      </c>
      <c r="G160" s="256">
        <f ca="1">VLOOKUP(G140,$K$152:$L$167,2,FALSE)</f>
        <v>4296</v>
      </c>
      <c r="I160" s="236" t="str">
        <f ca="1">IF(G160=0,0,VLOOKUP(G160,Inscripciones!$B$2:$K$499,2,FALSE))</f>
        <v>SAÚL EMIR PÉREZ MEDINA</v>
      </c>
      <c r="J160" s="236" t="str">
        <f ca="1">IF(G160=0,0,VLOOKUP(G160,Inscripciones!$B$1:$N$399,3,FALSE))</f>
        <v>ESPARZA</v>
      </c>
      <c r="K160" s="311">
        <f ca="1">G108</f>
        <v>3787</v>
      </c>
      <c r="L160" s="312">
        <f ca="1">H108</f>
        <v>4293</v>
      </c>
      <c r="M160" s="442"/>
    </row>
    <row r="161" spans="4:13" ht="12.75" hidden="1" x14ac:dyDescent="0.25">
      <c r="D161" s="237" t="s">
        <v>176</v>
      </c>
      <c r="G161" s="256">
        <f t="shared" ref="G161:G163" ca="1" si="156">VLOOKUP(G141,$K$152:$L$167,2,FALSE)</f>
        <v>4293</v>
      </c>
      <c r="I161" s="236" t="str">
        <f ca="1">IF(G161=0,0,VLOOKUP(G161,Inscripciones!$B$2:$K$499,2,FALSE))</f>
        <v>MIKEL MORA JIMÉNEZ</v>
      </c>
      <c r="J161" s="236" t="str">
        <f ca="1">IF(G161=0,0,VLOOKUP(G161,Inscripciones!$B$1:$N$399,3,FALSE))</f>
        <v>ESPARZA</v>
      </c>
      <c r="K161" s="311">
        <f ca="1">H108</f>
        <v>4293</v>
      </c>
      <c r="L161" s="312">
        <f ca="1">G108</f>
        <v>3787</v>
      </c>
      <c r="M161" s="442"/>
    </row>
    <row r="162" spans="4:13" ht="12.75" hidden="1" x14ac:dyDescent="0.25">
      <c r="D162" s="237" t="s">
        <v>177</v>
      </c>
      <c r="G162" s="256">
        <f t="shared" ca="1" si="156"/>
        <v>4351</v>
      </c>
      <c r="I162" s="236" t="str">
        <f ca="1">IF(G162=0,0,VLOOKUP(G162,Inscripciones!$B$2:$K$499,2,FALSE))</f>
        <v>DANIEL GARRO OBALDÍA</v>
      </c>
      <c r="J162" s="236" t="str">
        <f ca="1">IF(G162=0,0,VLOOKUP(G162,Inscripciones!$B$1:$N$399,3,FALSE))</f>
        <v>SANTA ANA</v>
      </c>
      <c r="K162" s="311">
        <f ca="1">G110</f>
        <v>4151</v>
      </c>
      <c r="L162" s="312">
        <f ca="1">H110</f>
        <v>3875</v>
      </c>
      <c r="M162" s="442"/>
    </row>
    <row r="163" spans="4:13" ht="12.75" hidden="1" x14ac:dyDescent="0.25">
      <c r="D163" s="237" t="s">
        <v>178</v>
      </c>
      <c r="G163" s="256">
        <f t="shared" ca="1" si="156"/>
        <v>3987</v>
      </c>
      <c r="I163" s="236" t="str">
        <f ca="1">IF(G163=0,0,VLOOKUP(G163,Inscripciones!$B$2:$K$499,2,FALSE))</f>
        <v>JOSÉ DANIEL FERNÁNDEZ HERRERA</v>
      </c>
      <c r="J163" s="236" t="str">
        <f ca="1">IF(G163=0,0,VLOOKUP(G163,Inscripciones!$B$1:$N$399,3,FALSE))</f>
        <v>ESCAZÚ</v>
      </c>
      <c r="K163" s="311">
        <f ca="1">H110</f>
        <v>3875</v>
      </c>
      <c r="L163" s="312">
        <f ca="1">G110</f>
        <v>4151</v>
      </c>
      <c r="M163" s="442"/>
    </row>
    <row r="164" spans="4:13" ht="12.75" hidden="1" x14ac:dyDescent="0.25">
      <c r="D164" s="237" t="s">
        <v>179</v>
      </c>
      <c r="G164" s="256">
        <f ca="1">VLOOKUP(G148,$K$152:$L$167,2,FALSE)</f>
        <v>4175</v>
      </c>
      <c r="I164" s="236" t="str">
        <f ca="1">IF(G164=0,0,VLOOKUP(G164,Inscripciones!$B$2:$K$499,2,FALSE))</f>
        <v>BENJAMÍN QUIRÓS BALTODANO</v>
      </c>
      <c r="J164" s="236" t="str">
        <f ca="1">IF(G164=0,0,VLOOKUP(G164,Inscripciones!$B$1:$N$399,3,FALSE))</f>
        <v>ESPARZA</v>
      </c>
      <c r="K164" s="311">
        <f ca="1">G112</f>
        <v>4181</v>
      </c>
      <c r="L164" s="312">
        <f ca="1">H112</f>
        <v>4177</v>
      </c>
      <c r="M164" s="442"/>
    </row>
    <row r="165" spans="4:13" ht="12.75" hidden="1" x14ac:dyDescent="0.25">
      <c r="D165" s="237" t="s">
        <v>180</v>
      </c>
      <c r="G165" s="256">
        <f t="shared" ref="G165:G167" ca="1" si="157">VLOOKUP(G149,$K$152:$L$167,2,FALSE)</f>
        <v>4151</v>
      </c>
      <c r="I165" s="236" t="str">
        <f ca="1">IF(G165=0,0,VLOOKUP(G165,Inscripciones!$B$2:$K$499,2,FALSE))</f>
        <v>ISAAC DAVID CASTRO DÍAZ</v>
      </c>
      <c r="J165" s="236" t="str">
        <f ca="1">IF(G165=0,0,VLOOKUP(G165,Inscripciones!$B$1:$N$399,3,FALSE))</f>
        <v>SAN CARLOS</v>
      </c>
      <c r="K165" s="311">
        <f ca="1">H112</f>
        <v>4177</v>
      </c>
      <c r="L165" s="312">
        <f ca="1">G112</f>
        <v>4181</v>
      </c>
      <c r="M165" s="442"/>
    </row>
    <row r="166" spans="4:13" ht="12.75" hidden="1" x14ac:dyDescent="0.25">
      <c r="D166" s="237" t="s">
        <v>181</v>
      </c>
      <c r="G166" s="256">
        <f t="shared" ca="1" si="157"/>
        <v>4026</v>
      </c>
      <c r="I166" s="236" t="str">
        <f ca="1">IF(G166=0,0,VLOOKUP(G166,Inscripciones!$B$2:$K$499,2,FALSE))</f>
        <v>IAN GABRIEL VILLEGAS SALAS</v>
      </c>
      <c r="J166" s="236" t="str">
        <f ca="1">IF(G166=0,0,VLOOKUP(G166,Inscripciones!$B$1:$N$399,3,FALSE))</f>
        <v>SAN CARLOS</v>
      </c>
      <c r="K166" s="311">
        <f ca="1">G114</f>
        <v>3987</v>
      </c>
      <c r="L166" s="312">
        <f ca="1">H114</f>
        <v>4025</v>
      </c>
      <c r="M166" s="442"/>
    </row>
    <row r="167" spans="4:13" ht="12.75" hidden="1" x14ac:dyDescent="0.25">
      <c r="D167" s="237" t="s">
        <v>182</v>
      </c>
      <c r="G167" s="256">
        <f t="shared" ca="1" si="157"/>
        <v>4181</v>
      </c>
      <c r="I167" s="236" t="str">
        <f ca="1">IF(G167=0,0,VLOOKUP(G167,Inscripciones!$B$2:$K$499,2,FALSE))</f>
        <v>JUAN MARTÍN ARCE VÁSQUEZ</v>
      </c>
      <c r="J167" s="236" t="str">
        <f ca="1">IF(G167=0,0,VLOOKUP(G167,Inscripciones!$B$1:$N$399,3,FALSE))</f>
        <v>SAN CARLOS</v>
      </c>
      <c r="K167" s="313">
        <f ca="1">H114</f>
        <v>4025</v>
      </c>
      <c r="L167" s="314">
        <f ca="1">G114</f>
        <v>3987</v>
      </c>
      <c r="M167" s="443"/>
    </row>
    <row r="168" spans="4:13" ht="12.75" hidden="1" x14ac:dyDescent="0.25">
      <c r="K168" s="309">
        <f ca="1">G68</f>
        <v>3790</v>
      </c>
      <c r="L168" s="310">
        <f ca="1">H68</f>
        <v>4459</v>
      </c>
      <c r="M168" s="444" t="s">
        <v>183</v>
      </c>
    </row>
    <row r="169" spans="4:13" ht="12.75" hidden="1" x14ac:dyDescent="0.25">
      <c r="K169" s="311">
        <f ca="1">H68</f>
        <v>4459</v>
      </c>
      <c r="L169" s="312">
        <f ca="1">G68</f>
        <v>3790</v>
      </c>
      <c r="M169" s="442"/>
    </row>
    <row r="170" spans="4:13" ht="12.75" hidden="1" x14ac:dyDescent="0.25">
      <c r="K170" s="311">
        <f ca="1">G70</f>
        <v>4353</v>
      </c>
      <c r="L170" s="312">
        <f ca="1">H70</f>
        <v>4296</v>
      </c>
      <c r="M170" s="442"/>
    </row>
    <row r="171" spans="4:13" ht="12.75" hidden="1" x14ac:dyDescent="0.25">
      <c r="K171" s="311">
        <f ca="1">H70</f>
        <v>4296</v>
      </c>
      <c r="L171" s="312">
        <f ca="1">G70</f>
        <v>4353</v>
      </c>
      <c r="M171" s="442"/>
    </row>
    <row r="172" spans="4:13" ht="12.75" hidden="1" x14ac:dyDescent="0.25">
      <c r="K172" s="311">
        <f ca="1">G72</f>
        <v>4175</v>
      </c>
      <c r="L172" s="312">
        <f ca="1">H72</f>
        <v>4122</v>
      </c>
      <c r="M172" s="442"/>
    </row>
    <row r="173" spans="4:13" ht="12.75" hidden="1" x14ac:dyDescent="0.25">
      <c r="K173" s="311">
        <f ca="1">H72</f>
        <v>4122</v>
      </c>
      <c r="L173" s="312">
        <f ca="1">G72</f>
        <v>4175</v>
      </c>
      <c r="M173" s="442"/>
    </row>
    <row r="174" spans="4:13" ht="12.75" hidden="1" x14ac:dyDescent="0.25">
      <c r="K174" s="311">
        <f ca="1">G74</f>
        <v>4381</v>
      </c>
      <c r="L174" s="312">
        <f ca="1">H74</f>
        <v>3988</v>
      </c>
      <c r="M174" s="442"/>
    </row>
    <row r="175" spans="4:13" ht="12.75" hidden="1" x14ac:dyDescent="0.25">
      <c r="K175" s="311">
        <f ca="1">H74</f>
        <v>3988</v>
      </c>
      <c r="L175" s="312">
        <f ca="1">G74</f>
        <v>4381</v>
      </c>
      <c r="M175" s="442"/>
    </row>
    <row r="176" spans="4:13" ht="12.75" hidden="1" x14ac:dyDescent="0.25">
      <c r="K176" s="311">
        <f ca="1">G76</f>
        <v>4026</v>
      </c>
      <c r="L176" s="312">
        <f ca="1">H76</f>
        <v>4121</v>
      </c>
      <c r="M176" s="442"/>
    </row>
    <row r="177" spans="4:13" ht="12.75" hidden="1" x14ac:dyDescent="0.25">
      <c r="K177" s="311">
        <f ca="1">H76</f>
        <v>4121</v>
      </c>
      <c r="L177" s="312">
        <f ca="1">G76</f>
        <v>4026</v>
      </c>
      <c r="M177" s="442"/>
    </row>
    <row r="178" spans="4:13" ht="12.75" hidden="1" x14ac:dyDescent="0.25">
      <c r="K178" s="311">
        <f ca="1">G78</f>
        <v>4218</v>
      </c>
      <c r="L178" s="312">
        <f ca="1">H78</f>
        <v>4679</v>
      </c>
      <c r="M178" s="442"/>
    </row>
    <row r="179" spans="4:13" ht="12.75" hidden="1" x14ac:dyDescent="0.25">
      <c r="K179" s="311">
        <f ca="1">H78</f>
        <v>4679</v>
      </c>
      <c r="L179" s="312">
        <f ca="1">G78</f>
        <v>4218</v>
      </c>
      <c r="M179" s="442"/>
    </row>
    <row r="180" spans="4:13" ht="12.75" hidden="1" x14ac:dyDescent="0.25">
      <c r="K180" s="311">
        <f ca="1">G80</f>
        <v>4351</v>
      </c>
      <c r="L180" s="312">
        <f ca="1">H80</f>
        <v>4825</v>
      </c>
      <c r="M180" s="442"/>
    </row>
    <row r="181" spans="4:13" ht="12.75" hidden="1" x14ac:dyDescent="0.25">
      <c r="K181" s="311">
        <f ca="1">H80</f>
        <v>4825</v>
      </c>
      <c r="L181" s="312">
        <f ca="1">G80</f>
        <v>4351</v>
      </c>
      <c r="M181" s="442"/>
    </row>
    <row r="182" spans="4:13" ht="12.75" hidden="1" x14ac:dyDescent="0.25">
      <c r="K182" s="311">
        <f ca="1">G82</f>
        <v>4227</v>
      </c>
      <c r="L182" s="312">
        <f ca="1">H82</f>
        <v>4297</v>
      </c>
      <c r="M182" s="442"/>
    </row>
    <row r="183" spans="4:13" ht="12.75" hidden="1" x14ac:dyDescent="0.25">
      <c r="K183" s="311">
        <f ca="1">H82</f>
        <v>4297</v>
      </c>
      <c r="L183" s="312">
        <f ca="1">G82</f>
        <v>4227</v>
      </c>
      <c r="M183" s="442"/>
    </row>
    <row r="184" spans="4:13" ht="12.75" hidden="1" x14ac:dyDescent="0.25">
      <c r="D184" s="237" t="s">
        <v>184</v>
      </c>
      <c r="G184" s="256">
        <f ca="1">VLOOKUP(G140,$K$168:$L$199,2,FALSE)</f>
        <v>4459</v>
      </c>
      <c r="I184" s="236" t="str">
        <f ca="1">IF(G184=0,0,VLOOKUP(G184,Inscripciones!$B$2:$K$499,2,FALSE))</f>
        <v>SAÚL JESÉ OROZCO REYES</v>
      </c>
      <c r="J184" s="236" t="str">
        <f ca="1">IF(G184=0,0,VLOOKUP(G184,Inscripciones!$B$1:$N$399,3,FALSE))</f>
        <v>ESPARZA</v>
      </c>
      <c r="K184" s="311">
        <f ca="1">G84</f>
        <v>3787</v>
      </c>
      <c r="L184" s="312">
        <f ca="1">H84</f>
        <v>4437</v>
      </c>
      <c r="M184" s="442"/>
    </row>
    <row r="185" spans="4:13" ht="12.75" hidden="1" x14ac:dyDescent="0.25">
      <c r="D185" s="237" t="s">
        <v>185</v>
      </c>
      <c r="G185" s="256">
        <f t="shared" ref="G185:G187" ca="1" si="158">VLOOKUP(G141,$K$168:$L$199,2,FALSE)</f>
        <v>4437</v>
      </c>
      <c r="I185" s="236" t="str">
        <f ca="1">IF(G185=0,0,VLOOKUP(G185,Inscripciones!$B$2:$K$499,2,FALSE))</f>
        <v>MATHIAS HAY GRANADOS</v>
      </c>
      <c r="J185" s="236" t="str">
        <f ca="1">IF(G185=0,0,VLOOKUP(G185,Inscripciones!$B$1:$N$399,3,FALSE))</f>
        <v>CORREDORES</v>
      </c>
      <c r="K185" s="311">
        <f ca="1">H84</f>
        <v>4437</v>
      </c>
      <c r="L185" s="312">
        <f ca="1">G84</f>
        <v>3787</v>
      </c>
      <c r="M185" s="442"/>
    </row>
    <row r="186" spans="4:13" ht="12.75" hidden="1" x14ac:dyDescent="0.25">
      <c r="D186" s="237" t="s">
        <v>186</v>
      </c>
      <c r="G186" s="256">
        <f t="shared" ca="1" si="158"/>
        <v>4227</v>
      </c>
      <c r="I186" s="236" t="str">
        <f ca="1">IF(G186=0,0,VLOOKUP(G186,Inscripciones!$B$2:$K$499,2,FALSE))</f>
        <v>ISAAC GUTIERREZ CHACON</v>
      </c>
      <c r="J186" s="236" t="str">
        <f ca="1">IF(G186=0,0,VLOOKUP(G186,Inscripciones!$B$1:$N$399,3,FALSE))</f>
        <v>CCDR SANTA CRUZ</v>
      </c>
      <c r="K186" s="311">
        <f ca="1">G86</f>
        <v>4293</v>
      </c>
      <c r="L186" s="312">
        <f ca="1">H86</f>
        <v>4458</v>
      </c>
      <c r="M186" s="442"/>
    </row>
    <row r="187" spans="4:13" ht="12.75" hidden="1" x14ac:dyDescent="0.25">
      <c r="D187" s="237" t="s">
        <v>187</v>
      </c>
      <c r="G187" s="256">
        <f t="shared" ca="1" si="158"/>
        <v>4283</v>
      </c>
      <c r="I187" s="236" t="str">
        <f ca="1">IF(G187=0,0,VLOOKUP(G187,Inscripciones!$B$2:$K$499,2,FALSE))</f>
        <v>ISAAC CHACÓN RETANA</v>
      </c>
      <c r="J187" s="236" t="str">
        <f ca="1">IF(G187=0,0,VLOOKUP(G187,Inscripciones!$B$1:$N$399,3,FALSE))</f>
        <v>SAN CARLOS</v>
      </c>
      <c r="K187" s="311">
        <f ca="1">H86</f>
        <v>4458</v>
      </c>
      <c r="L187" s="312">
        <f ca="1">G86</f>
        <v>4293</v>
      </c>
      <c r="M187" s="442"/>
    </row>
    <row r="188" spans="4:13" ht="12.75" hidden="1" x14ac:dyDescent="0.25">
      <c r="D188" s="237" t="s">
        <v>188</v>
      </c>
      <c r="G188" s="256">
        <f ca="1">VLOOKUP(G148,$K$168:$L$199,2,FALSE)</f>
        <v>4381</v>
      </c>
      <c r="I188" s="236" t="str">
        <f ca="1">IF(G188=0,0,VLOOKUP(G188,Inscripciones!$B$2:$K$499,2,FALSE))</f>
        <v>ALEJANDRO PADILLA SOLERA</v>
      </c>
      <c r="J188" s="236" t="str">
        <f ca="1">IF(G188=0,0,VLOOKUP(G188,Inscripciones!$B$1:$N$399,3,FALSE))</f>
        <v>ESCAZÚ</v>
      </c>
      <c r="K188" s="311">
        <f ca="1">G88</f>
        <v>4151</v>
      </c>
      <c r="L188" s="312">
        <f ca="1">H88</f>
        <v>4606</v>
      </c>
      <c r="M188" s="442"/>
    </row>
    <row r="189" spans="4:13" ht="12.75" hidden="1" x14ac:dyDescent="0.25">
      <c r="D189" s="237" t="s">
        <v>189</v>
      </c>
      <c r="G189" s="256">
        <f t="shared" ref="G189:G191" ca="1" si="159">VLOOKUP(G149,$K$168:$L$199,2,FALSE)</f>
        <v>4706</v>
      </c>
      <c r="I189" s="236" t="str">
        <f ca="1">IF(G189=0,0,VLOOKUP(G189,Inscripciones!$B$2:$K$499,2,FALSE))</f>
        <v>ISAAC RÍOS FERNÁNDEZ</v>
      </c>
      <c r="J189" s="236" t="str">
        <f ca="1">IF(G189=0,0,VLOOKUP(G189,Inscripciones!$B$1:$N$399,3,FALSE))</f>
        <v>CCDR SAN JOSÉ</v>
      </c>
      <c r="K189" s="311">
        <f ca="1">H88</f>
        <v>4606</v>
      </c>
      <c r="L189" s="312">
        <f ca="1">G88</f>
        <v>4151</v>
      </c>
      <c r="M189" s="442"/>
    </row>
    <row r="190" spans="4:13" ht="12.75" hidden="1" x14ac:dyDescent="0.25">
      <c r="D190" s="237" t="s">
        <v>190</v>
      </c>
      <c r="G190" s="256">
        <f t="shared" ca="1" si="159"/>
        <v>4218</v>
      </c>
      <c r="I190" s="236" t="str">
        <f ca="1">IF(G190=0,0,VLOOKUP(G190,Inscripciones!$B$2:$K$499,2,FALSE))</f>
        <v>JULIÁN ESPINOZA CHAVEZ</v>
      </c>
      <c r="J190" s="236" t="str">
        <f ca="1">IF(G190=0,0,VLOOKUP(G190,Inscripciones!$B$1:$N$399,3,FALSE))</f>
        <v>ESPARZA</v>
      </c>
      <c r="K190" s="311">
        <f ca="1">G90</f>
        <v>4706</v>
      </c>
      <c r="L190" s="312">
        <f ca="1">H90</f>
        <v>3875</v>
      </c>
      <c r="M190" s="442"/>
    </row>
    <row r="191" spans="4:13" ht="12.75" hidden="1" x14ac:dyDescent="0.25">
      <c r="D191" s="237" t="s">
        <v>191</v>
      </c>
      <c r="G191" s="256">
        <f t="shared" ca="1" si="159"/>
        <v>4676</v>
      </c>
      <c r="I191" s="236" t="str">
        <f ca="1">IF(G191=0,0,VLOOKUP(G191,Inscripciones!$B$2:$K$499,2,FALSE))</f>
        <v>SAMUEL GUARDADO ROJAS</v>
      </c>
      <c r="J191" s="236" t="str">
        <f ca="1">IF(G191=0,0,VLOOKUP(G191,Inscripciones!$B$1:$N$399,3,FALSE))</f>
        <v>SAN CARLOS</v>
      </c>
      <c r="K191" s="311">
        <f ca="1">H90</f>
        <v>3875</v>
      </c>
      <c r="L191" s="312">
        <f ca="1">G90</f>
        <v>4706</v>
      </c>
      <c r="M191" s="442"/>
    </row>
    <row r="192" spans="4:13" ht="12.75" hidden="1" x14ac:dyDescent="0.25">
      <c r="D192" s="237" t="s">
        <v>192</v>
      </c>
      <c r="G192" s="256">
        <f ca="1">VLOOKUP(G160,$K$168:$L$199,2,FALSE)</f>
        <v>4353</v>
      </c>
      <c r="I192" s="236" t="str">
        <f ca="1">IF(G192=0,0,VLOOKUP(G192,Inscripciones!$B$2:$K$499,2,FALSE))</f>
        <v>IVAN ANDRÉS RODRÍGUEZ DURÁN</v>
      </c>
      <c r="J192" s="236" t="str">
        <f ca="1">IF(G192=0,0,VLOOKUP(G192,Inscripciones!$B$1:$N$399,3,FALSE))</f>
        <v>SAN CARLOS</v>
      </c>
      <c r="K192" s="311">
        <f ca="1">G92</f>
        <v>4181</v>
      </c>
      <c r="L192" s="312">
        <f ca="1">H92</f>
        <v>4377</v>
      </c>
      <c r="M192" s="442"/>
    </row>
    <row r="193" spans="4:13" ht="12.75" hidden="1" x14ac:dyDescent="0.25">
      <c r="D193" s="237" t="s">
        <v>193</v>
      </c>
      <c r="G193" s="256">
        <f t="shared" ref="G193:G199" ca="1" si="160">VLOOKUP(G161,$K$168:$L$199,2,FALSE)</f>
        <v>4458</v>
      </c>
      <c r="I193" s="236" t="str">
        <f ca="1">IF(G193=0,0,VLOOKUP(G193,Inscripciones!$B$2:$K$499,2,FALSE))</f>
        <v>MATHIAS QUESADA CASTILLO</v>
      </c>
      <c r="J193" s="236" t="str">
        <f ca="1">IF(G193=0,0,VLOOKUP(G193,Inscripciones!$B$1:$N$399,3,FALSE))</f>
        <v>ESPARZA</v>
      </c>
      <c r="K193" s="311">
        <f ca="1">H92</f>
        <v>4377</v>
      </c>
      <c r="L193" s="312">
        <f ca="1">G92</f>
        <v>4181</v>
      </c>
      <c r="M193" s="442"/>
    </row>
    <row r="194" spans="4:13" ht="12.75" hidden="1" x14ac:dyDescent="0.25">
      <c r="D194" s="237" t="s">
        <v>194</v>
      </c>
      <c r="G194" s="256">
        <f t="shared" ca="1" si="160"/>
        <v>4825</v>
      </c>
      <c r="I194" s="236" t="str">
        <f ca="1">IF(G194=0,0,VLOOKUP(G194,Inscripciones!$B$2:$K$499,2,FALSE))</f>
        <v>SANTIAGO MELENDEZ MONTERO</v>
      </c>
      <c r="J194" s="236" t="str">
        <f ca="1">IF(G194=0,0,VLOOKUP(G194,Inscripciones!$B$1:$N$399,3,FALSE))</f>
        <v>PÉREZ ZELEDÓN</v>
      </c>
      <c r="K194" s="311">
        <f ca="1">G94</f>
        <v>4676</v>
      </c>
      <c r="L194" s="312">
        <f ca="1">H94</f>
        <v>4177</v>
      </c>
      <c r="M194" s="442"/>
    </row>
    <row r="195" spans="4:13" ht="12.75" hidden="1" x14ac:dyDescent="0.25">
      <c r="D195" s="237" t="s">
        <v>195</v>
      </c>
      <c r="G195" s="256">
        <f t="shared" ca="1" si="160"/>
        <v>5005</v>
      </c>
      <c r="I195" s="236" t="str">
        <f ca="1">IF(G195=0,0,VLOOKUP(G195,Inscripciones!$B$2:$K$499,2,FALSE))</f>
        <v>ADRIAN ARTAVIA MORALES</v>
      </c>
      <c r="J195" s="236" t="str">
        <f ca="1">IF(G195=0,0,VLOOKUP(G195,Inscripciones!$B$1:$N$399,3,FALSE))</f>
        <v>MONTES DE OCA</v>
      </c>
      <c r="K195" s="311">
        <f ca="1">H94</f>
        <v>4177</v>
      </c>
      <c r="L195" s="312">
        <f ca="1">G94</f>
        <v>4676</v>
      </c>
      <c r="M195" s="442"/>
    </row>
    <row r="196" spans="4:13" ht="12.75" hidden="1" x14ac:dyDescent="0.25">
      <c r="D196" s="237" t="s">
        <v>196</v>
      </c>
      <c r="G196" s="256">
        <f t="shared" ca="1" si="160"/>
        <v>4122</v>
      </c>
      <c r="I196" s="236" t="str">
        <f ca="1">IF(G196=0,0,VLOOKUP(G196,Inscripciones!$B$2:$K$499,2,FALSE))</f>
        <v>BRYAN ALVAREZ SOLIS</v>
      </c>
      <c r="J196" s="236" t="str">
        <f ca="1">IF(G196=0,0,VLOOKUP(G196,Inscripciones!$B$1:$N$399,3,FALSE))</f>
        <v>ESCAZÚ</v>
      </c>
      <c r="K196" s="311">
        <f ca="1">G96</f>
        <v>5005</v>
      </c>
      <c r="L196" s="312">
        <f ca="1">H96</f>
        <v>3987</v>
      </c>
      <c r="M196" s="442"/>
    </row>
    <row r="197" spans="4:13" ht="12.75" hidden="1" x14ac:dyDescent="0.25">
      <c r="D197" s="237" t="s">
        <v>197</v>
      </c>
      <c r="G197" s="256">
        <f t="shared" ca="1" si="160"/>
        <v>4606</v>
      </c>
      <c r="I197" s="236" t="str">
        <f ca="1">IF(G197=0,0,VLOOKUP(G197,Inscripciones!$B$2:$K$499,2,FALSE))</f>
        <v>LUCA JIMÉNEZ CHAVES</v>
      </c>
      <c r="J197" s="236" t="str">
        <f ca="1">IF(G197=0,0,VLOOKUP(G197,Inscripciones!$B$1:$N$399,3,FALSE))</f>
        <v>ESCAZÚ</v>
      </c>
      <c r="K197" s="311">
        <f ca="1">H96</f>
        <v>3987</v>
      </c>
      <c r="L197" s="312">
        <f ca="1">G96</f>
        <v>5005</v>
      </c>
      <c r="M197" s="442"/>
    </row>
    <row r="198" spans="4:13" ht="12.75" hidden="1" x14ac:dyDescent="0.25">
      <c r="D198" s="237" t="s">
        <v>198</v>
      </c>
      <c r="G198" s="256">
        <f t="shared" ca="1" si="160"/>
        <v>4121</v>
      </c>
      <c r="I198" s="236" t="str">
        <f ca="1">IF(G198=0,0,VLOOKUP(G198,Inscripciones!$B$2:$K$499,2,FALSE))</f>
        <v>ANDRÉS CHACÓN ALTAMIRANO</v>
      </c>
      <c r="J198" s="236" t="str">
        <f ca="1">IF(G198=0,0,VLOOKUP(G198,Inscripciones!$B$1:$N$399,3,FALSE))</f>
        <v>CURRIDABAT</v>
      </c>
      <c r="K198" s="311">
        <f ca="1">G98</f>
        <v>4283</v>
      </c>
      <c r="L198" s="312">
        <f ca="1">H98</f>
        <v>4025</v>
      </c>
      <c r="M198" s="442"/>
    </row>
    <row r="199" spans="4:13" ht="12.75" hidden="1" x14ac:dyDescent="0.25">
      <c r="D199" s="237" t="s">
        <v>199</v>
      </c>
      <c r="G199" s="256">
        <f t="shared" ca="1" si="160"/>
        <v>4377</v>
      </c>
      <c r="I199" s="236" t="str">
        <f ca="1">IF(G199=0,0,VLOOKUP(G199,Inscripciones!$B$2:$K$499,2,FALSE))</f>
        <v>AARON RAMIREZ LEON</v>
      </c>
      <c r="J199" s="236" t="str">
        <f ca="1">IF(G199=0,0,VLOOKUP(G199,Inscripciones!$B$1:$N$399,3,FALSE))</f>
        <v>ESCAZÚ</v>
      </c>
      <c r="K199" s="313">
        <f ca="1">H98</f>
        <v>4025</v>
      </c>
      <c r="L199" s="314">
        <f ca="1">G98</f>
        <v>4283</v>
      </c>
      <c r="M199" s="443"/>
    </row>
    <row r="200" spans="4:13" ht="12.75" hidden="1" x14ac:dyDescent="0.25">
      <c r="K200" s="309">
        <f ca="1">G4</f>
        <v>3790</v>
      </c>
      <c r="L200" s="310" t="str">
        <f>H4</f>
        <v>X</v>
      </c>
      <c r="M200" s="444" t="s">
        <v>200</v>
      </c>
    </row>
    <row r="201" spans="4:13" ht="12.75" hidden="1" x14ac:dyDescent="0.25">
      <c r="K201" s="311" t="str">
        <f>H4</f>
        <v>X</v>
      </c>
      <c r="L201" s="312">
        <f ca="1">G4</f>
        <v>3790</v>
      </c>
      <c r="M201" s="445"/>
    </row>
    <row r="202" spans="4:13" ht="12.75" hidden="1" x14ac:dyDescent="0.25">
      <c r="K202" s="311" t="str">
        <f>G6</f>
        <v>X</v>
      </c>
      <c r="L202" s="312">
        <f ca="1">H6</f>
        <v>4459</v>
      </c>
      <c r="M202" s="445"/>
    </row>
    <row r="203" spans="4:13" ht="12.75" hidden="1" x14ac:dyDescent="0.25">
      <c r="K203" s="311">
        <f ca="1">H6</f>
        <v>4459</v>
      </c>
      <c r="L203" s="312" t="str">
        <f>G6</f>
        <v>X</v>
      </c>
      <c r="M203" s="445"/>
    </row>
    <row r="204" spans="4:13" ht="12.75" hidden="1" x14ac:dyDescent="0.25">
      <c r="K204" s="311">
        <f ca="1">G8</f>
        <v>4353</v>
      </c>
      <c r="L204" s="312" t="str">
        <f>H8</f>
        <v>X</v>
      </c>
      <c r="M204" s="445"/>
    </row>
    <row r="205" spans="4:13" ht="12.75" hidden="1" x14ac:dyDescent="0.25">
      <c r="K205" s="311" t="str">
        <f>H8</f>
        <v>X</v>
      </c>
      <c r="L205" s="312">
        <f ca="1">G8</f>
        <v>4353</v>
      </c>
      <c r="M205" s="445"/>
    </row>
    <row r="206" spans="4:13" ht="12.75" hidden="1" x14ac:dyDescent="0.25">
      <c r="K206" s="311" t="str">
        <f>G10</f>
        <v>X</v>
      </c>
      <c r="L206" s="312">
        <f t="shared" ref="L206" ca="1" si="161">H10</f>
        <v>4296</v>
      </c>
      <c r="M206" s="445"/>
    </row>
    <row r="207" spans="4:13" ht="12.75" hidden="1" x14ac:dyDescent="0.25">
      <c r="K207" s="311">
        <f ca="1">H10</f>
        <v>4296</v>
      </c>
      <c r="L207" s="312" t="str">
        <f t="shared" ref="L207" si="162">G10</f>
        <v>X</v>
      </c>
      <c r="M207" s="445"/>
    </row>
    <row r="208" spans="4:13" ht="12.75" hidden="1" x14ac:dyDescent="0.25">
      <c r="K208" s="311">
        <f ca="1">G12</f>
        <v>4175</v>
      </c>
      <c r="L208" s="312" t="str">
        <f t="shared" ref="L208" si="163">H12</f>
        <v>X</v>
      </c>
      <c r="M208" s="445"/>
    </row>
    <row r="209" spans="11:13" ht="12.75" hidden="1" x14ac:dyDescent="0.25">
      <c r="K209" s="311" t="str">
        <f>H12</f>
        <v>X</v>
      </c>
      <c r="L209" s="312">
        <f t="shared" ref="L209" ca="1" si="164">G12</f>
        <v>4175</v>
      </c>
      <c r="M209" s="445"/>
    </row>
    <row r="210" spans="11:13" ht="12.75" hidden="1" x14ac:dyDescent="0.25">
      <c r="K210" s="311">
        <f ca="1">G14</f>
        <v>4122</v>
      </c>
      <c r="L210" s="312">
        <f t="shared" ref="L210" ca="1" si="165">H14</f>
        <v>4465</v>
      </c>
      <c r="M210" s="445"/>
    </row>
    <row r="211" spans="11:13" ht="12.75" hidden="1" x14ac:dyDescent="0.25">
      <c r="K211" s="311">
        <f ca="1">H14</f>
        <v>4465</v>
      </c>
      <c r="L211" s="312">
        <f t="shared" ref="L211" ca="1" si="166">G14</f>
        <v>4122</v>
      </c>
      <c r="M211" s="445"/>
    </row>
    <row r="212" spans="11:13" ht="12.75" hidden="1" x14ac:dyDescent="0.25">
      <c r="K212" s="311">
        <f ca="1">G16</f>
        <v>4381</v>
      </c>
      <c r="L212" s="312" t="str">
        <f t="shared" ref="L212" si="167">H16</f>
        <v>X</v>
      </c>
      <c r="M212" s="445"/>
    </row>
    <row r="213" spans="11:13" ht="12.75" hidden="1" x14ac:dyDescent="0.25">
      <c r="K213" s="311" t="str">
        <f>H16</f>
        <v>X</v>
      </c>
      <c r="L213" s="312">
        <f t="shared" ref="L213" ca="1" si="168">G16</f>
        <v>4381</v>
      </c>
      <c r="M213" s="445"/>
    </row>
    <row r="214" spans="11:13" ht="12.75" hidden="1" x14ac:dyDescent="0.25">
      <c r="K214" s="311" t="str">
        <f>G18</f>
        <v>X</v>
      </c>
      <c r="L214" s="312">
        <f t="shared" ref="L214" ca="1" si="169">H18</f>
        <v>3988</v>
      </c>
      <c r="M214" s="445"/>
    </row>
    <row r="215" spans="11:13" ht="12.75" hidden="1" x14ac:dyDescent="0.25">
      <c r="K215" s="311">
        <f ca="1">H18</f>
        <v>3988</v>
      </c>
      <c r="L215" s="312" t="str">
        <f t="shared" ref="L215" si="170">G18</f>
        <v>X</v>
      </c>
      <c r="M215" s="445"/>
    </row>
    <row r="216" spans="11:13" ht="12.75" hidden="1" x14ac:dyDescent="0.25">
      <c r="K216" s="311">
        <f ca="1">G20</f>
        <v>4026</v>
      </c>
      <c r="L216" s="312" t="str">
        <f t="shared" ref="L216" si="171">H20</f>
        <v>X</v>
      </c>
      <c r="M216" s="445"/>
    </row>
    <row r="217" spans="11:13" ht="12.75" hidden="1" x14ac:dyDescent="0.25">
      <c r="K217" s="311" t="str">
        <f>H20</f>
        <v>X</v>
      </c>
      <c r="L217" s="312">
        <f t="shared" ref="L217" ca="1" si="172">G20</f>
        <v>4026</v>
      </c>
      <c r="M217" s="445"/>
    </row>
    <row r="218" spans="11:13" ht="12.75" hidden="1" x14ac:dyDescent="0.25">
      <c r="K218" s="311" t="str">
        <f>G22</f>
        <v>X</v>
      </c>
      <c r="L218" s="312">
        <f t="shared" ref="L218" ca="1" si="173">H22</f>
        <v>4121</v>
      </c>
      <c r="M218" s="445"/>
    </row>
    <row r="219" spans="11:13" ht="12.75" hidden="1" x14ac:dyDescent="0.25">
      <c r="K219" s="311">
        <f ca="1">H22</f>
        <v>4121</v>
      </c>
      <c r="L219" s="312" t="str">
        <f t="shared" ref="L219" si="174">G22</f>
        <v>X</v>
      </c>
      <c r="M219" s="445"/>
    </row>
    <row r="220" spans="11:13" ht="12.75" hidden="1" x14ac:dyDescent="0.25">
      <c r="K220" s="311">
        <f t="shared" ref="K220:L220" ca="1" si="175">G24</f>
        <v>4218</v>
      </c>
      <c r="L220" s="312" t="str">
        <f t="shared" si="175"/>
        <v>X</v>
      </c>
      <c r="M220" s="445"/>
    </row>
    <row r="221" spans="11:13" ht="12.75" hidden="1" x14ac:dyDescent="0.25">
      <c r="K221" s="311" t="str">
        <f t="shared" ref="K221" si="176">H24</f>
        <v>X</v>
      </c>
      <c r="L221" s="312">
        <f t="shared" ref="L221" ca="1" si="177">G24</f>
        <v>4218</v>
      </c>
      <c r="M221" s="445"/>
    </row>
    <row r="222" spans="11:13" ht="12.75" hidden="1" x14ac:dyDescent="0.25">
      <c r="K222" s="311" t="str">
        <f t="shared" ref="K222:L222" si="178">G26</f>
        <v>X</v>
      </c>
      <c r="L222" s="312">
        <f t="shared" ca="1" si="178"/>
        <v>4679</v>
      </c>
      <c r="M222" s="445"/>
    </row>
    <row r="223" spans="11:13" ht="12.75" hidden="1" x14ac:dyDescent="0.25">
      <c r="K223" s="311">
        <f t="shared" ref="K223" ca="1" si="179">H26</f>
        <v>4679</v>
      </c>
      <c r="L223" s="312" t="str">
        <f t="shared" ref="L223" si="180">G26</f>
        <v>X</v>
      </c>
      <c r="M223" s="445"/>
    </row>
    <row r="224" spans="11:13" ht="12.75" hidden="1" x14ac:dyDescent="0.25">
      <c r="K224" s="311">
        <f t="shared" ref="K224:L224" ca="1" si="181">G28</f>
        <v>4351</v>
      </c>
      <c r="L224" s="312" t="str">
        <f t="shared" si="181"/>
        <v>X</v>
      </c>
      <c r="M224" s="445"/>
    </row>
    <row r="225" spans="4:13" ht="12.75" hidden="1" x14ac:dyDescent="0.25">
      <c r="K225" s="311" t="str">
        <f t="shared" ref="K225" si="182">H28</f>
        <v>X</v>
      </c>
      <c r="L225" s="312">
        <f t="shared" ref="L225" ca="1" si="183">G28</f>
        <v>4351</v>
      </c>
      <c r="M225" s="445"/>
    </row>
    <row r="226" spans="4:13" ht="12.75" hidden="1" x14ac:dyDescent="0.25">
      <c r="K226" s="311" t="str">
        <f t="shared" ref="K226:L226" si="184">G30</f>
        <v>X</v>
      </c>
      <c r="L226" s="312">
        <f t="shared" ca="1" si="184"/>
        <v>4825</v>
      </c>
      <c r="M226" s="445"/>
    </row>
    <row r="227" spans="4:13" ht="12.75" hidden="1" x14ac:dyDescent="0.25">
      <c r="K227" s="311">
        <f t="shared" ref="K227" ca="1" si="185">H30</f>
        <v>4825</v>
      </c>
      <c r="L227" s="312" t="str">
        <f t="shared" ref="L227" si="186">G30</f>
        <v>X</v>
      </c>
      <c r="M227" s="445"/>
    </row>
    <row r="228" spans="4:13" ht="12.75" hidden="1" x14ac:dyDescent="0.25">
      <c r="K228" s="311">
        <f t="shared" ref="K228:L228" ca="1" si="187">G32</f>
        <v>4227</v>
      </c>
      <c r="L228" s="312" t="str">
        <f t="shared" si="187"/>
        <v>X</v>
      </c>
      <c r="M228" s="445"/>
    </row>
    <row r="229" spans="4:13" ht="12.75" hidden="1" x14ac:dyDescent="0.25">
      <c r="K229" s="311" t="str">
        <f t="shared" ref="K229" si="188">H32</f>
        <v>X</v>
      </c>
      <c r="L229" s="312">
        <f t="shared" ref="L229" ca="1" si="189">G32</f>
        <v>4227</v>
      </c>
      <c r="M229" s="445"/>
    </row>
    <row r="230" spans="4:13" ht="12.75" hidden="1" x14ac:dyDescent="0.25">
      <c r="K230" s="311" t="str">
        <f t="shared" ref="K230:L230" si="190">G34</f>
        <v>X</v>
      </c>
      <c r="L230" s="312">
        <f t="shared" ca="1" si="190"/>
        <v>4297</v>
      </c>
      <c r="M230" s="445"/>
    </row>
    <row r="231" spans="4:13" ht="12.75" hidden="1" x14ac:dyDescent="0.25">
      <c r="K231" s="311">
        <f t="shared" ref="K231" ca="1" si="191">H34</f>
        <v>4297</v>
      </c>
      <c r="L231" s="312" t="str">
        <f t="shared" ref="L231" si="192">G34</f>
        <v>X</v>
      </c>
      <c r="M231" s="445"/>
    </row>
    <row r="232" spans="4:13" ht="12.75" hidden="1" x14ac:dyDescent="0.25">
      <c r="D232" s="237" t="s">
        <v>201</v>
      </c>
      <c r="G232" s="256" t="str">
        <f ca="1">VLOOKUP(G140,$K$200:$L$263,2,FALSE)</f>
        <v>X</v>
      </c>
      <c r="I232" s="236" t="str">
        <f ca="1">IF(G232=0,0,VLOOKUP(G232,Inscripciones!$B$2:$K$499,2,FALSE))</f>
        <v>BYE</v>
      </c>
      <c r="J232" s="236" t="str">
        <f ca="1">IF(G232=0,0,VLOOKUP(G232,Inscripciones!$B$1:$N$399,3,FALSE))</f>
        <v>BYE</v>
      </c>
      <c r="K232" s="311">
        <f t="shared" ref="K232:L232" ca="1" si="193">G36</f>
        <v>3787</v>
      </c>
      <c r="L232" s="312" t="str">
        <f t="shared" si="193"/>
        <v>X</v>
      </c>
      <c r="M232" s="445"/>
    </row>
    <row r="233" spans="4:13" ht="12.75" hidden="1" x14ac:dyDescent="0.25">
      <c r="D233" s="237" t="s">
        <v>202</v>
      </c>
      <c r="G233" s="256" t="str">
        <f t="shared" ref="G233:G235" ca="1" si="194">VLOOKUP(G141,$K$200:$L$263,2,FALSE)</f>
        <v>X</v>
      </c>
      <c r="I233" s="236" t="str">
        <f ca="1">IF(G233=0,0,VLOOKUP(G233,Inscripciones!$B$2:$K$499,2,FALSE))</f>
        <v>BYE</v>
      </c>
      <c r="J233" s="236" t="str">
        <f ca="1">IF(G233=0,0,VLOOKUP(G233,Inscripciones!$B$1:$N$399,3,FALSE))</f>
        <v>BYE</v>
      </c>
      <c r="K233" s="311" t="str">
        <f t="shared" ref="K233" si="195">H36</f>
        <v>X</v>
      </c>
      <c r="L233" s="312">
        <f t="shared" ref="L233" ca="1" si="196">G36</f>
        <v>3787</v>
      </c>
      <c r="M233" s="445"/>
    </row>
    <row r="234" spans="4:13" ht="12.75" hidden="1" x14ac:dyDescent="0.25">
      <c r="D234" s="237" t="s">
        <v>203</v>
      </c>
      <c r="G234" s="256" t="str">
        <f t="shared" ca="1" si="194"/>
        <v>X</v>
      </c>
      <c r="I234" s="236" t="str">
        <f ca="1">IF(G234=0,0,VLOOKUP(G234,Inscripciones!$B$2:$K$499,2,FALSE))</f>
        <v>BYE</v>
      </c>
      <c r="J234" s="236" t="str">
        <f ca="1">IF(G234=0,0,VLOOKUP(G234,Inscripciones!$B$1:$N$399,3,FALSE))</f>
        <v>BYE</v>
      </c>
      <c r="K234" s="311" t="str">
        <f t="shared" ref="K234:L234" si="197">G38</f>
        <v>X</v>
      </c>
      <c r="L234" s="312">
        <f t="shared" ca="1" si="197"/>
        <v>4437</v>
      </c>
      <c r="M234" s="445"/>
    </row>
    <row r="235" spans="4:13" ht="12.75" hidden="1" x14ac:dyDescent="0.25">
      <c r="D235" s="237" t="s">
        <v>204</v>
      </c>
      <c r="G235" s="256" t="str">
        <f t="shared" ca="1" si="194"/>
        <v>X</v>
      </c>
      <c r="I235" s="236" t="str">
        <f ca="1">IF(G235=0,0,VLOOKUP(G235,Inscripciones!$B$2:$K$499,2,FALSE))</f>
        <v>BYE</v>
      </c>
      <c r="J235" s="236" t="str">
        <f ca="1">IF(G235=0,0,VLOOKUP(G235,Inscripciones!$B$1:$N$399,3,FALSE))</f>
        <v>BYE</v>
      </c>
      <c r="K235" s="311">
        <f t="shared" ref="K235" ca="1" si="198">H38</f>
        <v>4437</v>
      </c>
      <c r="L235" s="312" t="str">
        <f t="shared" ref="L235" si="199">G38</f>
        <v>X</v>
      </c>
      <c r="M235" s="445"/>
    </row>
    <row r="236" spans="4:13" ht="12.75" hidden="1" x14ac:dyDescent="0.25">
      <c r="D236" s="237" t="s">
        <v>205</v>
      </c>
      <c r="G236" s="256" t="str">
        <f ca="1">VLOOKUP(G148,$K$200:$L$263,2,FALSE)</f>
        <v>X</v>
      </c>
      <c r="I236" s="236" t="str">
        <f ca="1">IF(G236=0,0,VLOOKUP(G236,Inscripciones!$B$2:$K$499,2,FALSE))</f>
        <v>BYE</v>
      </c>
      <c r="J236" s="236" t="str">
        <f ca="1">IF(G236=0,0,VLOOKUP(G236,Inscripciones!$B$1:$N$399,3,FALSE))</f>
        <v>BYE</v>
      </c>
      <c r="K236" s="311">
        <f t="shared" ref="K236:L236" ca="1" si="200">G40</f>
        <v>4293</v>
      </c>
      <c r="L236" s="312">
        <f t="shared" ca="1" si="200"/>
        <v>4325</v>
      </c>
      <c r="M236" s="445"/>
    </row>
    <row r="237" spans="4:13" ht="12.75" hidden="1" x14ac:dyDescent="0.25">
      <c r="D237" s="237" t="s">
        <v>206</v>
      </c>
      <c r="G237" s="256" t="str">
        <f t="shared" ref="G237:G239" ca="1" si="201">VLOOKUP(G149,$K$200:$L$263,2,FALSE)</f>
        <v>X</v>
      </c>
      <c r="I237" s="236" t="str">
        <f ca="1">IF(G237=0,0,VLOOKUP(G237,Inscripciones!$B$2:$K$499,2,FALSE))</f>
        <v>BYE</v>
      </c>
      <c r="J237" s="236" t="str">
        <f ca="1">IF(G237=0,0,VLOOKUP(G237,Inscripciones!$B$1:$N$399,3,FALSE))</f>
        <v>BYE</v>
      </c>
      <c r="K237" s="311">
        <f t="shared" ref="K237" ca="1" si="202">H40</f>
        <v>4325</v>
      </c>
      <c r="L237" s="312">
        <f t="shared" ref="L237" ca="1" si="203">G40</f>
        <v>4293</v>
      </c>
      <c r="M237" s="445"/>
    </row>
    <row r="238" spans="4:13" ht="12.75" hidden="1" x14ac:dyDescent="0.25">
      <c r="D238" s="237" t="s">
        <v>207</v>
      </c>
      <c r="G238" s="256" t="str">
        <f t="shared" ca="1" si="201"/>
        <v>X</v>
      </c>
      <c r="I238" s="236" t="str">
        <f ca="1">IF(G238=0,0,VLOOKUP(G238,Inscripciones!$B$2:$K$499,2,FALSE))</f>
        <v>BYE</v>
      </c>
      <c r="J238" s="236" t="str">
        <f ca="1">IF(G238=0,0,VLOOKUP(G238,Inscripciones!$B$1:$N$399,3,FALSE))</f>
        <v>BYE</v>
      </c>
      <c r="K238" s="311" t="str">
        <f t="shared" ref="K238:L256" si="204">G42</f>
        <v>X</v>
      </c>
      <c r="L238" s="312">
        <f t="shared" ca="1" si="204"/>
        <v>4458</v>
      </c>
      <c r="M238" s="445"/>
    </row>
    <row r="239" spans="4:13" ht="12.75" hidden="1" x14ac:dyDescent="0.25">
      <c r="D239" s="237" t="s">
        <v>208</v>
      </c>
      <c r="G239" s="256" t="str">
        <f t="shared" ca="1" si="201"/>
        <v>X</v>
      </c>
      <c r="I239" s="236" t="str">
        <f ca="1">IF(G239=0,0,VLOOKUP(G239,Inscripciones!$B$2:$K$499,2,FALSE))</f>
        <v>BYE</v>
      </c>
      <c r="J239" s="236" t="str">
        <f ca="1">IF(G239=0,0,VLOOKUP(G239,Inscripciones!$B$1:$N$399,3,FALSE))</f>
        <v>BYE</v>
      </c>
      <c r="K239" s="311">
        <f t="shared" ref="K239:K257" ca="1" si="205">H42</f>
        <v>4458</v>
      </c>
      <c r="L239" s="312" t="str">
        <f t="shared" ref="L239" si="206">G42</f>
        <v>X</v>
      </c>
      <c r="M239" s="445"/>
    </row>
    <row r="240" spans="4:13" ht="12.75" hidden="1" x14ac:dyDescent="0.25">
      <c r="D240" s="237" t="s">
        <v>209</v>
      </c>
      <c r="G240" s="256" t="str">
        <f ca="1">VLOOKUP(G160,$K$200:$L$263,2,FALSE)</f>
        <v>X</v>
      </c>
      <c r="I240" s="236" t="str">
        <f ca="1">IF(G240=0,0,VLOOKUP(G240,Inscripciones!$B$2:$K$499,2,FALSE))</f>
        <v>BYE</v>
      </c>
      <c r="J240" s="236" t="str">
        <f ca="1">IF(G240=0,0,VLOOKUP(G240,Inscripciones!$B$1:$N$399,3,FALSE))</f>
        <v>BYE</v>
      </c>
      <c r="K240" s="311">
        <f t="shared" ref="K240:L258" ca="1" si="207">G44</f>
        <v>4151</v>
      </c>
      <c r="L240" s="312" t="str">
        <f t="shared" si="207"/>
        <v>X</v>
      </c>
      <c r="M240" s="445"/>
    </row>
    <row r="241" spans="4:13" ht="12.75" hidden="1" x14ac:dyDescent="0.25">
      <c r="D241" s="237" t="s">
        <v>210</v>
      </c>
      <c r="G241" s="256">
        <f t="shared" ref="G241:G247" ca="1" si="208">VLOOKUP(G161,$K$200:$L$263,2,FALSE)</f>
        <v>4325</v>
      </c>
      <c r="I241" s="236" t="str">
        <f ca="1">IF(G241=0,0,VLOOKUP(G241,Inscripciones!$B$2:$K$499,2,FALSE))</f>
        <v>BENJAMIN CALDERON CECILIANO</v>
      </c>
      <c r="J241" s="236" t="str">
        <f ca="1">IF(G241=0,0,VLOOKUP(G241,Inscripciones!$B$1:$N$399,3,FALSE))</f>
        <v>CURRIDABAT</v>
      </c>
      <c r="K241" s="311" t="str">
        <f t="shared" ref="K241:K259" si="209">H44</f>
        <v>X</v>
      </c>
      <c r="L241" s="312">
        <f t="shared" ref="L241" ca="1" si="210">G44</f>
        <v>4151</v>
      </c>
      <c r="M241" s="445"/>
    </row>
    <row r="242" spans="4:13" ht="12.75" hidden="1" x14ac:dyDescent="0.25">
      <c r="D242" s="237" t="s">
        <v>211</v>
      </c>
      <c r="G242" s="256" t="str">
        <f t="shared" ca="1" si="208"/>
        <v>X</v>
      </c>
      <c r="I242" s="236" t="str">
        <f ca="1">IF(G242=0,0,VLOOKUP(G242,Inscripciones!$B$2:$K$499,2,FALSE))</f>
        <v>BYE</v>
      </c>
      <c r="J242" s="236" t="str">
        <f ca="1">IF(G242=0,0,VLOOKUP(G242,Inscripciones!$B$1:$N$399,3,FALSE))</f>
        <v>BYE</v>
      </c>
      <c r="K242" s="311" t="str">
        <f t="shared" ref="K242:L260" si="211">G46</f>
        <v>X</v>
      </c>
      <c r="L242" s="312">
        <f t="shared" ca="1" si="211"/>
        <v>4606</v>
      </c>
      <c r="M242" s="445"/>
    </row>
    <row r="243" spans="4:13" ht="12.75" hidden="1" x14ac:dyDescent="0.25">
      <c r="D243" s="237" t="s">
        <v>212</v>
      </c>
      <c r="G243" s="256" t="str">
        <f t="shared" ca="1" si="208"/>
        <v>X</v>
      </c>
      <c r="I243" s="236" t="str">
        <f ca="1">IF(G243=0,0,VLOOKUP(G243,Inscripciones!$B$2:$K$499,2,FALSE))</f>
        <v>BYE</v>
      </c>
      <c r="J243" s="236" t="str">
        <f ca="1">IF(G243=0,0,VLOOKUP(G243,Inscripciones!$B$1:$N$399,3,FALSE))</f>
        <v>BYE</v>
      </c>
      <c r="K243" s="311">
        <f t="shared" ref="K243:K261" ca="1" si="212">H46</f>
        <v>4606</v>
      </c>
      <c r="L243" s="312" t="str">
        <f t="shared" ref="L243" si="213">G46</f>
        <v>X</v>
      </c>
      <c r="M243" s="445"/>
    </row>
    <row r="244" spans="4:13" ht="12.75" hidden="1" x14ac:dyDescent="0.25">
      <c r="D244" s="237" t="s">
        <v>213</v>
      </c>
      <c r="G244" s="256" t="str">
        <f t="shared" ca="1" si="208"/>
        <v>X</v>
      </c>
      <c r="I244" s="236" t="str">
        <f ca="1">IF(G244=0,0,VLOOKUP(G244,Inscripciones!$B$2:$K$499,2,FALSE))</f>
        <v>BYE</v>
      </c>
      <c r="J244" s="236" t="str">
        <f ca="1">IF(G244=0,0,VLOOKUP(G244,Inscripciones!$B$1:$N$399,3,FALSE))</f>
        <v>BYE</v>
      </c>
      <c r="K244" s="311">
        <f t="shared" ref="K244:L244" ca="1" si="214">G48</f>
        <v>4706</v>
      </c>
      <c r="L244" s="312" t="str">
        <f t="shared" si="214"/>
        <v>X</v>
      </c>
      <c r="M244" s="445"/>
    </row>
    <row r="245" spans="4:13" ht="12.75" hidden="1" x14ac:dyDescent="0.25">
      <c r="D245" s="237" t="s">
        <v>214</v>
      </c>
      <c r="G245" s="256" t="str">
        <f t="shared" ca="1" si="208"/>
        <v>X</v>
      </c>
      <c r="I245" s="236" t="str">
        <f ca="1">IF(G245=0,0,VLOOKUP(G245,Inscripciones!$B$2:$K$499,2,FALSE))</f>
        <v>BYE</v>
      </c>
      <c r="J245" s="236" t="str">
        <f ca="1">IF(G245=0,0,VLOOKUP(G245,Inscripciones!$B$1:$N$399,3,FALSE))</f>
        <v>BYE</v>
      </c>
      <c r="K245" s="311" t="str">
        <f t="shared" ref="K245" si="215">H48</f>
        <v>X</v>
      </c>
      <c r="L245" s="312">
        <f t="shared" ref="L245" ca="1" si="216">G48</f>
        <v>4706</v>
      </c>
      <c r="M245" s="445"/>
    </row>
    <row r="246" spans="4:13" ht="12.75" hidden="1" x14ac:dyDescent="0.25">
      <c r="D246" s="237" t="s">
        <v>215</v>
      </c>
      <c r="G246" s="256" t="str">
        <f t="shared" ca="1" si="208"/>
        <v>X</v>
      </c>
      <c r="I246" s="236" t="str">
        <f ca="1">IF(G246=0,0,VLOOKUP(G246,Inscripciones!$B$2:$K$499,2,FALSE))</f>
        <v>BYE</v>
      </c>
      <c r="J246" s="236" t="str">
        <f ca="1">IF(G246=0,0,VLOOKUP(G246,Inscripciones!$B$1:$N$399,3,FALSE))</f>
        <v>BYE</v>
      </c>
      <c r="K246" s="311" t="str">
        <f t="shared" ref="K246:L246" si="217">G50</f>
        <v>X</v>
      </c>
      <c r="L246" s="312">
        <f t="shared" ca="1" si="217"/>
        <v>3875</v>
      </c>
      <c r="M246" s="445"/>
    </row>
    <row r="247" spans="4:13" ht="12.75" hidden="1" x14ac:dyDescent="0.25">
      <c r="D247" s="237" t="s">
        <v>216</v>
      </c>
      <c r="G247" s="256" t="str">
        <f t="shared" ca="1" si="208"/>
        <v>X</v>
      </c>
      <c r="I247" s="236" t="str">
        <f ca="1">IF(G247=0,0,VLOOKUP(G247,Inscripciones!$B$2:$K$499,2,FALSE))</f>
        <v>BYE</v>
      </c>
      <c r="J247" s="236" t="str">
        <f ca="1">IF(G247=0,0,VLOOKUP(G247,Inscripciones!$B$1:$N$399,3,FALSE))</f>
        <v>BYE</v>
      </c>
      <c r="K247" s="311">
        <f t="shared" ref="K247" ca="1" si="218">H50</f>
        <v>3875</v>
      </c>
      <c r="L247" s="312" t="str">
        <f t="shared" ref="L247" si="219">G50</f>
        <v>X</v>
      </c>
      <c r="M247" s="445"/>
    </row>
    <row r="248" spans="4:13" ht="12.75" hidden="1" x14ac:dyDescent="0.25">
      <c r="D248" s="237" t="s">
        <v>217</v>
      </c>
      <c r="G248" s="256" t="str">
        <f ca="1">VLOOKUP(G184,$K$200:$L$263,2,FALSE)</f>
        <v>X</v>
      </c>
      <c r="I248" s="236" t="str">
        <f ca="1">IF(G248=0,0,VLOOKUP(G248,Inscripciones!$B$2:$K$499,2,FALSE))</f>
        <v>BYE</v>
      </c>
      <c r="J248" s="236" t="str">
        <f ca="1">IF(G248=0,0,VLOOKUP(G248,Inscripciones!$B$1:$N$399,3,FALSE))</f>
        <v>BYE</v>
      </c>
      <c r="K248" s="311">
        <f t="shared" ref="K248:L248" ca="1" si="220">G52</f>
        <v>4181</v>
      </c>
      <c r="L248" s="312" t="str">
        <f t="shared" si="220"/>
        <v>X</v>
      </c>
      <c r="M248" s="445"/>
    </row>
    <row r="249" spans="4:13" ht="12.75" hidden="1" x14ac:dyDescent="0.25">
      <c r="D249" s="237" t="s">
        <v>218</v>
      </c>
      <c r="G249" s="256" t="str">
        <f t="shared" ref="G249:G263" ca="1" si="221">VLOOKUP(G185,$K$200:$L$263,2,FALSE)</f>
        <v>X</v>
      </c>
      <c r="I249" s="236" t="str">
        <f ca="1">IF(G249=0,0,VLOOKUP(G249,Inscripciones!$B$2:$K$499,2,FALSE))</f>
        <v>BYE</v>
      </c>
      <c r="J249" s="236" t="str">
        <f ca="1">IF(G249=0,0,VLOOKUP(G249,Inscripciones!$B$1:$N$399,3,FALSE))</f>
        <v>BYE</v>
      </c>
      <c r="K249" s="311" t="str">
        <f t="shared" ref="K249" si="222">H52</f>
        <v>X</v>
      </c>
      <c r="L249" s="312">
        <f t="shared" ref="L249" ca="1" si="223">G52</f>
        <v>4181</v>
      </c>
      <c r="M249" s="445"/>
    </row>
    <row r="250" spans="4:13" ht="12.75" hidden="1" x14ac:dyDescent="0.25">
      <c r="D250" s="237" t="s">
        <v>219</v>
      </c>
      <c r="G250" s="256" t="str">
        <f t="shared" ca="1" si="221"/>
        <v>X</v>
      </c>
      <c r="I250" s="236" t="str">
        <f ca="1">IF(G250=0,0,VLOOKUP(G250,Inscripciones!$B$2:$K$499,2,FALSE))</f>
        <v>BYE</v>
      </c>
      <c r="J250" s="236" t="str">
        <f ca="1">IF(G250=0,0,VLOOKUP(G250,Inscripciones!$B$1:$N$399,3,FALSE))</f>
        <v>BYE</v>
      </c>
      <c r="K250" s="311" t="str">
        <f t="shared" ref="K250:L250" si="224">G54</f>
        <v>X</v>
      </c>
      <c r="L250" s="312">
        <f t="shared" ca="1" si="224"/>
        <v>4377</v>
      </c>
      <c r="M250" s="445"/>
    </row>
    <row r="251" spans="4:13" ht="12.75" hidden="1" x14ac:dyDescent="0.25">
      <c r="D251" s="237" t="s">
        <v>220</v>
      </c>
      <c r="G251" s="256" t="str">
        <f t="shared" ca="1" si="221"/>
        <v>X</v>
      </c>
      <c r="I251" s="236" t="str">
        <f ca="1">IF(G251=0,0,VLOOKUP(G251,Inscripciones!$B$2:$K$499,2,FALSE))</f>
        <v>BYE</v>
      </c>
      <c r="J251" s="236" t="str">
        <f ca="1">IF(G251=0,0,VLOOKUP(G251,Inscripciones!$B$1:$N$399,3,FALSE))</f>
        <v>BYE</v>
      </c>
      <c r="K251" s="311">
        <f t="shared" ref="K251" ca="1" si="225">H54</f>
        <v>4377</v>
      </c>
      <c r="L251" s="312" t="str">
        <f t="shared" ref="L251" si="226">G54</f>
        <v>X</v>
      </c>
      <c r="M251" s="445"/>
    </row>
    <row r="252" spans="4:13" ht="12.75" hidden="1" x14ac:dyDescent="0.25">
      <c r="D252" s="237" t="s">
        <v>221</v>
      </c>
      <c r="G252" s="256" t="str">
        <f t="shared" ca="1" si="221"/>
        <v>X</v>
      </c>
      <c r="I252" s="236" t="str">
        <f ca="1">IF(G252=0,0,VLOOKUP(G252,Inscripciones!$B$2:$K$499,2,FALSE))</f>
        <v>BYE</v>
      </c>
      <c r="J252" s="236" t="str">
        <f ca="1">IF(G252=0,0,VLOOKUP(G252,Inscripciones!$B$1:$N$399,3,FALSE))</f>
        <v>BYE</v>
      </c>
      <c r="K252" s="311">
        <f t="shared" ref="K252:L252" ca="1" si="227">G56</f>
        <v>4676</v>
      </c>
      <c r="L252" s="312" t="str">
        <f t="shared" si="227"/>
        <v>X</v>
      </c>
      <c r="M252" s="445"/>
    </row>
    <row r="253" spans="4:13" ht="12.75" hidden="1" x14ac:dyDescent="0.25">
      <c r="D253" s="237" t="s">
        <v>222</v>
      </c>
      <c r="G253" s="256" t="str">
        <f t="shared" ca="1" si="221"/>
        <v>X</v>
      </c>
      <c r="I253" s="236" t="str">
        <f ca="1">IF(G253=0,0,VLOOKUP(G253,Inscripciones!$B$2:$K$499,2,FALSE))</f>
        <v>BYE</v>
      </c>
      <c r="J253" s="236" t="str">
        <f ca="1">IF(G253=0,0,VLOOKUP(G253,Inscripciones!$B$1:$N$399,3,FALSE))</f>
        <v>BYE</v>
      </c>
      <c r="K253" s="311" t="str">
        <f t="shared" ref="K253" si="228">H56</f>
        <v>X</v>
      </c>
      <c r="L253" s="312">
        <f t="shared" ref="L253" ca="1" si="229">G56</f>
        <v>4676</v>
      </c>
      <c r="M253" s="445"/>
    </row>
    <row r="254" spans="4:13" ht="12.75" hidden="1" x14ac:dyDescent="0.25">
      <c r="D254" s="237" t="s">
        <v>223</v>
      </c>
      <c r="G254" s="256" t="str">
        <f t="shared" ca="1" si="221"/>
        <v>X</v>
      </c>
      <c r="I254" s="236" t="str">
        <f ca="1">IF(G254=0,0,VLOOKUP(G254,Inscripciones!$B$2:$K$499,2,FALSE))</f>
        <v>BYE</v>
      </c>
      <c r="J254" s="236" t="str">
        <f ca="1">IF(G254=0,0,VLOOKUP(G254,Inscripciones!$B$1:$N$399,3,FALSE))</f>
        <v>BYE</v>
      </c>
      <c r="K254" s="311" t="str">
        <f t="shared" ref="K254:L254" si="230">G58</f>
        <v>X</v>
      </c>
      <c r="L254" s="312">
        <f t="shared" ca="1" si="230"/>
        <v>4177</v>
      </c>
      <c r="M254" s="445"/>
    </row>
    <row r="255" spans="4:13" ht="12.75" hidden="1" x14ac:dyDescent="0.25">
      <c r="D255" s="237" t="s">
        <v>224</v>
      </c>
      <c r="G255" s="256" t="str">
        <f t="shared" ca="1" si="221"/>
        <v>X</v>
      </c>
      <c r="I255" s="236" t="str">
        <f ca="1">IF(G255=0,0,VLOOKUP(G255,Inscripciones!$B$2:$K$499,2,FALSE))</f>
        <v>BYE</v>
      </c>
      <c r="J255" s="236" t="str">
        <f ca="1">IF(G255=0,0,VLOOKUP(G255,Inscripciones!$B$1:$N$399,3,FALSE))</f>
        <v>BYE</v>
      </c>
      <c r="K255" s="311">
        <f t="shared" ref="K255" ca="1" si="231">H58</f>
        <v>4177</v>
      </c>
      <c r="L255" s="312" t="str">
        <f t="shared" ref="L255" si="232">G58</f>
        <v>X</v>
      </c>
      <c r="M255" s="445"/>
    </row>
    <row r="256" spans="4:13" ht="12.75" hidden="1" x14ac:dyDescent="0.25">
      <c r="D256" s="237" t="s">
        <v>225</v>
      </c>
      <c r="G256" s="256" t="str">
        <f t="shared" ca="1" si="221"/>
        <v>X</v>
      </c>
      <c r="I256" s="236" t="str">
        <f ca="1">IF(G256=0,0,VLOOKUP(G256,Inscripciones!$B$2:$K$499,2,FALSE))</f>
        <v>BYE</v>
      </c>
      <c r="J256" s="236" t="str">
        <f ca="1">IF(G256=0,0,VLOOKUP(G256,Inscripciones!$B$1:$N$399,3,FALSE))</f>
        <v>BYE</v>
      </c>
      <c r="K256" s="311">
        <f t="shared" ca="1" si="204"/>
        <v>5005</v>
      </c>
      <c r="L256" s="312" t="str">
        <f t="shared" si="204"/>
        <v>X</v>
      </c>
      <c r="M256" s="445"/>
    </row>
    <row r="257" spans="4:13" ht="12.75" hidden="1" x14ac:dyDescent="0.25">
      <c r="D257" s="237" t="s">
        <v>226</v>
      </c>
      <c r="G257" s="256" t="str">
        <f t="shared" ca="1" si="221"/>
        <v>X</v>
      </c>
      <c r="I257" s="236" t="str">
        <f ca="1">IF(G257=0,0,VLOOKUP(G257,Inscripciones!$B$2:$K$499,2,FALSE))</f>
        <v>BYE</v>
      </c>
      <c r="J257" s="236" t="str">
        <f ca="1">IF(G257=0,0,VLOOKUP(G257,Inscripciones!$B$1:$N$399,3,FALSE))</f>
        <v>BYE</v>
      </c>
      <c r="K257" s="311" t="str">
        <f t="shared" si="205"/>
        <v>X</v>
      </c>
      <c r="L257" s="312">
        <f t="shared" ref="L257" ca="1" si="233">G60</f>
        <v>5005</v>
      </c>
      <c r="M257" s="445"/>
    </row>
    <row r="258" spans="4:13" ht="12.75" hidden="1" x14ac:dyDescent="0.25">
      <c r="D258" s="237" t="s">
        <v>227</v>
      </c>
      <c r="G258" s="256" t="str">
        <f t="shared" ca="1" si="221"/>
        <v>X</v>
      </c>
      <c r="I258" s="236" t="str">
        <f ca="1">IF(G258=0,0,VLOOKUP(G258,Inscripciones!$B$2:$K$499,2,FALSE))</f>
        <v>BYE</v>
      </c>
      <c r="J258" s="236" t="str">
        <f ca="1">IF(G258=0,0,VLOOKUP(G258,Inscripciones!$B$1:$N$399,3,FALSE))</f>
        <v>BYE</v>
      </c>
      <c r="K258" s="311" t="str">
        <f t="shared" si="207"/>
        <v>X</v>
      </c>
      <c r="L258" s="312">
        <f t="shared" ca="1" si="207"/>
        <v>3987</v>
      </c>
      <c r="M258" s="445"/>
    </row>
    <row r="259" spans="4:13" ht="12.75" hidden="1" x14ac:dyDescent="0.25">
      <c r="D259" s="237" t="s">
        <v>228</v>
      </c>
      <c r="G259" s="256" t="str">
        <f t="shared" ca="1" si="221"/>
        <v>X</v>
      </c>
      <c r="I259" s="236" t="str">
        <f ca="1">IF(G259=0,0,VLOOKUP(G259,Inscripciones!$B$2:$K$499,2,FALSE))</f>
        <v>BYE</v>
      </c>
      <c r="J259" s="236" t="str">
        <f ca="1">IF(G259=0,0,VLOOKUP(G259,Inscripciones!$B$1:$N$399,3,FALSE))</f>
        <v>BYE</v>
      </c>
      <c r="K259" s="311">
        <f t="shared" ca="1" si="209"/>
        <v>3987</v>
      </c>
      <c r="L259" s="312" t="str">
        <f t="shared" ref="L259" si="234">G62</f>
        <v>X</v>
      </c>
      <c r="M259" s="445"/>
    </row>
    <row r="260" spans="4:13" ht="12.75" hidden="1" x14ac:dyDescent="0.25">
      <c r="D260" s="237" t="s">
        <v>229</v>
      </c>
      <c r="G260" s="256">
        <f t="shared" ca="1" si="221"/>
        <v>4465</v>
      </c>
      <c r="I260" s="236" t="str">
        <f ca="1">IF(G260=0,0,VLOOKUP(G260,Inscripciones!$B$2:$K$499,2,FALSE))</f>
        <v>JULIÁN ZUÑIGA AGÜERO</v>
      </c>
      <c r="J260" s="236" t="str">
        <f ca="1">IF(G260=0,0,VLOOKUP(G260,Inscripciones!$B$1:$N$399,3,FALSE))</f>
        <v>ESPARZA</v>
      </c>
      <c r="K260" s="311">
        <f t="shared" ca="1" si="211"/>
        <v>4283</v>
      </c>
      <c r="L260" s="312" t="str">
        <f t="shared" si="211"/>
        <v>X</v>
      </c>
      <c r="M260" s="445"/>
    </row>
    <row r="261" spans="4:13" ht="12.75" hidden="1" x14ac:dyDescent="0.25">
      <c r="D261" s="237" t="s">
        <v>230</v>
      </c>
      <c r="G261" s="256" t="str">
        <f t="shared" ca="1" si="221"/>
        <v>X</v>
      </c>
      <c r="I261" s="236" t="str">
        <f ca="1">IF(G261=0,0,VLOOKUP(G261,Inscripciones!$B$2:$K$499,2,FALSE))</f>
        <v>BYE</v>
      </c>
      <c r="J261" s="236" t="str">
        <f ca="1">IF(G261=0,0,VLOOKUP(G261,Inscripciones!$B$1:$N$399,3,FALSE))</f>
        <v>BYE</v>
      </c>
      <c r="K261" s="311" t="str">
        <f t="shared" si="212"/>
        <v>X</v>
      </c>
      <c r="L261" s="312">
        <f t="shared" ref="L261" ca="1" si="235">G64</f>
        <v>4283</v>
      </c>
      <c r="M261" s="445"/>
    </row>
    <row r="262" spans="4:13" ht="12.75" hidden="1" x14ac:dyDescent="0.25">
      <c r="D262" s="237" t="s">
        <v>231</v>
      </c>
      <c r="G262" s="256" t="str">
        <f t="shared" ca="1" si="221"/>
        <v>X</v>
      </c>
      <c r="I262" s="236" t="str">
        <f ca="1">IF(G262=0,0,VLOOKUP(G262,Inscripciones!$B$2:$K$499,2,FALSE))</f>
        <v>BYE</v>
      </c>
      <c r="J262" s="236" t="str">
        <f ca="1">IF(G262=0,0,VLOOKUP(G262,Inscripciones!$B$1:$N$399,3,FALSE))</f>
        <v>BYE</v>
      </c>
      <c r="K262" s="311" t="str">
        <f t="shared" ref="K262:L262" si="236">G66</f>
        <v>X</v>
      </c>
      <c r="L262" s="312">
        <f t="shared" ca="1" si="236"/>
        <v>4025</v>
      </c>
      <c r="M262" s="445"/>
    </row>
    <row r="263" spans="4:13" ht="12.75" hidden="1" x14ac:dyDescent="0.25">
      <c r="D263" s="237" t="s">
        <v>232</v>
      </c>
      <c r="G263" s="256" t="str">
        <f t="shared" ca="1" si="221"/>
        <v>X</v>
      </c>
      <c r="I263" s="236" t="str">
        <f ca="1">IF(G263=0,0,VLOOKUP(G263,Inscripciones!$B$2:$K$499,2,FALSE))</f>
        <v>BYE</v>
      </c>
      <c r="J263" s="236" t="str">
        <f ca="1">IF(G263=0,0,VLOOKUP(G263,Inscripciones!$B$1:$N$399,3,FALSE))</f>
        <v>BYE</v>
      </c>
      <c r="K263" s="313">
        <f t="shared" ref="K263" ca="1" si="237">H66</f>
        <v>4025</v>
      </c>
      <c r="L263" s="314" t="str">
        <f t="shared" ref="L263" si="238">G66</f>
        <v>X</v>
      </c>
      <c r="M263" s="446"/>
    </row>
    <row r="264" spans="4:13" ht="12.75" hidden="1" x14ac:dyDescent="0.25"/>
    <row r="265" spans="4:13" ht="12.75" hidden="1" x14ac:dyDescent="0.25"/>
    <row r="266" spans="4:13" ht="12.75" x14ac:dyDescent="0.25"/>
    <row r="267" spans="4:13" ht="12.75" x14ac:dyDescent="0.25">
      <c r="G267" s="435" t="s">
        <v>233</v>
      </c>
      <c r="H267" s="435"/>
      <c r="I267" s="435"/>
      <c r="J267" s="435"/>
    </row>
    <row r="269" spans="4:13" ht="10.7" customHeight="1" x14ac:dyDescent="0.25">
      <c r="G269" s="315" t="s">
        <v>164</v>
      </c>
      <c r="H269" s="316">
        <f ca="1">G140</f>
        <v>3790</v>
      </c>
      <c r="I269" s="317" t="str">
        <f ca="1">IF(H269=0,0,VLOOKUP(H269,Inscripciones!$B$2:$K$499,2,FALSE))</f>
        <v>FABIAN ROJAS VARELA</v>
      </c>
      <c r="J269" s="317" t="str">
        <f ca="1">IF(H269=0,0,VLOOKUP(H269,Inscripciones!$B$1:$N$399,3,FALSE))</f>
        <v>SAN CARLOS</v>
      </c>
    </row>
    <row r="270" spans="4:13" ht="10.7" customHeight="1" x14ac:dyDescent="0.25">
      <c r="G270" s="315" t="s">
        <v>166</v>
      </c>
      <c r="H270" s="316">
        <f ca="1">G141</f>
        <v>3787</v>
      </c>
      <c r="I270" s="317" t="str">
        <f ca="1">IF(H270=0,0,VLOOKUP(H270,Inscripciones!$B$2:$K$499,2,FALSE))</f>
        <v>ISAAC RIVERA TORRES</v>
      </c>
      <c r="J270" s="317" t="str">
        <f ca="1">IF(H270=0,0,VLOOKUP(H270,Inscripciones!$B$1:$N$399,3,FALSE))</f>
        <v>CURRIDABAT</v>
      </c>
    </row>
    <row r="271" spans="4:13" ht="10.7" customHeight="1" x14ac:dyDescent="0.25">
      <c r="G271" s="315" t="s">
        <v>167</v>
      </c>
      <c r="H271" s="316">
        <f ca="1">G142</f>
        <v>4297</v>
      </c>
      <c r="I271" s="317" t="str">
        <f ca="1">IF(H271=0,0,VLOOKUP(H271,Inscripciones!$B$2:$K$499,2,FALSE))</f>
        <v>JESÉ DAVID CHAVES MUÑOZ</v>
      </c>
      <c r="J271" s="317" t="str">
        <f ca="1">IF(H271=0,0,VLOOKUP(H271,Inscripciones!$B$1:$N$399,3,FALSE))</f>
        <v>ESPARZA</v>
      </c>
    </row>
    <row r="272" spans="4:13" ht="10.7" customHeight="1" x14ac:dyDescent="0.25">
      <c r="G272" s="318">
        <f>IF(E132=1,4,3)</f>
        <v>3</v>
      </c>
      <c r="H272" s="316">
        <f ca="1">G143</f>
        <v>4025</v>
      </c>
      <c r="I272" s="317" t="str">
        <f ca="1">IF(H272=0,0,VLOOKUP(H272,Inscripciones!$B$2:$K$499,2,FALSE))</f>
        <v>GABRIEL CORRALES BARRANTES</v>
      </c>
      <c r="J272" s="317" t="str">
        <f ca="1">IF(H272=0,0,VLOOKUP(H272,Inscripciones!$B$1:$N$399,3,FALSE))</f>
        <v>ESPARZA</v>
      </c>
    </row>
    <row r="273" spans="7:10" ht="10.7" customHeight="1" x14ac:dyDescent="0.25">
      <c r="G273" s="315" t="s">
        <v>234</v>
      </c>
      <c r="H273" s="316">
        <f ca="1">G148</f>
        <v>3988</v>
      </c>
      <c r="I273" s="317" t="str">
        <f ca="1">IF(H273=0,0,VLOOKUP(H273,Inscripciones!$B$2:$K$499,2,FALSE))</f>
        <v>JACKY CHENG FENG</v>
      </c>
      <c r="J273" s="317" t="str">
        <f ca="1">IF(H273=0,0,VLOOKUP(H273,Inscripciones!$B$1:$N$399,3,FALSE))</f>
        <v>ESCAZÚ</v>
      </c>
    </row>
    <row r="274" spans="7:10" ht="10.7" customHeight="1" x14ac:dyDescent="0.25">
      <c r="G274" s="315" t="s">
        <v>234</v>
      </c>
      <c r="H274" s="316">
        <f ca="1">G149</f>
        <v>3875</v>
      </c>
      <c r="I274" s="317" t="str">
        <f ca="1">IF(H274=0,0,VLOOKUP(H274,Inscripciones!$B$2:$K$499,2,FALSE))</f>
        <v>CALEB CASCANTE MARIN</v>
      </c>
      <c r="J274" s="317" t="str">
        <f ca="1">IF(H274=0,0,VLOOKUP(H274,Inscripciones!$B$1:$N$399,3,FALSE))</f>
        <v>ESCAZÚ</v>
      </c>
    </row>
    <row r="275" spans="7:10" ht="10.7" customHeight="1" x14ac:dyDescent="0.25">
      <c r="G275" s="315" t="s">
        <v>234</v>
      </c>
      <c r="H275" s="316">
        <f ca="1">G150</f>
        <v>4679</v>
      </c>
      <c r="I275" s="317" t="str">
        <f ca="1">IF(H275=0,0,VLOOKUP(H275,Inscripciones!$B$2:$K$499,2,FALSE))</f>
        <v>TOMAS IGNACIO UGALDE HERNANDEZ</v>
      </c>
      <c r="J275" s="317" t="str">
        <f ca="1">IF(H275=0,0,VLOOKUP(H275,Inscripciones!$B$1:$N$399,3,FALSE))</f>
        <v>CCDR SAN JOSÉ</v>
      </c>
    </row>
    <row r="276" spans="7:10" ht="10.7" customHeight="1" x14ac:dyDescent="0.25">
      <c r="G276" s="315" t="s">
        <v>234</v>
      </c>
      <c r="H276" s="316">
        <f ca="1">G151</f>
        <v>4177</v>
      </c>
      <c r="I276" s="317" t="str">
        <f ca="1">IF(H276=0,0,VLOOKUP(H276,Inscripciones!$B$2:$K$499,2,FALSE))</f>
        <v>RODOLFO ALBERTO CHAVES LEON</v>
      </c>
      <c r="J276" s="317" t="str">
        <f ca="1">IF(H276=0,0,VLOOKUP(H276,Inscripciones!$B$1:$N$399,3,FALSE))</f>
        <v>ESPARZA</v>
      </c>
    </row>
    <row r="277" spans="7:10" ht="10.7" customHeight="1" x14ac:dyDescent="0.25">
      <c r="G277" s="319" t="s">
        <v>235</v>
      </c>
      <c r="H277" s="236">
        <f t="shared" ref="H277:H284" ca="1" si="239">G160</f>
        <v>4296</v>
      </c>
      <c r="I277" s="320" t="str">
        <f ca="1">IF(H277=0,0,VLOOKUP(H277,Inscripciones!$B$2:$K$499,2,FALSE))</f>
        <v>SAÚL EMIR PÉREZ MEDINA</v>
      </c>
      <c r="J277" s="320" t="str">
        <f ca="1">IF(H277=0,0,VLOOKUP(H277,Inscripciones!$B$1:$N$399,3,FALSE))</f>
        <v>ESPARZA</v>
      </c>
    </row>
    <row r="278" spans="7:10" ht="10.7" customHeight="1" x14ac:dyDescent="0.25">
      <c r="G278" s="319" t="s">
        <v>235</v>
      </c>
      <c r="H278" s="236">
        <f t="shared" ca="1" si="239"/>
        <v>4293</v>
      </c>
      <c r="I278" s="320" t="str">
        <f ca="1">IF(H278=0,0,VLOOKUP(H278,Inscripciones!$B$2:$K$499,2,FALSE))</f>
        <v>MIKEL MORA JIMÉNEZ</v>
      </c>
      <c r="J278" s="320" t="str">
        <f ca="1">IF(H278=0,0,VLOOKUP(H278,Inscripciones!$B$1:$N$399,3,FALSE))</f>
        <v>ESPARZA</v>
      </c>
    </row>
    <row r="279" spans="7:10" ht="10.7" customHeight="1" x14ac:dyDescent="0.25">
      <c r="G279" s="319" t="s">
        <v>235</v>
      </c>
      <c r="H279" s="236">
        <f t="shared" ca="1" si="239"/>
        <v>4351</v>
      </c>
      <c r="I279" s="320" t="str">
        <f ca="1">IF(H279=0,0,VLOOKUP(H279,Inscripciones!$B$2:$K$499,2,FALSE))</f>
        <v>DANIEL GARRO OBALDÍA</v>
      </c>
      <c r="J279" s="320" t="str">
        <f ca="1">IF(H279=0,0,VLOOKUP(H279,Inscripciones!$B$1:$N$399,3,FALSE))</f>
        <v>SANTA ANA</v>
      </c>
    </row>
    <row r="280" spans="7:10" ht="10.7" customHeight="1" x14ac:dyDescent="0.25">
      <c r="G280" s="319" t="s">
        <v>235</v>
      </c>
      <c r="H280" s="236">
        <f t="shared" ca="1" si="239"/>
        <v>3987</v>
      </c>
      <c r="I280" s="320" t="str">
        <f ca="1">IF(H280=0,0,VLOOKUP(H280,Inscripciones!$B$2:$K$499,2,FALSE))</f>
        <v>JOSÉ DANIEL FERNÁNDEZ HERRERA</v>
      </c>
      <c r="J280" s="320" t="str">
        <f ca="1">IF(H280=0,0,VLOOKUP(H280,Inscripciones!$B$1:$N$399,3,FALSE))</f>
        <v>ESCAZÚ</v>
      </c>
    </row>
    <row r="281" spans="7:10" ht="10.7" customHeight="1" x14ac:dyDescent="0.25">
      <c r="G281" s="319" t="s">
        <v>235</v>
      </c>
      <c r="H281" s="236">
        <f t="shared" ca="1" si="239"/>
        <v>4175</v>
      </c>
      <c r="I281" s="320" t="str">
        <f ca="1">IF(H281=0,0,VLOOKUP(H281,Inscripciones!$B$2:$K$499,2,FALSE))</f>
        <v>BENJAMÍN QUIRÓS BALTODANO</v>
      </c>
      <c r="J281" s="320" t="str">
        <f ca="1">IF(H281=0,0,VLOOKUP(H281,Inscripciones!$B$1:$N$399,3,FALSE))</f>
        <v>ESPARZA</v>
      </c>
    </row>
    <row r="282" spans="7:10" ht="10.7" customHeight="1" x14ac:dyDescent="0.25">
      <c r="G282" s="319" t="s">
        <v>235</v>
      </c>
      <c r="H282" s="236">
        <f t="shared" ca="1" si="239"/>
        <v>4151</v>
      </c>
      <c r="I282" s="320" t="str">
        <f ca="1">IF(H282=0,0,VLOOKUP(H282,Inscripciones!$B$2:$K$499,2,FALSE))</f>
        <v>ISAAC DAVID CASTRO DÍAZ</v>
      </c>
      <c r="J282" s="320" t="str">
        <f ca="1">IF(H282=0,0,VLOOKUP(H282,Inscripciones!$B$1:$N$399,3,FALSE))</f>
        <v>SAN CARLOS</v>
      </c>
    </row>
    <row r="283" spans="7:10" ht="10.7" customHeight="1" x14ac:dyDescent="0.25">
      <c r="G283" s="319" t="s">
        <v>235</v>
      </c>
      <c r="H283" s="236">
        <f t="shared" ca="1" si="239"/>
        <v>4026</v>
      </c>
      <c r="I283" s="320" t="str">
        <f ca="1">IF(H283=0,0,VLOOKUP(H283,Inscripciones!$B$2:$K$499,2,FALSE))</f>
        <v>IAN GABRIEL VILLEGAS SALAS</v>
      </c>
      <c r="J283" s="320" t="str">
        <f ca="1">IF(H283=0,0,VLOOKUP(H283,Inscripciones!$B$1:$N$399,3,FALSE))</f>
        <v>SAN CARLOS</v>
      </c>
    </row>
    <row r="284" spans="7:10" ht="10.7" customHeight="1" x14ac:dyDescent="0.25">
      <c r="G284" s="319" t="s">
        <v>235</v>
      </c>
      <c r="H284" s="236">
        <f t="shared" ca="1" si="239"/>
        <v>4181</v>
      </c>
      <c r="I284" s="320" t="str">
        <f ca="1">IF(H284=0,0,VLOOKUP(H284,Inscripciones!$B$2:$K$499,2,FALSE))</f>
        <v>JUAN MARTÍN ARCE VÁSQUEZ</v>
      </c>
      <c r="J284" s="320" t="str">
        <f ca="1">IF(H284=0,0,VLOOKUP(H284,Inscripciones!$B$1:$N$399,3,FALSE))</f>
        <v>SAN CARLOS</v>
      </c>
    </row>
    <row r="285" spans="7:10" ht="10.7" customHeight="1" x14ac:dyDescent="0.25">
      <c r="G285" s="319" t="s">
        <v>236</v>
      </c>
      <c r="H285" s="236">
        <f t="shared" ref="H285:H300" ca="1" si="240">G184</f>
        <v>4459</v>
      </c>
      <c r="I285" s="320" t="str">
        <f ca="1">IF(H285=0,0,VLOOKUP(H285,Inscripciones!$B$2:$K$499,2,FALSE))</f>
        <v>SAÚL JESÉ OROZCO REYES</v>
      </c>
      <c r="J285" s="320" t="str">
        <f ca="1">IF(H285=0,0,VLOOKUP(H285,Inscripciones!$B$1:$N$399,3,FALSE))</f>
        <v>ESPARZA</v>
      </c>
    </row>
    <row r="286" spans="7:10" ht="10.7" customHeight="1" x14ac:dyDescent="0.25">
      <c r="G286" s="319" t="s">
        <v>236</v>
      </c>
      <c r="H286" s="236">
        <f t="shared" ca="1" si="240"/>
        <v>4437</v>
      </c>
      <c r="I286" s="320" t="str">
        <f ca="1">IF(H286=0,0,VLOOKUP(H286,Inscripciones!$B$2:$K$499,2,FALSE))</f>
        <v>MATHIAS HAY GRANADOS</v>
      </c>
      <c r="J286" s="320" t="str">
        <f ca="1">IF(H286=0,0,VLOOKUP(H286,Inscripciones!$B$1:$N$399,3,FALSE))</f>
        <v>CORREDORES</v>
      </c>
    </row>
    <row r="287" spans="7:10" ht="10.7" customHeight="1" x14ac:dyDescent="0.25">
      <c r="G287" s="319" t="s">
        <v>236</v>
      </c>
      <c r="H287" s="236">
        <f t="shared" ca="1" si="240"/>
        <v>4227</v>
      </c>
      <c r="I287" s="320" t="str">
        <f ca="1">IF(H287=0,0,VLOOKUP(H287,Inscripciones!$B$2:$K$499,2,FALSE))</f>
        <v>ISAAC GUTIERREZ CHACON</v>
      </c>
      <c r="J287" s="320" t="str">
        <f ca="1">IF(H287=0,0,VLOOKUP(H287,Inscripciones!$B$1:$N$399,3,FALSE))</f>
        <v>CCDR SANTA CRUZ</v>
      </c>
    </row>
    <row r="288" spans="7:10" ht="10.7" customHeight="1" x14ac:dyDescent="0.25">
      <c r="G288" s="319" t="s">
        <v>236</v>
      </c>
      <c r="H288" s="236">
        <f t="shared" ca="1" si="240"/>
        <v>4283</v>
      </c>
      <c r="I288" s="320" t="str">
        <f ca="1">IF(H288=0,0,VLOOKUP(H288,Inscripciones!$B$2:$K$499,2,FALSE))</f>
        <v>ISAAC CHACÓN RETANA</v>
      </c>
      <c r="J288" s="320" t="str">
        <f ca="1">IF(H288=0,0,VLOOKUP(H288,Inscripciones!$B$1:$N$399,3,FALSE))</f>
        <v>SAN CARLOS</v>
      </c>
    </row>
    <row r="289" spans="7:10" ht="10.7" customHeight="1" x14ac:dyDescent="0.25">
      <c r="G289" s="319" t="s">
        <v>236</v>
      </c>
      <c r="H289" s="236">
        <f t="shared" ca="1" si="240"/>
        <v>4381</v>
      </c>
      <c r="I289" s="320" t="str">
        <f ca="1">IF(H289=0,0,VLOOKUP(H289,Inscripciones!$B$2:$K$499,2,FALSE))</f>
        <v>ALEJANDRO PADILLA SOLERA</v>
      </c>
      <c r="J289" s="320" t="str">
        <f ca="1">IF(H289=0,0,VLOOKUP(H289,Inscripciones!$B$1:$N$399,3,FALSE))</f>
        <v>ESCAZÚ</v>
      </c>
    </row>
    <row r="290" spans="7:10" ht="10.7" customHeight="1" x14ac:dyDescent="0.25">
      <c r="G290" s="319" t="s">
        <v>236</v>
      </c>
      <c r="H290" s="236">
        <f t="shared" ca="1" si="240"/>
        <v>4706</v>
      </c>
      <c r="I290" s="320" t="str">
        <f ca="1">IF(H290=0,0,VLOOKUP(H290,Inscripciones!$B$2:$K$499,2,FALSE))</f>
        <v>ISAAC RÍOS FERNÁNDEZ</v>
      </c>
      <c r="J290" s="320" t="str">
        <f ca="1">IF(H290=0,0,VLOOKUP(H290,Inscripciones!$B$1:$N$399,3,FALSE))</f>
        <v>CCDR SAN JOSÉ</v>
      </c>
    </row>
    <row r="291" spans="7:10" ht="10.7" customHeight="1" x14ac:dyDescent="0.25">
      <c r="G291" s="319" t="s">
        <v>236</v>
      </c>
      <c r="H291" s="236">
        <f t="shared" ca="1" si="240"/>
        <v>4218</v>
      </c>
      <c r="I291" s="320" t="str">
        <f ca="1">IF(H291=0,0,VLOOKUP(H291,Inscripciones!$B$2:$K$499,2,FALSE))</f>
        <v>JULIÁN ESPINOZA CHAVEZ</v>
      </c>
      <c r="J291" s="320" t="str">
        <f ca="1">IF(H291=0,0,VLOOKUP(H291,Inscripciones!$B$1:$N$399,3,FALSE))</f>
        <v>ESPARZA</v>
      </c>
    </row>
    <row r="292" spans="7:10" ht="10.7" customHeight="1" x14ac:dyDescent="0.25">
      <c r="G292" s="319" t="s">
        <v>236</v>
      </c>
      <c r="H292" s="236">
        <f t="shared" ca="1" si="240"/>
        <v>4676</v>
      </c>
      <c r="I292" s="320" t="str">
        <f ca="1">IF(H292=0,0,VLOOKUP(H292,Inscripciones!$B$2:$K$499,2,FALSE))</f>
        <v>SAMUEL GUARDADO ROJAS</v>
      </c>
      <c r="J292" s="320" t="str">
        <f ca="1">IF(H292=0,0,VLOOKUP(H292,Inscripciones!$B$1:$N$399,3,FALSE))</f>
        <v>SAN CARLOS</v>
      </c>
    </row>
    <row r="293" spans="7:10" ht="10.7" customHeight="1" x14ac:dyDescent="0.25">
      <c r="G293" s="319" t="s">
        <v>236</v>
      </c>
      <c r="H293" s="236">
        <f t="shared" ca="1" si="240"/>
        <v>4353</v>
      </c>
      <c r="I293" s="320" t="str">
        <f ca="1">IF(H293=0,0,VLOOKUP(H293,Inscripciones!$B$2:$K$499,2,FALSE))</f>
        <v>IVAN ANDRÉS RODRÍGUEZ DURÁN</v>
      </c>
      <c r="J293" s="320" t="str">
        <f ca="1">IF(H293=0,0,VLOOKUP(H293,Inscripciones!$B$1:$N$399,3,FALSE))</f>
        <v>SAN CARLOS</v>
      </c>
    </row>
    <row r="294" spans="7:10" ht="10.7" customHeight="1" x14ac:dyDescent="0.25">
      <c r="G294" s="319" t="s">
        <v>236</v>
      </c>
      <c r="H294" s="236">
        <f t="shared" ca="1" si="240"/>
        <v>4458</v>
      </c>
      <c r="I294" s="320" t="str">
        <f ca="1">IF(H294=0,0,VLOOKUP(H294,Inscripciones!$B$2:$K$499,2,FALSE))</f>
        <v>MATHIAS QUESADA CASTILLO</v>
      </c>
      <c r="J294" s="320" t="str">
        <f ca="1">IF(H294=0,0,VLOOKUP(H294,Inscripciones!$B$1:$N$399,3,FALSE))</f>
        <v>ESPARZA</v>
      </c>
    </row>
    <row r="295" spans="7:10" ht="10.7" customHeight="1" x14ac:dyDescent="0.25">
      <c r="G295" s="319" t="s">
        <v>236</v>
      </c>
      <c r="H295" s="236">
        <f t="shared" ca="1" si="240"/>
        <v>4825</v>
      </c>
      <c r="I295" s="320" t="str">
        <f ca="1">IF(H295=0,0,VLOOKUP(H295,Inscripciones!$B$2:$K$499,2,FALSE))</f>
        <v>SANTIAGO MELENDEZ MONTERO</v>
      </c>
      <c r="J295" s="320" t="str">
        <f ca="1">IF(H295=0,0,VLOOKUP(H295,Inscripciones!$B$1:$N$399,3,FALSE))</f>
        <v>PÉREZ ZELEDÓN</v>
      </c>
    </row>
    <row r="296" spans="7:10" ht="10.7" customHeight="1" x14ac:dyDescent="0.25">
      <c r="G296" s="319" t="s">
        <v>236</v>
      </c>
      <c r="H296" s="236">
        <f t="shared" ca="1" si="240"/>
        <v>5005</v>
      </c>
      <c r="I296" s="320" t="str">
        <f ca="1">IF(H296=0,0,VLOOKUP(H296,Inscripciones!$B$2:$K$499,2,FALSE))</f>
        <v>ADRIAN ARTAVIA MORALES</v>
      </c>
      <c r="J296" s="320" t="str">
        <f ca="1">IF(H296=0,0,VLOOKUP(H296,Inscripciones!$B$1:$N$399,3,FALSE))</f>
        <v>MONTES DE OCA</v>
      </c>
    </row>
    <row r="297" spans="7:10" ht="10.7" customHeight="1" x14ac:dyDescent="0.25">
      <c r="G297" s="319" t="s">
        <v>236</v>
      </c>
      <c r="H297" s="236">
        <f t="shared" ca="1" si="240"/>
        <v>4122</v>
      </c>
      <c r="I297" s="320" t="str">
        <f ca="1">IF(H297=0,0,VLOOKUP(H297,Inscripciones!$B$2:$K$499,2,FALSE))</f>
        <v>BRYAN ALVAREZ SOLIS</v>
      </c>
      <c r="J297" s="320" t="str">
        <f ca="1">IF(H297=0,0,VLOOKUP(H297,Inscripciones!$B$1:$N$399,3,FALSE))</f>
        <v>ESCAZÚ</v>
      </c>
    </row>
    <row r="298" spans="7:10" ht="10.7" customHeight="1" x14ac:dyDescent="0.25">
      <c r="G298" s="319" t="s">
        <v>236</v>
      </c>
      <c r="H298" s="236">
        <f t="shared" ca="1" si="240"/>
        <v>4606</v>
      </c>
      <c r="I298" s="320" t="str">
        <f ca="1">IF(H298=0,0,VLOOKUP(H298,Inscripciones!$B$2:$K$499,2,FALSE))</f>
        <v>LUCA JIMÉNEZ CHAVES</v>
      </c>
      <c r="J298" s="320" t="str">
        <f ca="1">IF(H298=0,0,VLOOKUP(H298,Inscripciones!$B$1:$N$399,3,FALSE))</f>
        <v>ESCAZÚ</v>
      </c>
    </row>
    <row r="299" spans="7:10" ht="10.7" customHeight="1" x14ac:dyDescent="0.25">
      <c r="G299" s="319" t="s">
        <v>236</v>
      </c>
      <c r="H299" s="236">
        <f t="shared" ca="1" si="240"/>
        <v>4121</v>
      </c>
      <c r="I299" s="320" t="str">
        <f ca="1">IF(H299=0,0,VLOOKUP(H299,Inscripciones!$B$2:$K$499,2,FALSE))</f>
        <v>ANDRÉS CHACÓN ALTAMIRANO</v>
      </c>
      <c r="J299" s="320" t="str">
        <f ca="1">IF(H299=0,0,VLOOKUP(H299,Inscripciones!$B$1:$N$399,3,FALSE))</f>
        <v>CURRIDABAT</v>
      </c>
    </row>
    <row r="300" spans="7:10" ht="10.7" customHeight="1" x14ac:dyDescent="0.25">
      <c r="G300" s="319" t="s">
        <v>236</v>
      </c>
      <c r="H300" s="236">
        <f t="shared" ca="1" si="240"/>
        <v>4377</v>
      </c>
      <c r="I300" s="320" t="str">
        <f ca="1">IF(H300=0,0,VLOOKUP(H300,Inscripciones!$B$2:$K$499,2,FALSE))</f>
        <v>AARON RAMIREZ LEON</v>
      </c>
      <c r="J300" s="320" t="str">
        <f ca="1">IF(H300=0,0,VLOOKUP(H300,Inscripciones!$B$1:$N$399,3,FALSE))</f>
        <v>ESCAZÚ</v>
      </c>
    </row>
    <row r="301" spans="7:10" ht="10.7" customHeight="1" x14ac:dyDescent="0.25">
      <c r="G301" s="319" t="s">
        <v>237</v>
      </c>
      <c r="H301" s="236" t="str">
        <f t="shared" ref="H301:H332" ca="1" si="241">G232</f>
        <v>X</v>
      </c>
      <c r="I301" s="320" t="str">
        <f ca="1">IF(H301=0,0,VLOOKUP(H301,Inscripciones!$B$2:$K$499,2,FALSE))</f>
        <v>BYE</v>
      </c>
      <c r="J301" s="320" t="str">
        <f ca="1">IF(H301=0,0,VLOOKUP(H301,Inscripciones!$B$1:$N$399,3,FALSE))</f>
        <v>BYE</v>
      </c>
    </row>
    <row r="302" spans="7:10" ht="10.7" customHeight="1" x14ac:dyDescent="0.25">
      <c r="G302" s="319" t="s">
        <v>237</v>
      </c>
      <c r="H302" s="236" t="str">
        <f t="shared" ca="1" si="241"/>
        <v>X</v>
      </c>
      <c r="I302" s="320" t="str">
        <f ca="1">IF(H302=0,0,VLOOKUP(H302,Inscripciones!$B$2:$K$499,2,FALSE))</f>
        <v>BYE</v>
      </c>
      <c r="J302" s="320" t="str">
        <f ca="1">IF(H302=0,0,VLOOKUP(H302,Inscripciones!$B$1:$N$399,3,FALSE))</f>
        <v>BYE</v>
      </c>
    </row>
    <row r="303" spans="7:10" ht="10.7" customHeight="1" x14ac:dyDescent="0.25">
      <c r="G303" s="319" t="s">
        <v>237</v>
      </c>
      <c r="H303" s="236" t="str">
        <f t="shared" ca="1" si="241"/>
        <v>X</v>
      </c>
      <c r="I303" s="320" t="str">
        <f ca="1">IF(H303=0,0,VLOOKUP(H303,Inscripciones!$B$2:$K$499,2,FALSE))</f>
        <v>BYE</v>
      </c>
      <c r="J303" s="320" t="str">
        <f ca="1">IF(H303=0,0,VLOOKUP(H303,Inscripciones!$B$1:$N$399,3,FALSE))</f>
        <v>BYE</v>
      </c>
    </row>
    <row r="304" spans="7:10" ht="10.7" customHeight="1" x14ac:dyDescent="0.25">
      <c r="G304" s="319" t="s">
        <v>237</v>
      </c>
      <c r="H304" s="236" t="str">
        <f t="shared" ca="1" si="241"/>
        <v>X</v>
      </c>
      <c r="I304" s="320" t="str">
        <f ca="1">IF(H304=0,0,VLOOKUP(H304,Inscripciones!$B$2:$K$499,2,FALSE))</f>
        <v>BYE</v>
      </c>
      <c r="J304" s="320" t="str">
        <f ca="1">IF(H304=0,0,VLOOKUP(H304,Inscripciones!$B$1:$N$399,3,FALSE))</f>
        <v>BYE</v>
      </c>
    </row>
    <row r="305" spans="7:10" ht="10.7" customHeight="1" x14ac:dyDescent="0.25">
      <c r="G305" s="319" t="s">
        <v>237</v>
      </c>
      <c r="H305" s="236" t="str">
        <f t="shared" ca="1" si="241"/>
        <v>X</v>
      </c>
      <c r="I305" s="320" t="str">
        <f ca="1">IF(H305=0,0,VLOOKUP(H305,Inscripciones!$B$2:$K$499,2,FALSE))</f>
        <v>BYE</v>
      </c>
      <c r="J305" s="320" t="str">
        <f ca="1">IF(H305=0,0,VLOOKUP(H305,Inscripciones!$B$1:$N$399,3,FALSE))</f>
        <v>BYE</v>
      </c>
    </row>
    <row r="306" spans="7:10" ht="10.7" customHeight="1" x14ac:dyDescent="0.25">
      <c r="G306" s="319" t="s">
        <v>237</v>
      </c>
      <c r="H306" s="236" t="str">
        <f t="shared" ca="1" si="241"/>
        <v>X</v>
      </c>
      <c r="I306" s="320" t="str">
        <f ca="1">IF(H306=0,0,VLOOKUP(H306,Inscripciones!$B$2:$K$499,2,FALSE))</f>
        <v>BYE</v>
      </c>
      <c r="J306" s="320" t="str">
        <f ca="1">IF(H306=0,0,VLOOKUP(H306,Inscripciones!$B$1:$N$399,3,FALSE))</f>
        <v>BYE</v>
      </c>
    </row>
    <row r="307" spans="7:10" ht="10.7" customHeight="1" x14ac:dyDescent="0.25">
      <c r="G307" s="319" t="s">
        <v>237</v>
      </c>
      <c r="H307" s="236" t="str">
        <f t="shared" ca="1" si="241"/>
        <v>X</v>
      </c>
      <c r="I307" s="320" t="str">
        <f ca="1">IF(H307=0,0,VLOOKUP(H307,Inscripciones!$B$2:$K$499,2,FALSE))</f>
        <v>BYE</v>
      </c>
      <c r="J307" s="320" t="str">
        <f ca="1">IF(H307=0,0,VLOOKUP(H307,Inscripciones!$B$1:$N$399,3,FALSE))</f>
        <v>BYE</v>
      </c>
    </row>
    <row r="308" spans="7:10" ht="10.7" customHeight="1" x14ac:dyDescent="0.25">
      <c r="G308" s="319" t="s">
        <v>237</v>
      </c>
      <c r="H308" s="236" t="str">
        <f t="shared" ca="1" si="241"/>
        <v>X</v>
      </c>
      <c r="I308" s="320" t="str">
        <f ca="1">IF(H308=0,0,VLOOKUP(H308,Inscripciones!$B$2:$K$499,2,FALSE))</f>
        <v>BYE</v>
      </c>
      <c r="J308" s="320" t="str">
        <f ca="1">IF(H308=0,0,VLOOKUP(H308,Inscripciones!$B$1:$N$399,3,FALSE))</f>
        <v>BYE</v>
      </c>
    </row>
    <row r="309" spans="7:10" ht="10.7" customHeight="1" x14ac:dyDescent="0.25">
      <c r="G309" s="319" t="s">
        <v>237</v>
      </c>
      <c r="H309" s="236" t="str">
        <f t="shared" ca="1" si="241"/>
        <v>X</v>
      </c>
      <c r="I309" s="320" t="str">
        <f ca="1">IF(H309=0,0,VLOOKUP(H309,Inscripciones!$B$2:$K$499,2,FALSE))</f>
        <v>BYE</v>
      </c>
      <c r="J309" s="320" t="str">
        <f ca="1">IF(H309=0,0,VLOOKUP(H309,Inscripciones!$B$1:$N$399,3,FALSE))</f>
        <v>BYE</v>
      </c>
    </row>
    <row r="310" spans="7:10" ht="10.7" customHeight="1" x14ac:dyDescent="0.25">
      <c r="G310" s="319" t="s">
        <v>237</v>
      </c>
      <c r="H310" s="236">
        <f t="shared" ca="1" si="241"/>
        <v>4325</v>
      </c>
      <c r="I310" s="320" t="str">
        <f ca="1">IF(H310=0,0,VLOOKUP(H310,Inscripciones!$B$2:$K$499,2,FALSE))</f>
        <v>BENJAMIN CALDERON CECILIANO</v>
      </c>
      <c r="J310" s="320" t="str">
        <f ca="1">IF(H310=0,0,VLOOKUP(H310,Inscripciones!$B$1:$N$399,3,FALSE))</f>
        <v>CURRIDABAT</v>
      </c>
    </row>
    <row r="311" spans="7:10" ht="10.7" customHeight="1" x14ac:dyDescent="0.25">
      <c r="G311" s="319" t="s">
        <v>237</v>
      </c>
      <c r="H311" s="236" t="str">
        <f t="shared" ca="1" si="241"/>
        <v>X</v>
      </c>
      <c r="I311" s="320" t="str">
        <f ca="1">IF(H311=0,0,VLOOKUP(H311,Inscripciones!$B$2:$K$499,2,FALSE))</f>
        <v>BYE</v>
      </c>
      <c r="J311" s="320" t="str">
        <f ca="1">IF(H311=0,0,VLOOKUP(H311,Inscripciones!$B$1:$N$399,3,FALSE))</f>
        <v>BYE</v>
      </c>
    </row>
    <row r="312" spans="7:10" ht="10.7" customHeight="1" x14ac:dyDescent="0.25">
      <c r="G312" s="319" t="s">
        <v>237</v>
      </c>
      <c r="H312" s="236" t="str">
        <f t="shared" ca="1" si="241"/>
        <v>X</v>
      </c>
      <c r="I312" s="320" t="str">
        <f ca="1">IF(H312=0,0,VLOOKUP(H312,Inscripciones!$B$2:$K$499,2,FALSE))</f>
        <v>BYE</v>
      </c>
      <c r="J312" s="320" t="str">
        <f ca="1">IF(H312=0,0,VLOOKUP(H312,Inscripciones!$B$1:$N$399,3,FALSE))</f>
        <v>BYE</v>
      </c>
    </row>
    <row r="313" spans="7:10" ht="10.7" customHeight="1" x14ac:dyDescent="0.25">
      <c r="G313" s="319" t="s">
        <v>237</v>
      </c>
      <c r="H313" s="236" t="str">
        <f t="shared" ca="1" si="241"/>
        <v>X</v>
      </c>
      <c r="I313" s="320" t="str">
        <f ca="1">IF(H313=0,0,VLOOKUP(H313,Inscripciones!$B$2:$K$499,2,FALSE))</f>
        <v>BYE</v>
      </c>
      <c r="J313" s="320" t="str">
        <f ca="1">IF(H313=0,0,VLOOKUP(H313,Inscripciones!$B$1:$N$399,3,FALSE))</f>
        <v>BYE</v>
      </c>
    </row>
    <row r="314" spans="7:10" ht="10.7" customHeight="1" x14ac:dyDescent="0.25">
      <c r="G314" s="319" t="s">
        <v>237</v>
      </c>
      <c r="H314" s="236" t="str">
        <f t="shared" ca="1" si="241"/>
        <v>X</v>
      </c>
      <c r="I314" s="320" t="str">
        <f ca="1">IF(H314=0,0,VLOOKUP(H314,Inscripciones!$B$2:$K$499,2,FALSE))</f>
        <v>BYE</v>
      </c>
      <c r="J314" s="320" t="str">
        <f ca="1">IF(H314=0,0,VLOOKUP(H314,Inscripciones!$B$1:$N$399,3,FALSE))</f>
        <v>BYE</v>
      </c>
    </row>
    <row r="315" spans="7:10" ht="10.7" customHeight="1" x14ac:dyDescent="0.25">
      <c r="G315" s="319" t="s">
        <v>237</v>
      </c>
      <c r="H315" s="236" t="str">
        <f t="shared" ca="1" si="241"/>
        <v>X</v>
      </c>
      <c r="I315" s="320" t="str">
        <f ca="1">IF(H315=0,0,VLOOKUP(H315,Inscripciones!$B$2:$K$499,2,FALSE))</f>
        <v>BYE</v>
      </c>
      <c r="J315" s="320" t="str">
        <f ca="1">IF(H315=0,0,VLOOKUP(H315,Inscripciones!$B$1:$N$399,3,FALSE))</f>
        <v>BYE</v>
      </c>
    </row>
    <row r="316" spans="7:10" ht="10.7" customHeight="1" x14ac:dyDescent="0.25">
      <c r="G316" s="319" t="s">
        <v>237</v>
      </c>
      <c r="H316" s="236" t="str">
        <f t="shared" ca="1" si="241"/>
        <v>X</v>
      </c>
      <c r="I316" s="320" t="str">
        <f ca="1">IF(H316=0,0,VLOOKUP(H316,Inscripciones!$B$2:$K$499,2,FALSE))</f>
        <v>BYE</v>
      </c>
      <c r="J316" s="320" t="str">
        <f ca="1">IF(H316=0,0,VLOOKUP(H316,Inscripciones!$B$1:$N$399,3,FALSE))</f>
        <v>BYE</v>
      </c>
    </row>
    <row r="317" spans="7:10" ht="10.7" customHeight="1" x14ac:dyDescent="0.25">
      <c r="G317" s="319" t="s">
        <v>237</v>
      </c>
      <c r="H317" s="236" t="str">
        <f t="shared" ca="1" si="241"/>
        <v>X</v>
      </c>
      <c r="I317" s="320" t="str">
        <f ca="1">IF(H317=0,0,VLOOKUP(H317,Inscripciones!$B$2:$K$499,2,FALSE))</f>
        <v>BYE</v>
      </c>
      <c r="J317" s="320" t="str">
        <f ca="1">IF(H317=0,0,VLOOKUP(H317,Inscripciones!$B$1:$N$399,3,FALSE))</f>
        <v>BYE</v>
      </c>
    </row>
    <row r="318" spans="7:10" ht="10.7" customHeight="1" x14ac:dyDescent="0.25">
      <c r="G318" s="319" t="s">
        <v>237</v>
      </c>
      <c r="H318" s="236" t="str">
        <f t="shared" ca="1" si="241"/>
        <v>X</v>
      </c>
      <c r="I318" s="320" t="str">
        <f ca="1">IF(H318=0,0,VLOOKUP(H318,Inscripciones!$B$2:$K$499,2,FALSE))</f>
        <v>BYE</v>
      </c>
      <c r="J318" s="320" t="str">
        <f ca="1">IF(H318=0,0,VLOOKUP(H318,Inscripciones!$B$1:$N$399,3,FALSE))</f>
        <v>BYE</v>
      </c>
    </row>
    <row r="319" spans="7:10" ht="10.7" customHeight="1" x14ac:dyDescent="0.25">
      <c r="G319" s="319" t="s">
        <v>237</v>
      </c>
      <c r="H319" s="236" t="str">
        <f t="shared" ca="1" si="241"/>
        <v>X</v>
      </c>
      <c r="I319" s="320" t="str">
        <f ca="1">IF(H319=0,0,VLOOKUP(H319,Inscripciones!$B$2:$K$499,2,FALSE))</f>
        <v>BYE</v>
      </c>
      <c r="J319" s="320" t="str">
        <f ca="1">IF(H319=0,0,VLOOKUP(H319,Inscripciones!$B$1:$N$399,3,FALSE))</f>
        <v>BYE</v>
      </c>
    </row>
    <row r="320" spans="7:10" ht="10.7" customHeight="1" x14ac:dyDescent="0.25">
      <c r="G320" s="319" t="s">
        <v>237</v>
      </c>
      <c r="H320" s="236" t="str">
        <f t="shared" ca="1" si="241"/>
        <v>X</v>
      </c>
      <c r="I320" s="320" t="str">
        <f ca="1">IF(H320=0,0,VLOOKUP(H320,Inscripciones!$B$2:$K$499,2,FALSE))</f>
        <v>BYE</v>
      </c>
      <c r="J320" s="320" t="str">
        <f ca="1">IF(H320=0,0,VLOOKUP(H320,Inscripciones!$B$1:$N$399,3,FALSE))</f>
        <v>BYE</v>
      </c>
    </row>
    <row r="321" spans="7:10" ht="10.7" customHeight="1" x14ac:dyDescent="0.25">
      <c r="G321" s="319" t="s">
        <v>237</v>
      </c>
      <c r="H321" s="236" t="str">
        <f t="shared" ca="1" si="241"/>
        <v>X</v>
      </c>
      <c r="I321" s="320" t="str">
        <f ca="1">IF(H321=0,0,VLOOKUP(H321,Inscripciones!$B$2:$K$499,2,FALSE))</f>
        <v>BYE</v>
      </c>
      <c r="J321" s="320" t="str">
        <f ca="1">IF(H321=0,0,VLOOKUP(H321,Inscripciones!$B$1:$N$399,3,FALSE))</f>
        <v>BYE</v>
      </c>
    </row>
    <row r="322" spans="7:10" ht="10.7" customHeight="1" x14ac:dyDescent="0.25">
      <c r="G322" s="319" t="s">
        <v>237</v>
      </c>
      <c r="H322" s="236" t="str">
        <f t="shared" ca="1" si="241"/>
        <v>X</v>
      </c>
      <c r="I322" s="320" t="str">
        <f ca="1">IF(H322=0,0,VLOOKUP(H322,Inscripciones!$B$2:$K$499,2,FALSE))</f>
        <v>BYE</v>
      </c>
      <c r="J322" s="320" t="str">
        <f ca="1">IF(H322=0,0,VLOOKUP(H322,Inscripciones!$B$1:$N$399,3,FALSE))</f>
        <v>BYE</v>
      </c>
    </row>
    <row r="323" spans="7:10" ht="10.7" customHeight="1" x14ac:dyDescent="0.25">
      <c r="G323" s="319" t="s">
        <v>237</v>
      </c>
      <c r="H323" s="236" t="str">
        <f t="shared" ca="1" si="241"/>
        <v>X</v>
      </c>
      <c r="I323" s="320" t="str">
        <f ca="1">IF(H323=0,0,VLOOKUP(H323,Inscripciones!$B$2:$K$499,2,FALSE))</f>
        <v>BYE</v>
      </c>
      <c r="J323" s="320" t="str">
        <f ca="1">IF(H323=0,0,VLOOKUP(H323,Inscripciones!$B$1:$N$399,3,FALSE))</f>
        <v>BYE</v>
      </c>
    </row>
    <row r="324" spans="7:10" ht="10.7" customHeight="1" x14ac:dyDescent="0.25">
      <c r="G324" s="319" t="s">
        <v>237</v>
      </c>
      <c r="H324" s="236" t="str">
        <f t="shared" ca="1" si="241"/>
        <v>X</v>
      </c>
      <c r="I324" s="320" t="str">
        <f ca="1">IF(H324=0,0,VLOOKUP(H324,Inscripciones!$B$2:$K$499,2,FALSE))</f>
        <v>BYE</v>
      </c>
      <c r="J324" s="320" t="str">
        <f ca="1">IF(H324=0,0,VLOOKUP(H324,Inscripciones!$B$1:$N$399,3,FALSE))</f>
        <v>BYE</v>
      </c>
    </row>
    <row r="325" spans="7:10" ht="10.7" customHeight="1" x14ac:dyDescent="0.25">
      <c r="G325" s="319" t="s">
        <v>237</v>
      </c>
      <c r="H325" s="236" t="str">
        <f t="shared" ca="1" si="241"/>
        <v>X</v>
      </c>
      <c r="I325" s="320" t="str">
        <f ca="1">IF(H325=0,0,VLOOKUP(H325,Inscripciones!$B$2:$K$499,2,FALSE))</f>
        <v>BYE</v>
      </c>
      <c r="J325" s="320" t="str">
        <f ca="1">IF(H325=0,0,VLOOKUP(H325,Inscripciones!$B$1:$N$399,3,FALSE))</f>
        <v>BYE</v>
      </c>
    </row>
    <row r="326" spans="7:10" ht="10.7" customHeight="1" x14ac:dyDescent="0.25">
      <c r="G326" s="319" t="s">
        <v>237</v>
      </c>
      <c r="H326" s="236" t="str">
        <f t="shared" ca="1" si="241"/>
        <v>X</v>
      </c>
      <c r="I326" s="320" t="str">
        <f ca="1">IF(H326=0,0,VLOOKUP(H326,Inscripciones!$B$2:$K$499,2,FALSE))</f>
        <v>BYE</v>
      </c>
      <c r="J326" s="320" t="str">
        <f ca="1">IF(H326=0,0,VLOOKUP(H326,Inscripciones!$B$1:$N$399,3,FALSE))</f>
        <v>BYE</v>
      </c>
    </row>
    <row r="327" spans="7:10" ht="10.7" customHeight="1" x14ac:dyDescent="0.25">
      <c r="G327" s="319" t="s">
        <v>237</v>
      </c>
      <c r="H327" s="236" t="str">
        <f t="shared" ca="1" si="241"/>
        <v>X</v>
      </c>
      <c r="I327" s="320" t="str">
        <f ca="1">IF(H327=0,0,VLOOKUP(H327,Inscripciones!$B$2:$K$499,2,FALSE))</f>
        <v>BYE</v>
      </c>
      <c r="J327" s="320" t="str">
        <f ca="1">IF(H327=0,0,VLOOKUP(H327,Inscripciones!$B$1:$N$399,3,FALSE))</f>
        <v>BYE</v>
      </c>
    </row>
    <row r="328" spans="7:10" ht="10.7" customHeight="1" x14ac:dyDescent="0.25">
      <c r="G328" s="319" t="s">
        <v>237</v>
      </c>
      <c r="H328" s="236" t="str">
        <f t="shared" ca="1" si="241"/>
        <v>X</v>
      </c>
      <c r="I328" s="320" t="str">
        <f ca="1">IF(H328=0,0,VLOOKUP(H328,Inscripciones!$B$2:$K$499,2,FALSE))</f>
        <v>BYE</v>
      </c>
      <c r="J328" s="320" t="str">
        <f ca="1">IF(H328=0,0,VLOOKUP(H328,Inscripciones!$B$1:$N$399,3,FALSE))</f>
        <v>BYE</v>
      </c>
    </row>
    <row r="329" spans="7:10" ht="10.7" customHeight="1" x14ac:dyDescent="0.25">
      <c r="G329" s="319" t="s">
        <v>237</v>
      </c>
      <c r="H329" s="236">
        <f t="shared" ca="1" si="241"/>
        <v>4465</v>
      </c>
      <c r="I329" s="320" t="str">
        <f ca="1">IF(H329=0,0,VLOOKUP(H329,Inscripciones!$B$2:$K$499,2,FALSE))</f>
        <v>JULIÁN ZUÑIGA AGÜERO</v>
      </c>
      <c r="J329" s="320" t="str">
        <f ca="1">IF(H329=0,0,VLOOKUP(H329,Inscripciones!$B$1:$N$399,3,FALSE))</f>
        <v>ESPARZA</v>
      </c>
    </row>
    <row r="330" spans="7:10" ht="10.7" customHeight="1" x14ac:dyDescent="0.25">
      <c r="G330" s="319" t="s">
        <v>237</v>
      </c>
      <c r="H330" s="236" t="str">
        <f t="shared" ca="1" si="241"/>
        <v>X</v>
      </c>
      <c r="I330" s="320" t="str">
        <f ca="1">IF(H330=0,0,VLOOKUP(H330,Inscripciones!$B$2:$K$499,2,FALSE))</f>
        <v>BYE</v>
      </c>
      <c r="J330" s="320" t="str">
        <f ca="1">IF(H330=0,0,VLOOKUP(H330,Inscripciones!$B$1:$N$399,3,FALSE))</f>
        <v>BYE</v>
      </c>
    </row>
    <row r="331" spans="7:10" ht="10.7" customHeight="1" x14ac:dyDescent="0.25">
      <c r="G331" s="319" t="s">
        <v>237</v>
      </c>
      <c r="H331" s="236" t="str">
        <f t="shared" ca="1" si="241"/>
        <v>X</v>
      </c>
      <c r="I331" s="320" t="str">
        <f ca="1">IF(H331=0,0,VLOOKUP(H331,Inscripciones!$B$2:$K$499,2,FALSE))</f>
        <v>BYE</v>
      </c>
      <c r="J331" s="320" t="str">
        <f ca="1">IF(H331=0,0,VLOOKUP(H331,Inscripciones!$B$1:$N$399,3,FALSE))</f>
        <v>BYE</v>
      </c>
    </row>
    <row r="332" spans="7:10" ht="10.7" customHeight="1" x14ac:dyDescent="0.25">
      <c r="G332" s="319" t="s">
        <v>237</v>
      </c>
      <c r="H332" s="236" t="str">
        <f t="shared" ca="1" si="241"/>
        <v>X</v>
      </c>
      <c r="I332" s="320" t="str">
        <f ca="1">IF(H332=0,0,VLOOKUP(H332,Inscripciones!$B$2:$K$499,2,FALSE))</f>
        <v>BYE</v>
      </c>
      <c r="J332" s="320" t="str">
        <f ca="1">IF(H332=0,0,VLOOKUP(H332,Inscripciones!$B$1:$N$399,3,FALSE))</f>
        <v>BYE</v>
      </c>
    </row>
  </sheetData>
  <mergeCells count="1839">
    <mergeCell ref="AU1:BK1"/>
    <mergeCell ref="AA2:AB2"/>
    <mergeCell ref="AV2:BI2"/>
    <mergeCell ref="A4:A5"/>
    <mergeCell ref="B4:B5"/>
    <mergeCell ref="C4:C5"/>
    <mergeCell ref="D4:D5"/>
    <mergeCell ref="E4:E5"/>
    <mergeCell ref="F4:F5"/>
    <mergeCell ref="G4:G5"/>
    <mergeCell ref="Z4:Z5"/>
    <mergeCell ref="AA4:AA5"/>
    <mergeCell ref="AB4:AB5"/>
    <mergeCell ref="AC4:AC5"/>
    <mergeCell ref="A6:A7"/>
    <mergeCell ref="B6:B7"/>
    <mergeCell ref="C6:C7"/>
    <mergeCell ref="D6:D7"/>
    <mergeCell ref="E6:E7"/>
    <mergeCell ref="F6:F7"/>
    <mergeCell ref="T4:T5"/>
    <mergeCell ref="U4:U5"/>
    <mergeCell ref="V4:V5"/>
    <mergeCell ref="W4:W5"/>
    <mergeCell ref="X4:X5"/>
    <mergeCell ref="Y4:Y5"/>
    <mergeCell ref="N4:N5"/>
    <mergeCell ref="O4:O5"/>
    <mergeCell ref="P4:P5"/>
    <mergeCell ref="Q4:Q5"/>
    <mergeCell ref="R4:R5"/>
    <mergeCell ref="S4:S5"/>
    <mergeCell ref="AC6:AC7"/>
    <mergeCell ref="A8:A9"/>
    <mergeCell ref="B8:B9"/>
    <mergeCell ref="C8:C9"/>
    <mergeCell ref="D8:D9"/>
    <mergeCell ref="E8:E9"/>
    <mergeCell ref="S6:S7"/>
    <mergeCell ref="T6:T7"/>
    <mergeCell ref="U6:U7"/>
    <mergeCell ref="V6:V7"/>
    <mergeCell ref="W6:W7"/>
    <mergeCell ref="X6:X7"/>
    <mergeCell ref="M6:M7"/>
    <mergeCell ref="N6:N7"/>
    <mergeCell ref="O6:O7"/>
    <mergeCell ref="P6:P7"/>
    <mergeCell ref="Q6:Q7"/>
    <mergeCell ref="R6:R7"/>
    <mergeCell ref="G6:G7"/>
    <mergeCell ref="H6:H7"/>
    <mergeCell ref="I6:I7"/>
    <mergeCell ref="J6:J7"/>
    <mergeCell ref="I8:I9"/>
    <mergeCell ref="J8:J9"/>
    <mergeCell ref="K8:K9"/>
    <mergeCell ref="Y10:Y11"/>
    <mergeCell ref="Z10:Z11"/>
    <mergeCell ref="AA10:AA11"/>
    <mergeCell ref="AB10:AB11"/>
    <mergeCell ref="H4:H5"/>
    <mergeCell ref="I4:I5"/>
    <mergeCell ref="J4:J5"/>
    <mergeCell ref="K4:K5"/>
    <mergeCell ref="L4:L5"/>
    <mergeCell ref="M4:M5"/>
    <mergeCell ref="Y6:Y7"/>
    <mergeCell ref="Z6:Z7"/>
    <mergeCell ref="AA6:AA7"/>
    <mergeCell ref="AB6:AB7"/>
    <mergeCell ref="J10:J11"/>
    <mergeCell ref="K10:K11"/>
    <mergeCell ref="L10:L11"/>
    <mergeCell ref="A10:A11"/>
    <mergeCell ref="B10:B11"/>
    <mergeCell ref="C10:C11"/>
    <mergeCell ref="D10:D11"/>
    <mergeCell ref="K6:K7"/>
    <mergeCell ref="L6:L7"/>
    <mergeCell ref="E10:E11"/>
    <mergeCell ref="F10:F11"/>
    <mergeCell ref="X8:X9"/>
    <mergeCell ref="Y8:Y9"/>
    <mergeCell ref="Z8:Z9"/>
    <mergeCell ref="AA8:AA9"/>
    <mergeCell ref="AB8:AB9"/>
    <mergeCell ref="AC8:AC9"/>
    <mergeCell ref="R8:R9"/>
    <mergeCell ref="S8:S9"/>
    <mergeCell ref="T8:T9"/>
    <mergeCell ref="U8:U9"/>
    <mergeCell ref="V8:V9"/>
    <mergeCell ref="W8:W9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F12:F13"/>
    <mergeCell ref="G12:G13"/>
    <mergeCell ref="H12:H13"/>
    <mergeCell ref="I12:I13"/>
    <mergeCell ref="J12:J13"/>
    <mergeCell ref="K12:K13"/>
    <mergeCell ref="Y14:Y15"/>
    <mergeCell ref="Z14:Z15"/>
    <mergeCell ref="AA14:AA15"/>
    <mergeCell ref="AB14:AB15"/>
    <mergeCell ref="AC14:AC15"/>
    <mergeCell ref="AC10:AC11"/>
    <mergeCell ref="A12:A13"/>
    <mergeCell ref="B12:B13"/>
    <mergeCell ref="C12:C13"/>
    <mergeCell ref="D12:D13"/>
    <mergeCell ref="E12:E13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X12:X13"/>
    <mergeCell ref="Y12:Y13"/>
    <mergeCell ref="Z12:Z13"/>
    <mergeCell ref="AA12:AA13"/>
    <mergeCell ref="AB12:AB13"/>
    <mergeCell ref="AC12:AC13"/>
    <mergeCell ref="R12:R13"/>
    <mergeCell ref="S12:S13"/>
    <mergeCell ref="T12:T13"/>
    <mergeCell ref="U12:U13"/>
    <mergeCell ref="V12:V13"/>
    <mergeCell ref="W12:W13"/>
    <mergeCell ref="L12:L13"/>
    <mergeCell ref="M12:M13"/>
    <mergeCell ref="N12:N13"/>
    <mergeCell ref="O12:O13"/>
    <mergeCell ref="P12:P13"/>
    <mergeCell ref="Q12:Q13"/>
    <mergeCell ref="A16:A17"/>
    <mergeCell ref="B16:B17"/>
    <mergeCell ref="C16:C17"/>
    <mergeCell ref="D16:D17"/>
    <mergeCell ref="E16:E17"/>
    <mergeCell ref="S14:S15"/>
    <mergeCell ref="T14:T15"/>
    <mergeCell ref="U14:U15"/>
    <mergeCell ref="V14:V15"/>
    <mergeCell ref="W14:W15"/>
    <mergeCell ref="X14:X15"/>
    <mergeCell ref="M14:M15"/>
    <mergeCell ref="N14:N15"/>
    <mergeCell ref="O14:O15"/>
    <mergeCell ref="P14:P15"/>
    <mergeCell ref="Q14:Q15"/>
    <mergeCell ref="R14:R15"/>
    <mergeCell ref="G14:G15"/>
    <mergeCell ref="H14:H15"/>
    <mergeCell ref="I14:I15"/>
    <mergeCell ref="J14:J15"/>
    <mergeCell ref="K14:K15"/>
    <mergeCell ref="L14:L15"/>
    <mergeCell ref="A14:A15"/>
    <mergeCell ref="B14:B15"/>
    <mergeCell ref="C14:C15"/>
    <mergeCell ref="D14:D15"/>
    <mergeCell ref="E14:E15"/>
    <mergeCell ref="F14:F15"/>
    <mergeCell ref="E18:E19"/>
    <mergeCell ref="F18:F19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Y18:Y19"/>
    <mergeCell ref="Z18:Z19"/>
    <mergeCell ref="AA18:AA19"/>
    <mergeCell ref="AB18:AB19"/>
    <mergeCell ref="AC18:AC19"/>
    <mergeCell ref="Y22:Y23"/>
    <mergeCell ref="Z22:Z23"/>
    <mergeCell ref="AA22:AA23"/>
    <mergeCell ref="AB22:AB23"/>
    <mergeCell ref="AC22:AC23"/>
    <mergeCell ref="A20:A21"/>
    <mergeCell ref="B20:B21"/>
    <mergeCell ref="C20:C21"/>
    <mergeCell ref="D20:D21"/>
    <mergeCell ref="E20:E21"/>
    <mergeCell ref="S18:S19"/>
    <mergeCell ref="T18:T19"/>
    <mergeCell ref="U18:U19"/>
    <mergeCell ref="V18:V19"/>
    <mergeCell ref="W18:W19"/>
    <mergeCell ref="X18:X19"/>
    <mergeCell ref="M18:M19"/>
    <mergeCell ref="N18:N19"/>
    <mergeCell ref="O18:O19"/>
    <mergeCell ref="P18:P19"/>
    <mergeCell ref="Q18:Q19"/>
    <mergeCell ref="R18:R19"/>
    <mergeCell ref="G18:G19"/>
    <mergeCell ref="H18:H19"/>
    <mergeCell ref="I18:I19"/>
    <mergeCell ref="J18:J19"/>
    <mergeCell ref="K18:K19"/>
    <mergeCell ref="L18:L19"/>
    <mergeCell ref="A18:A19"/>
    <mergeCell ref="B18:B19"/>
    <mergeCell ref="C18:C19"/>
    <mergeCell ref="D18:D19"/>
    <mergeCell ref="K22:K23"/>
    <mergeCell ref="L22:L23"/>
    <mergeCell ref="A22:A23"/>
    <mergeCell ref="B22:B23"/>
    <mergeCell ref="C22:C23"/>
    <mergeCell ref="D22:D23"/>
    <mergeCell ref="E22:E23"/>
    <mergeCell ref="F22:F23"/>
    <mergeCell ref="X20:X21"/>
    <mergeCell ref="Y20:Y21"/>
    <mergeCell ref="Z20:Z21"/>
    <mergeCell ref="AA20:AA21"/>
    <mergeCell ref="AB20:AB21"/>
    <mergeCell ref="AC20:AC21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F24:F25"/>
    <mergeCell ref="G24:G25"/>
    <mergeCell ref="H24:H25"/>
    <mergeCell ref="I24:I25"/>
    <mergeCell ref="J24:J25"/>
    <mergeCell ref="K24:K25"/>
    <mergeCell ref="Y26:Y27"/>
    <mergeCell ref="Z26:Z27"/>
    <mergeCell ref="AA26:AA27"/>
    <mergeCell ref="AB26:AB27"/>
    <mergeCell ref="AC26:AC27"/>
    <mergeCell ref="A24:A25"/>
    <mergeCell ref="B24:B25"/>
    <mergeCell ref="C24:C25"/>
    <mergeCell ref="D24:D25"/>
    <mergeCell ref="E24:E25"/>
    <mergeCell ref="S22:S23"/>
    <mergeCell ref="T22:T23"/>
    <mergeCell ref="U22:U23"/>
    <mergeCell ref="V22:V23"/>
    <mergeCell ref="W22:W23"/>
    <mergeCell ref="X22:X23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X24:X25"/>
    <mergeCell ref="Y24:Y25"/>
    <mergeCell ref="Z24:Z25"/>
    <mergeCell ref="AA24:AA25"/>
    <mergeCell ref="AB24:AB25"/>
    <mergeCell ref="AC24:AC25"/>
    <mergeCell ref="R24:R25"/>
    <mergeCell ref="S24:S25"/>
    <mergeCell ref="T24:T25"/>
    <mergeCell ref="U24:U25"/>
    <mergeCell ref="V24:V25"/>
    <mergeCell ref="W24:W25"/>
    <mergeCell ref="L24:L25"/>
    <mergeCell ref="M24:M25"/>
    <mergeCell ref="N24:N25"/>
    <mergeCell ref="O24:O25"/>
    <mergeCell ref="P24:P25"/>
    <mergeCell ref="Q24:Q25"/>
    <mergeCell ref="A28:A29"/>
    <mergeCell ref="B28:B29"/>
    <mergeCell ref="C28:C29"/>
    <mergeCell ref="D28:D29"/>
    <mergeCell ref="E28:E29"/>
    <mergeCell ref="S26:S27"/>
    <mergeCell ref="T26:T27"/>
    <mergeCell ref="U26:U27"/>
    <mergeCell ref="V26:V27"/>
    <mergeCell ref="W26:W27"/>
    <mergeCell ref="X26:X27"/>
    <mergeCell ref="M26:M27"/>
    <mergeCell ref="N26:N27"/>
    <mergeCell ref="O26:O27"/>
    <mergeCell ref="P26:P27"/>
    <mergeCell ref="Q26:Q27"/>
    <mergeCell ref="R26:R27"/>
    <mergeCell ref="G26:G27"/>
    <mergeCell ref="H26:H27"/>
    <mergeCell ref="I26:I27"/>
    <mergeCell ref="J26:J27"/>
    <mergeCell ref="K26:K27"/>
    <mergeCell ref="L26:L27"/>
    <mergeCell ref="A26:A27"/>
    <mergeCell ref="B26:B27"/>
    <mergeCell ref="C26:C27"/>
    <mergeCell ref="D26:D27"/>
    <mergeCell ref="E26:E27"/>
    <mergeCell ref="F26:F27"/>
    <mergeCell ref="E30:E31"/>
    <mergeCell ref="F30:F31"/>
    <mergeCell ref="X28:X29"/>
    <mergeCell ref="Y28:Y29"/>
    <mergeCell ref="Z28:Z29"/>
    <mergeCell ref="AA28:AA29"/>
    <mergeCell ref="AB28:AB29"/>
    <mergeCell ref="AC28:AC29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Y30:Y31"/>
    <mergeCell ref="Z30:Z31"/>
    <mergeCell ref="AA30:AA31"/>
    <mergeCell ref="AB30:AB31"/>
    <mergeCell ref="AC30:AC31"/>
    <mergeCell ref="Y34:Y35"/>
    <mergeCell ref="Z34:Z35"/>
    <mergeCell ref="AA34:AA35"/>
    <mergeCell ref="AB34:AB35"/>
    <mergeCell ref="AC34:AC35"/>
    <mergeCell ref="A32:A33"/>
    <mergeCell ref="B32:B33"/>
    <mergeCell ref="C32:C33"/>
    <mergeCell ref="D32:D33"/>
    <mergeCell ref="E32:E33"/>
    <mergeCell ref="S30:S31"/>
    <mergeCell ref="T30:T31"/>
    <mergeCell ref="U30:U31"/>
    <mergeCell ref="V30:V31"/>
    <mergeCell ref="W30:W31"/>
    <mergeCell ref="X30:X31"/>
    <mergeCell ref="M30:M31"/>
    <mergeCell ref="N30:N31"/>
    <mergeCell ref="O30:O31"/>
    <mergeCell ref="P30:P31"/>
    <mergeCell ref="Q30:Q31"/>
    <mergeCell ref="R30:R31"/>
    <mergeCell ref="G30:G31"/>
    <mergeCell ref="H30:H31"/>
    <mergeCell ref="I30:I31"/>
    <mergeCell ref="J30:J31"/>
    <mergeCell ref="K30:K31"/>
    <mergeCell ref="L30:L31"/>
    <mergeCell ref="A30:A31"/>
    <mergeCell ref="B30:B31"/>
    <mergeCell ref="C30:C31"/>
    <mergeCell ref="D30:D31"/>
    <mergeCell ref="K34:K35"/>
    <mergeCell ref="L34:L35"/>
    <mergeCell ref="A34:A35"/>
    <mergeCell ref="B34:B35"/>
    <mergeCell ref="C34:C35"/>
    <mergeCell ref="D34:D35"/>
    <mergeCell ref="E34:E35"/>
    <mergeCell ref="F34:F35"/>
    <mergeCell ref="X32:X33"/>
    <mergeCell ref="Y32:Y33"/>
    <mergeCell ref="Z32:Z33"/>
    <mergeCell ref="AA32:AA33"/>
    <mergeCell ref="AB32:AB33"/>
    <mergeCell ref="AC32:AC33"/>
    <mergeCell ref="R32:R33"/>
    <mergeCell ref="S32:S33"/>
    <mergeCell ref="T32:T33"/>
    <mergeCell ref="U32:U33"/>
    <mergeCell ref="V32:V33"/>
    <mergeCell ref="W32:W33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F36:F37"/>
    <mergeCell ref="G36:G37"/>
    <mergeCell ref="H36:H37"/>
    <mergeCell ref="I36:I37"/>
    <mergeCell ref="J36:J37"/>
    <mergeCell ref="K36:K37"/>
    <mergeCell ref="Y38:Y39"/>
    <mergeCell ref="Z38:Z39"/>
    <mergeCell ref="AA38:AA39"/>
    <mergeCell ref="AB38:AB39"/>
    <mergeCell ref="AC38:AC39"/>
    <mergeCell ref="A36:A37"/>
    <mergeCell ref="B36:B37"/>
    <mergeCell ref="C36:C37"/>
    <mergeCell ref="D36:D37"/>
    <mergeCell ref="E36:E37"/>
    <mergeCell ref="S34:S35"/>
    <mergeCell ref="T34:T35"/>
    <mergeCell ref="U34:U35"/>
    <mergeCell ref="V34:V35"/>
    <mergeCell ref="W34:W35"/>
    <mergeCell ref="X34:X35"/>
    <mergeCell ref="M34:M35"/>
    <mergeCell ref="N34:N35"/>
    <mergeCell ref="O34:O35"/>
    <mergeCell ref="P34:P35"/>
    <mergeCell ref="Q34:Q35"/>
    <mergeCell ref="R34:R35"/>
    <mergeCell ref="G34:G35"/>
    <mergeCell ref="H34:H35"/>
    <mergeCell ref="I34:I35"/>
    <mergeCell ref="J34:J35"/>
    <mergeCell ref="X36:X37"/>
    <mergeCell ref="Y36:Y37"/>
    <mergeCell ref="Z36:Z37"/>
    <mergeCell ref="AA36:AA37"/>
    <mergeCell ref="AB36:AB37"/>
    <mergeCell ref="AC36:AC37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A40:A41"/>
    <mergeCell ref="B40:B41"/>
    <mergeCell ref="C40:C41"/>
    <mergeCell ref="D40:D41"/>
    <mergeCell ref="E40:E41"/>
    <mergeCell ref="S38:S39"/>
    <mergeCell ref="T38:T39"/>
    <mergeCell ref="U38:U39"/>
    <mergeCell ref="V38:V39"/>
    <mergeCell ref="W38:W39"/>
    <mergeCell ref="X38:X39"/>
    <mergeCell ref="M38:M39"/>
    <mergeCell ref="N38:N39"/>
    <mergeCell ref="O38:O39"/>
    <mergeCell ref="P38:P39"/>
    <mergeCell ref="Q38:Q39"/>
    <mergeCell ref="R38:R39"/>
    <mergeCell ref="G38:G39"/>
    <mergeCell ref="H38:H39"/>
    <mergeCell ref="I38:I39"/>
    <mergeCell ref="J38:J39"/>
    <mergeCell ref="K38:K39"/>
    <mergeCell ref="L38:L39"/>
    <mergeCell ref="A38:A39"/>
    <mergeCell ref="B38:B39"/>
    <mergeCell ref="C38:C39"/>
    <mergeCell ref="D38:D39"/>
    <mergeCell ref="E38:E39"/>
    <mergeCell ref="F38:F39"/>
    <mergeCell ref="E42:E43"/>
    <mergeCell ref="F42:F43"/>
    <mergeCell ref="X40:X41"/>
    <mergeCell ref="Y40:Y41"/>
    <mergeCell ref="Z40:Z41"/>
    <mergeCell ref="AA40:AA41"/>
    <mergeCell ref="AB40:AB41"/>
    <mergeCell ref="AC40:AC41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Y42:Y43"/>
    <mergeCell ref="Z42:Z43"/>
    <mergeCell ref="AA42:AA43"/>
    <mergeCell ref="AB42:AB43"/>
    <mergeCell ref="AC42:AC43"/>
    <mergeCell ref="Y46:Y47"/>
    <mergeCell ref="Z46:Z47"/>
    <mergeCell ref="AA46:AA47"/>
    <mergeCell ref="AB46:AB47"/>
    <mergeCell ref="AC46:AC47"/>
    <mergeCell ref="A44:A45"/>
    <mergeCell ref="B44:B45"/>
    <mergeCell ref="C44:C45"/>
    <mergeCell ref="D44:D45"/>
    <mergeCell ref="E44:E45"/>
    <mergeCell ref="S42:S43"/>
    <mergeCell ref="T42:T43"/>
    <mergeCell ref="U42:U43"/>
    <mergeCell ref="V42:V43"/>
    <mergeCell ref="W42:W43"/>
    <mergeCell ref="X42:X43"/>
    <mergeCell ref="M42:M43"/>
    <mergeCell ref="N42:N43"/>
    <mergeCell ref="O42:O43"/>
    <mergeCell ref="P42:P43"/>
    <mergeCell ref="Q42:Q43"/>
    <mergeCell ref="R42:R43"/>
    <mergeCell ref="G42:G43"/>
    <mergeCell ref="H42:H43"/>
    <mergeCell ref="I42:I43"/>
    <mergeCell ref="J42:J43"/>
    <mergeCell ref="K42:K43"/>
    <mergeCell ref="L42:L43"/>
    <mergeCell ref="A42:A43"/>
    <mergeCell ref="B42:B43"/>
    <mergeCell ref="C42:C43"/>
    <mergeCell ref="D42:D43"/>
    <mergeCell ref="K46:K47"/>
    <mergeCell ref="L46:L47"/>
    <mergeCell ref="A46:A47"/>
    <mergeCell ref="B46:B47"/>
    <mergeCell ref="C46:C47"/>
    <mergeCell ref="D46:D47"/>
    <mergeCell ref="E46:E47"/>
    <mergeCell ref="F46:F47"/>
    <mergeCell ref="X44:X45"/>
    <mergeCell ref="Y44:Y45"/>
    <mergeCell ref="Z44:Z45"/>
    <mergeCell ref="AA44:AA45"/>
    <mergeCell ref="AB44:AB45"/>
    <mergeCell ref="AC44:AC45"/>
    <mergeCell ref="R44:R45"/>
    <mergeCell ref="S44:S45"/>
    <mergeCell ref="T44:T45"/>
    <mergeCell ref="U44:U45"/>
    <mergeCell ref="V44:V45"/>
    <mergeCell ref="W44:W45"/>
    <mergeCell ref="L44:L45"/>
    <mergeCell ref="M44:M45"/>
    <mergeCell ref="N44:N45"/>
    <mergeCell ref="O44:O45"/>
    <mergeCell ref="P44:P45"/>
    <mergeCell ref="Q44:Q45"/>
    <mergeCell ref="F44:F45"/>
    <mergeCell ref="G44:G45"/>
    <mergeCell ref="H44:H45"/>
    <mergeCell ref="I44:I45"/>
    <mergeCell ref="J44:J45"/>
    <mergeCell ref="K44:K45"/>
    <mergeCell ref="F48:F49"/>
    <mergeCell ref="G48:G49"/>
    <mergeCell ref="H48:H49"/>
    <mergeCell ref="I48:I49"/>
    <mergeCell ref="J48:J49"/>
    <mergeCell ref="K48:K49"/>
    <mergeCell ref="Y50:Y51"/>
    <mergeCell ref="Z50:Z51"/>
    <mergeCell ref="AA50:AA51"/>
    <mergeCell ref="AB50:AB51"/>
    <mergeCell ref="AC50:AC51"/>
    <mergeCell ref="A48:A49"/>
    <mergeCell ref="B48:B49"/>
    <mergeCell ref="C48:C49"/>
    <mergeCell ref="D48:D49"/>
    <mergeCell ref="E48:E49"/>
    <mergeCell ref="S46:S47"/>
    <mergeCell ref="T46:T47"/>
    <mergeCell ref="U46:U47"/>
    <mergeCell ref="V46:V47"/>
    <mergeCell ref="W46:W47"/>
    <mergeCell ref="X46:X47"/>
    <mergeCell ref="M46:M47"/>
    <mergeCell ref="N46:N47"/>
    <mergeCell ref="O46:O47"/>
    <mergeCell ref="P46:P47"/>
    <mergeCell ref="Q46:Q47"/>
    <mergeCell ref="R46:R47"/>
    <mergeCell ref="G46:G47"/>
    <mergeCell ref="H46:H47"/>
    <mergeCell ref="I46:I47"/>
    <mergeCell ref="J46:J47"/>
    <mergeCell ref="X48:X49"/>
    <mergeCell ref="Y48:Y49"/>
    <mergeCell ref="Z48:Z49"/>
    <mergeCell ref="AA48:AA49"/>
    <mergeCell ref="AB48:AB49"/>
    <mergeCell ref="AC48:AC49"/>
    <mergeCell ref="R48:R49"/>
    <mergeCell ref="S48:S49"/>
    <mergeCell ref="T48:T49"/>
    <mergeCell ref="U48:U49"/>
    <mergeCell ref="V48:V49"/>
    <mergeCell ref="W48:W49"/>
    <mergeCell ref="L48:L49"/>
    <mergeCell ref="M48:M49"/>
    <mergeCell ref="N48:N49"/>
    <mergeCell ref="O48:O49"/>
    <mergeCell ref="P48:P49"/>
    <mergeCell ref="Q48:Q49"/>
    <mergeCell ref="A52:A53"/>
    <mergeCell ref="B52:B53"/>
    <mergeCell ref="C52:C53"/>
    <mergeCell ref="D52:D53"/>
    <mergeCell ref="E52:E53"/>
    <mergeCell ref="S50:S51"/>
    <mergeCell ref="T50:T51"/>
    <mergeCell ref="U50:U51"/>
    <mergeCell ref="V50:V51"/>
    <mergeCell ref="W50:W51"/>
    <mergeCell ref="X50:X51"/>
    <mergeCell ref="M50:M51"/>
    <mergeCell ref="N50:N51"/>
    <mergeCell ref="O50:O51"/>
    <mergeCell ref="P50:P51"/>
    <mergeCell ref="Q50:Q51"/>
    <mergeCell ref="R50:R51"/>
    <mergeCell ref="G50:G51"/>
    <mergeCell ref="H50:H51"/>
    <mergeCell ref="I50:I51"/>
    <mergeCell ref="J50:J51"/>
    <mergeCell ref="K50:K51"/>
    <mergeCell ref="L50:L51"/>
    <mergeCell ref="A50:A51"/>
    <mergeCell ref="B50:B51"/>
    <mergeCell ref="C50:C51"/>
    <mergeCell ref="D50:D51"/>
    <mergeCell ref="E50:E51"/>
    <mergeCell ref="F50:F51"/>
    <mergeCell ref="E54:E55"/>
    <mergeCell ref="F54:F55"/>
    <mergeCell ref="X52:X53"/>
    <mergeCell ref="Y52:Y53"/>
    <mergeCell ref="Z52:Z53"/>
    <mergeCell ref="AA52:AA53"/>
    <mergeCell ref="AB52:AB53"/>
    <mergeCell ref="AC52:AC53"/>
    <mergeCell ref="R52:R53"/>
    <mergeCell ref="S52:S53"/>
    <mergeCell ref="T52:T53"/>
    <mergeCell ref="U52:U53"/>
    <mergeCell ref="V52:V53"/>
    <mergeCell ref="W52:W53"/>
    <mergeCell ref="L52:L53"/>
    <mergeCell ref="M52:M53"/>
    <mergeCell ref="N52:N53"/>
    <mergeCell ref="O52:O53"/>
    <mergeCell ref="P52:P53"/>
    <mergeCell ref="Q52:Q53"/>
    <mergeCell ref="F52:F53"/>
    <mergeCell ref="G52:G53"/>
    <mergeCell ref="H52:H53"/>
    <mergeCell ref="I52:I53"/>
    <mergeCell ref="J52:J53"/>
    <mergeCell ref="K52:K53"/>
    <mergeCell ref="Y54:Y55"/>
    <mergeCell ref="Z54:Z55"/>
    <mergeCell ref="AA54:AA55"/>
    <mergeCell ref="AB54:AB55"/>
    <mergeCell ref="AC54:AC55"/>
    <mergeCell ref="Y58:Y59"/>
    <mergeCell ref="Z58:Z59"/>
    <mergeCell ref="AA58:AA59"/>
    <mergeCell ref="AB58:AB59"/>
    <mergeCell ref="AC58:AC59"/>
    <mergeCell ref="A56:A57"/>
    <mergeCell ref="B56:B57"/>
    <mergeCell ref="C56:C57"/>
    <mergeCell ref="D56:D57"/>
    <mergeCell ref="E56:E57"/>
    <mergeCell ref="S54:S55"/>
    <mergeCell ref="T54:T55"/>
    <mergeCell ref="U54:U55"/>
    <mergeCell ref="V54:V55"/>
    <mergeCell ref="W54:W55"/>
    <mergeCell ref="X54:X55"/>
    <mergeCell ref="M54:M55"/>
    <mergeCell ref="N54:N55"/>
    <mergeCell ref="O54:O55"/>
    <mergeCell ref="P54:P55"/>
    <mergeCell ref="Q54:Q55"/>
    <mergeCell ref="R54:R55"/>
    <mergeCell ref="G54:G55"/>
    <mergeCell ref="H54:H55"/>
    <mergeCell ref="I54:I55"/>
    <mergeCell ref="J54:J55"/>
    <mergeCell ref="K54:K55"/>
    <mergeCell ref="L54:L55"/>
    <mergeCell ref="A54:A55"/>
    <mergeCell ref="B54:B55"/>
    <mergeCell ref="C54:C55"/>
    <mergeCell ref="D54:D55"/>
    <mergeCell ref="K58:K59"/>
    <mergeCell ref="L58:L59"/>
    <mergeCell ref="A58:A59"/>
    <mergeCell ref="B58:B59"/>
    <mergeCell ref="C58:C59"/>
    <mergeCell ref="D58:D59"/>
    <mergeCell ref="E58:E59"/>
    <mergeCell ref="F58:F59"/>
    <mergeCell ref="X56:X57"/>
    <mergeCell ref="Y56:Y57"/>
    <mergeCell ref="Z56:Z57"/>
    <mergeCell ref="AA56:AA57"/>
    <mergeCell ref="AB56:AB57"/>
    <mergeCell ref="AC56:AC57"/>
    <mergeCell ref="R56:R57"/>
    <mergeCell ref="S56:S57"/>
    <mergeCell ref="T56:T57"/>
    <mergeCell ref="U56:U57"/>
    <mergeCell ref="V56:V57"/>
    <mergeCell ref="W56:W57"/>
    <mergeCell ref="L56:L57"/>
    <mergeCell ref="M56:M57"/>
    <mergeCell ref="N56:N57"/>
    <mergeCell ref="O56:O57"/>
    <mergeCell ref="P56:P57"/>
    <mergeCell ref="Q56:Q57"/>
    <mergeCell ref="F56:F57"/>
    <mergeCell ref="G56:G57"/>
    <mergeCell ref="H56:H57"/>
    <mergeCell ref="I56:I57"/>
    <mergeCell ref="J56:J57"/>
    <mergeCell ref="K56:K57"/>
    <mergeCell ref="F60:F61"/>
    <mergeCell ref="G60:G61"/>
    <mergeCell ref="H60:H61"/>
    <mergeCell ref="I60:I61"/>
    <mergeCell ref="J60:J61"/>
    <mergeCell ref="K60:K61"/>
    <mergeCell ref="Y62:Y63"/>
    <mergeCell ref="Z62:Z63"/>
    <mergeCell ref="AA62:AA63"/>
    <mergeCell ref="AB62:AB63"/>
    <mergeCell ref="AC62:AC63"/>
    <mergeCell ref="A60:A61"/>
    <mergeCell ref="B60:B61"/>
    <mergeCell ref="C60:C61"/>
    <mergeCell ref="D60:D61"/>
    <mergeCell ref="E60:E61"/>
    <mergeCell ref="S58:S59"/>
    <mergeCell ref="T58:T59"/>
    <mergeCell ref="U58:U59"/>
    <mergeCell ref="V58:V59"/>
    <mergeCell ref="W58:W59"/>
    <mergeCell ref="X58:X59"/>
    <mergeCell ref="M58:M59"/>
    <mergeCell ref="N58:N59"/>
    <mergeCell ref="O58:O59"/>
    <mergeCell ref="P58:P59"/>
    <mergeCell ref="Q58:Q59"/>
    <mergeCell ref="R58:R59"/>
    <mergeCell ref="G58:G59"/>
    <mergeCell ref="H58:H59"/>
    <mergeCell ref="I58:I59"/>
    <mergeCell ref="J58:J59"/>
    <mergeCell ref="X60:X61"/>
    <mergeCell ref="Y60:Y61"/>
    <mergeCell ref="Z60:Z61"/>
    <mergeCell ref="AA60:AA61"/>
    <mergeCell ref="AB60:AB61"/>
    <mergeCell ref="AC60:AC61"/>
    <mergeCell ref="R60:R61"/>
    <mergeCell ref="S60:S61"/>
    <mergeCell ref="T60:T61"/>
    <mergeCell ref="U60:U61"/>
    <mergeCell ref="V60:V61"/>
    <mergeCell ref="W60:W61"/>
    <mergeCell ref="L60:L61"/>
    <mergeCell ref="M60:M61"/>
    <mergeCell ref="N60:N61"/>
    <mergeCell ref="O60:O61"/>
    <mergeCell ref="P60:P61"/>
    <mergeCell ref="Q60:Q61"/>
    <mergeCell ref="AA66:AA67"/>
    <mergeCell ref="AB66:AB67"/>
    <mergeCell ref="AC66:AC67"/>
    <mergeCell ref="A64:A65"/>
    <mergeCell ref="B64:B65"/>
    <mergeCell ref="C64:C65"/>
    <mergeCell ref="D64:D65"/>
    <mergeCell ref="E64:E65"/>
    <mergeCell ref="S62:S63"/>
    <mergeCell ref="T62:T63"/>
    <mergeCell ref="U62:U63"/>
    <mergeCell ref="V62:V63"/>
    <mergeCell ref="W62:W63"/>
    <mergeCell ref="X62:X63"/>
    <mergeCell ref="M62:M63"/>
    <mergeCell ref="N62:N63"/>
    <mergeCell ref="O62:O63"/>
    <mergeCell ref="P62:P63"/>
    <mergeCell ref="Q62:Q63"/>
    <mergeCell ref="R62:R63"/>
    <mergeCell ref="G62:G63"/>
    <mergeCell ref="H62:H63"/>
    <mergeCell ref="I62:I63"/>
    <mergeCell ref="J62:J63"/>
    <mergeCell ref="K62:K63"/>
    <mergeCell ref="L62:L63"/>
    <mergeCell ref="A62:A63"/>
    <mergeCell ref="B62:B63"/>
    <mergeCell ref="C62:C63"/>
    <mergeCell ref="D62:D63"/>
    <mergeCell ref="E62:E63"/>
    <mergeCell ref="F62:F63"/>
    <mergeCell ref="A66:A67"/>
    <mergeCell ref="B66:B67"/>
    <mergeCell ref="C66:C67"/>
    <mergeCell ref="D66:D67"/>
    <mergeCell ref="Y68:Y69"/>
    <mergeCell ref="E66:E67"/>
    <mergeCell ref="F66:F67"/>
    <mergeCell ref="X64:X65"/>
    <mergeCell ref="Y64:Y65"/>
    <mergeCell ref="Z64:Z65"/>
    <mergeCell ref="AA64:AA65"/>
    <mergeCell ref="AB64:AB65"/>
    <mergeCell ref="AC64:AC65"/>
    <mergeCell ref="R64:R65"/>
    <mergeCell ref="S64:S65"/>
    <mergeCell ref="T64:T65"/>
    <mergeCell ref="U64:U65"/>
    <mergeCell ref="V64:V65"/>
    <mergeCell ref="W64:W65"/>
    <mergeCell ref="L64:L65"/>
    <mergeCell ref="M64:M65"/>
    <mergeCell ref="N64:N65"/>
    <mergeCell ref="O64:O65"/>
    <mergeCell ref="P64:P65"/>
    <mergeCell ref="Q64:Q65"/>
    <mergeCell ref="F64:F65"/>
    <mergeCell ref="G64:G65"/>
    <mergeCell ref="H64:H65"/>
    <mergeCell ref="I64:I65"/>
    <mergeCell ref="J64:J65"/>
    <mergeCell ref="K64:K65"/>
    <mergeCell ref="Z66:Z67"/>
    <mergeCell ref="B68:B69"/>
    <mergeCell ref="C68:C69"/>
    <mergeCell ref="D68:D69"/>
    <mergeCell ref="E68:E69"/>
    <mergeCell ref="F68:F69"/>
    <mergeCell ref="T66:T67"/>
    <mergeCell ref="U66:U67"/>
    <mergeCell ref="V66:V67"/>
    <mergeCell ref="W66:W67"/>
    <mergeCell ref="X66:X67"/>
    <mergeCell ref="Y66:Y67"/>
    <mergeCell ref="N66:N67"/>
    <mergeCell ref="O66:O67"/>
    <mergeCell ref="P66:P67"/>
    <mergeCell ref="Q66:Q67"/>
    <mergeCell ref="R66:R67"/>
    <mergeCell ref="S66:S67"/>
    <mergeCell ref="G66:G67"/>
    <mergeCell ref="H66:H67"/>
    <mergeCell ref="I66:I67"/>
    <mergeCell ref="J66:J67"/>
    <mergeCell ref="K66:K67"/>
    <mergeCell ref="M66:M67"/>
    <mergeCell ref="Z68:Z69"/>
    <mergeCell ref="AA68:AA69"/>
    <mergeCell ref="AB68:AB69"/>
    <mergeCell ref="A70:A71"/>
    <mergeCell ref="B70:B71"/>
    <mergeCell ref="C70:C71"/>
    <mergeCell ref="D70:D71"/>
    <mergeCell ref="E70:E71"/>
    <mergeCell ref="F70:F71"/>
    <mergeCell ref="S68:S69"/>
    <mergeCell ref="T68:T69"/>
    <mergeCell ref="U68:U69"/>
    <mergeCell ref="V68:V69"/>
    <mergeCell ref="W68:W69"/>
    <mergeCell ref="X68:X69"/>
    <mergeCell ref="M68:M69"/>
    <mergeCell ref="N68:N69"/>
    <mergeCell ref="O68:O69"/>
    <mergeCell ref="P68:P69"/>
    <mergeCell ref="Q68:Q69"/>
    <mergeCell ref="R68:R69"/>
    <mergeCell ref="G68:G69"/>
    <mergeCell ref="H68:H69"/>
    <mergeCell ref="I68:I69"/>
    <mergeCell ref="J68:J69"/>
    <mergeCell ref="K68:K69"/>
    <mergeCell ref="L68:L69"/>
    <mergeCell ref="Y70:Y71"/>
    <mergeCell ref="Z70:Z71"/>
    <mergeCell ref="AA70:AA71"/>
    <mergeCell ref="AB70:AB71"/>
    <mergeCell ref="A68:A69"/>
    <mergeCell ref="AV70:BI70"/>
    <mergeCell ref="A72:A73"/>
    <mergeCell ref="B72:B73"/>
    <mergeCell ref="C72:C73"/>
    <mergeCell ref="D72:D73"/>
    <mergeCell ref="E72:E73"/>
    <mergeCell ref="S70:S71"/>
    <mergeCell ref="T70:T71"/>
    <mergeCell ref="U70:U71"/>
    <mergeCell ref="V70:V71"/>
    <mergeCell ref="W70:W71"/>
    <mergeCell ref="X70:X71"/>
    <mergeCell ref="M70:M71"/>
    <mergeCell ref="N70:N71"/>
    <mergeCell ref="O70:O71"/>
    <mergeCell ref="P70:P71"/>
    <mergeCell ref="Q70:Q71"/>
    <mergeCell ref="R70:R71"/>
    <mergeCell ref="G70:G71"/>
    <mergeCell ref="H70:H71"/>
    <mergeCell ref="I70:I71"/>
    <mergeCell ref="J70:J71"/>
    <mergeCell ref="K70:K71"/>
    <mergeCell ref="L70:L71"/>
    <mergeCell ref="X72:X73"/>
    <mergeCell ref="Y72:Y73"/>
    <mergeCell ref="Z72:Z73"/>
    <mergeCell ref="AA72:AA73"/>
    <mergeCell ref="AB72:AB73"/>
    <mergeCell ref="A74:A75"/>
    <mergeCell ref="B74:B75"/>
    <mergeCell ref="C74:C75"/>
    <mergeCell ref="D74:D75"/>
    <mergeCell ref="E74:E75"/>
    <mergeCell ref="R72:R73"/>
    <mergeCell ref="S72:S73"/>
    <mergeCell ref="T72:T73"/>
    <mergeCell ref="U72:U73"/>
    <mergeCell ref="V72:V73"/>
    <mergeCell ref="W72:W73"/>
    <mergeCell ref="L72:L73"/>
    <mergeCell ref="M72:M73"/>
    <mergeCell ref="N72:N73"/>
    <mergeCell ref="O72:O73"/>
    <mergeCell ref="P72:P73"/>
    <mergeCell ref="Q72:Q73"/>
    <mergeCell ref="F72:F73"/>
    <mergeCell ref="G72:G73"/>
    <mergeCell ref="H72:H73"/>
    <mergeCell ref="I72:I73"/>
    <mergeCell ref="J72:J73"/>
    <mergeCell ref="K72:K73"/>
    <mergeCell ref="X74:X75"/>
    <mergeCell ref="Y74:Y75"/>
    <mergeCell ref="Z74:Z75"/>
    <mergeCell ref="AA74:AA75"/>
    <mergeCell ref="AB74:AB75"/>
    <mergeCell ref="A76:A77"/>
    <mergeCell ref="B76:B77"/>
    <mergeCell ref="C76:C77"/>
    <mergeCell ref="D76:D77"/>
    <mergeCell ref="E76:E77"/>
    <mergeCell ref="R74:R75"/>
    <mergeCell ref="S74:S75"/>
    <mergeCell ref="T74:T75"/>
    <mergeCell ref="U74:U75"/>
    <mergeCell ref="V74:V75"/>
    <mergeCell ref="W74:W75"/>
    <mergeCell ref="L74:L75"/>
    <mergeCell ref="M74:M75"/>
    <mergeCell ref="N74:N75"/>
    <mergeCell ref="O74:O75"/>
    <mergeCell ref="P74:P75"/>
    <mergeCell ref="Q74:Q75"/>
    <mergeCell ref="F74:F75"/>
    <mergeCell ref="G74:G75"/>
    <mergeCell ref="H74:H75"/>
    <mergeCell ref="I74:I75"/>
    <mergeCell ref="J74:J75"/>
    <mergeCell ref="K74:K75"/>
    <mergeCell ref="X76:X77"/>
    <mergeCell ref="Y76:Y77"/>
    <mergeCell ref="Z76:Z77"/>
    <mergeCell ref="AA76:AA77"/>
    <mergeCell ref="AB76:AB77"/>
    <mergeCell ref="A78:A79"/>
    <mergeCell ref="B78:B79"/>
    <mergeCell ref="C78:C79"/>
    <mergeCell ref="D78:D79"/>
    <mergeCell ref="E78:E79"/>
    <mergeCell ref="R76:R77"/>
    <mergeCell ref="S76:S77"/>
    <mergeCell ref="T76:T77"/>
    <mergeCell ref="U76:U77"/>
    <mergeCell ref="V76:V77"/>
    <mergeCell ref="W76:W77"/>
    <mergeCell ref="L76:L77"/>
    <mergeCell ref="M76:M77"/>
    <mergeCell ref="N76:N77"/>
    <mergeCell ref="O76:O77"/>
    <mergeCell ref="P76:P77"/>
    <mergeCell ref="Q76:Q77"/>
    <mergeCell ref="F76:F77"/>
    <mergeCell ref="G76:G77"/>
    <mergeCell ref="H76:H77"/>
    <mergeCell ref="I76:I77"/>
    <mergeCell ref="J76:J77"/>
    <mergeCell ref="K76:K77"/>
    <mergeCell ref="X78:X79"/>
    <mergeCell ref="Y78:Y79"/>
    <mergeCell ref="Z78:Z79"/>
    <mergeCell ref="AA78:AA79"/>
    <mergeCell ref="AB78:AB79"/>
    <mergeCell ref="A80:A81"/>
    <mergeCell ref="B80:B81"/>
    <mergeCell ref="C80:C81"/>
    <mergeCell ref="D80:D81"/>
    <mergeCell ref="E80:E81"/>
    <mergeCell ref="R78:R79"/>
    <mergeCell ref="S78:S79"/>
    <mergeCell ref="T78:T79"/>
    <mergeCell ref="U78:U79"/>
    <mergeCell ref="V78:V79"/>
    <mergeCell ref="W78:W79"/>
    <mergeCell ref="L78:L79"/>
    <mergeCell ref="M78:M79"/>
    <mergeCell ref="N78:N79"/>
    <mergeCell ref="O78:O79"/>
    <mergeCell ref="P78:P79"/>
    <mergeCell ref="Q78:Q79"/>
    <mergeCell ref="F78:F79"/>
    <mergeCell ref="G78:G79"/>
    <mergeCell ref="H78:H79"/>
    <mergeCell ref="I78:I79"/>
    <mergeCell ref="J78:J79"/>
    <mergeCell ref="K78:K79"/>
    <mergeCell ref="X80:X81"/>
    <mergeCell ref="Y80:Y81"/>
    <mergeCell ref="Z80:Z81"/>
    <mergeCell ref="AA80:AA81"/>
    <mergeCell ref="AB80:AB81"/>
    <mergeCell ref="A82:A83"/>
    <mergeCell ref="B82:B83"/>
    <mergeCell ref="C82:C83"/>
    <mergeCell ref="D82:D83"/>
    <mergeCell ref="E82:E83"/>
    <mergeCell ref="R80:R81"/>
    <mergeCell ref="S80:S81"/>
    <mergeCell ref="T80:T81"/>
    <mergeCell ref="U80:U81"/>
    <mergeCell ref="V80:V81"/>
    <mergeCell ref="W80:W81"/>
    <mergeCell ref="L80:L81"/>
    <mergeCell ref="M80:M81"/>
    <mergeCell ref="N80:N81"/>
    <mergeCell ref="O80:O81"/>
    <mergeCell ref="P80:P81"/>
    <mergeCell ref="Q80:Q81"/>
    <mergeCell ref="F80:F81"/>
    <mergeCell ref="G80:G81"/>
    <mergeCell ref="H80:H81"/>
    <mergeCell ref="I80:I81"/>
    <mergeCell ref="J80:J81"/>
    <mergeCell ref="K80:K81"/>
    <mergeCell ref="X82:X83"/>
    <mergeCell ref="Y82:Y83"/>
    <mergeCell ref="Z82:Z83"/>
    <mergeCell ref="AA82:AA83"/>
    <mergeCell ref="AB82:AB83"/>
    <mergeCell ref="A84:A85"/>
    <mergeCell ref="B84:B85"/>
    <mergeCell ref="C84:C85"/>
    <mergeCell ref="D84:D85"/>
    <mergeCell ref="E84:E85"/>
    <mergeCell ref="R82:R83"/>
    <mergeCell ref="S82:S83"/>
    <mergeCell ref="T82:T83"/>
    <mergeCell ref="U82:U83"/>
    <mergeCell ref="V82:V83"/>
    <mergeCell ref="W82:W83"/>
    <mergeCell ref="L82:L83"/>
    <mergeCell ref="M82:M83"/>
    <mergeCell ref="N82:N83"/>
    <mergeCell ref="O82:O83"/>
    <mergeCell ref="P82:P83"/>
    <mergeCell ref="Q82:Q83"/>
    <mergeCell ref="F82:F83"/>
    <mergeCell ref="G82:G83"/>
    <mergeCell ref="H82:H83"/>
    <mergeCell ref="I82:I83"/>
    <mergeCell ref="J82:J83"/>
    <mergeCell ref="K82:K83"/>
    <mergeCell ref="X84:X85"/>
    <mergeCell ref="Y84:Y85"/>
    <mergeCell ref="Z84:Z85"/>
    <mergeCell ref="AA84:AA85"/>
    <mergeCell ref="AB84:AB85"/>
    <mergeCell ref="A86:A87"/>
    <mergeCell ref="B86:B87"/>
    <mergeCell ref="C86:C87"/>
    <mergeCell ref="D86:D87"/>
    <mergeCell ref="E86:E87"/>
    <mergeCell ref="R84:R85"/>
    <mergeCell ref="S84:S85"/>
    <mergeCell ref="T84:T85"/>
    <mergeCell ref="U84:U85"/>
    <mergeCell ref="V84:V85"/>
    <mergeCell ref="W84:W85"/>
    <mergeCell ref="L84:L85"/>
    <mergeCell ref="M84:M85"/>
    <mergeCell ref="N84:N85"/>
    <mergeCell ref="O84:O85"/>
    <mergeCell ref="P84:P85"/>
    <mergeCell ref="Q84:Q85"/>
    <mergeCell ref="F84:F85"/>
    <mergeCell ref="G84:G85"/>
    <mergeCell ref="H84:H85"/>
    <mergeCell ref="I84:I85"/>
    <mergeCell ref="J84:J85"/>
    <mergeCell ref="K84:K85"/>
    <mergeCell ref="X86:X87"/>
    <mergeCell ref="Y86:Y87"/>
    <mergeCell ref="Z86:Z87"/>
    <mergeCell ref="AA86:AA87"/>
    <mergeCell ref="AB86:AB87"/>
    <mergeCell ref="A88:A89"/>
    <mergeCell ref="B88:B89"/>
    <mergeCell ref="C88:C89"/>
    <mergeCell ref="D88:D89"/>
    <mergeCell ref="E88:E89"/>
    <mergeCell ref="R86:R87"/>
    <mergeCell ref="S86:S87"/>
    <mergeCell ref="T86:T87"/>
    <mergeCell ref="U86:U87"/>
    <mergeCell ref="V86:V87"/>
    <mergeCell ref="W86:W87"/>
    <mergeCell ref="L86:L87"/>
    <mergeCell ref="M86:M87"/>
    <mergeCell ref="N86:N87"/>
    <mergeCell ref="O86:O87"/>
    <mergeCell ref="P86:P87"/>
    <mergeCell ref="Q86:Q87"/>
    <mergeCell ref="F86:F87"/>
    <mergeCell ref="G86:G87"/>
    <mergeCell ref="H86:H87"/>
    <mergeCell ref="I86:I87"/>
    <mergeCell ref="J86:J87"/>
    <mergeCell ref="K86:K87"/>
    <mergeCell ref="X88:X89"/>
    <mergeCell ref="Y88:Y89"/>
    <mergeCell ref="Z88:Z89"/>
    <mergeCell ref="AA88:AA89"/>
    <mergeCell ref="AB88:AB89"/>
    <mergeCell ref="A90:A91"/>
    <mergeCell ref="B90:B91"/>
    <mergeCell ref="C90:C91"/>
    <mergeCell ref="D90:D91"/>
    <mergeCell ref="E90:E91"/>
    <mergeCell ref="R88:R89"/>
    <mergeCell ref="S88:S89"/>
    <mergeCell ref="T88:T89"/>
    <mergeCell ref="U88:U89"/>
    <mergeCell ref="V88:V89"/>
    <mergeCell ref="W88:W89"/>
    <mergeCell ref="L88:L89"/>
    <mergeCell ref="M88:M89"/>
    <mergeCell ref="N88:N89"/>
    <mergeCell ref="O88:O89"/>
    <mergeCell ref="P88:P89"/>
    <mergeCell ref="Q88:Q89"/>
    <mergeCell ref="F88:F89"/>
    <mergeCell ref="G88:G89"/>
    <mergeCell ref="H88:H89"/>
    <mergeCell ref="I88:I89"/>
    <mergeCell ref="J88:J89"/>
    <mergeCell ref="K88:K89"/>
    <mergeCell ref="X90:X91"/>
    <mergeCell ref="Y90:Y91"/>
    <mergeCell ref="Z90:Z91"/>
    <mergeCell ref="AA90:AA91"/>
    <mergeCell ref="AB90:AB91"/>
    <mergeCell ref="A92:A93"/>
    <mergeCell ref="B92:B93"/>
    <mergeCell ref="C92:C93"/>
    <mergeCell ref="D92:D93"/>
    <mergeCell ref="E92:E93"/>
    <mergeCell ref="R90:R91"/>
    <mergeCell ref="S90:S91"/>
    <mergeCell ref="T90:T91"/>
    <mergeCell ref="U90:U91"/>
    <mergeCell ref="V90:V91"/>
    <mergeCell ref="W90:W91"/>
    <mergeCell ref="L90:L91"/>
    <mergeCell ref="M90:M91"/>
    <mergeCell ref="N90:N91"/>
    <mergeCell ref="O90:O91"/>
    <mergeCell ref="P90:P91"/>
    <mergeCell ref="Q90:Q91"/>
    <mergeCell ref="F90:F91"/>
    <mergeCell ref="G90:G91"/>
    <mergeCell ref="H90:H91"/>
    <mergeCell ref="I90:I91"/>
    <mergeCell ref="J90:J91"/>
    <mergeCell ref="K90:K91"/>
    <mergeCell ref="X92:X93"/>
    <mergeCell ref="Y92:Y93"/>
    <mergeCell ref="Z92:Z93"/>
    <mergeCell ref="AA92:AA93"/>
    <mergeCell ref="AB92:AB93"/>
    <mergeCell ref="A94:A95"/>
    <mergeCell ref="B94:B95"/>
    <mergeCell ref="C94:C95"/>
    <mergeCell ref="D94:D95"/>
    <mergeCell ref="E94:E95"/>
    <mergeCell ref="R92:R93"/>
    <mergeCell ref="S92:S93"/>
    <mergeCell ref="T92:T93"/>
    <mergeCell ref="U92:U93"/>
    <mergeCell ref="V92:V93"/>
    <mergeCell ref="W92:W93"/>
    <mergeCell ref="L92:L93"/>
    <mergeCell ref="M92:M93"/>
    <mergeCell ref="N92:N93"/>
    <mergeCell ref="O92:O93"/>
    <mergeCell ref="P92:P93"/>
    <mergeCell ref="Q92:Q93"/>
    <mergeCell ref="F92:F93"/>
    <mergeCell ref="G92:G93"/>
    <mergeCell ref="H92:H93"/>
    <mergeCell ref="I92:I93"/>
    <mergeCell ref="J92:J93"/>
    <mergeCell ref="K92:K93"/>
    <mergeCell ref="X94:X95"/>
    <mergeCell ref="Y94:Y95"/>
    <mergeCell ref="Z94:Z95"/>
    <mergeCell ref="AA94:AA95"/>
    <mergeCell ref="AB94:AB95"/>
    <mergeCell ref="A96:A97"/>
    <mergeCell ref="B96:B97"/>
    <mergeCell ref="C96:C97"/>
    <mergeCell ref="D96:D97"/>
    <mergeCell ref="E96:E97"/>
    <mergeCell ref="R94:R95"/>
    <mergeCell ref="S94:S95"/>
    <mergeCell ref="T94:T95"/>
    <mergeCell ref="U94:U95"/>
    <mergeCell ref="V94:V95"/>
    <mergeCell ref="W94:W95"/>
    <mergeCell ref="L94:L95"/>
    <mergeCell ref="M94:M95"/>
    <mergeCell ref="N94:N95"/>
    <mergeCell ref="O94:O95"/>
    <mergeCell ref="P94:P95"/>
    <mergeCell ref="Q94:Q95"/>
    <mergeCell ref="F94:F95"/>
    <mergeCell ref="G94:G95"/>
    <mergeCell ref="H94:H95"/>
    <mergeCell ref="I94:I95"/>
    <mergeCell ref="J94:J95"/>
    <mergeCell ref="K94:K95"/>
    <mergeCell ref="X96:X97"/>
    <mergeCell ref="Y96:Y97"/>
    <mergeCell ref="Z96:Z97"/>
    <mergeCell ref="AA96:AA97"/>
    <mergeCell ref="AB96:AB97"/>
    <mergeCell ref="A98:A99"/>
    <mergeCell ref="B98:B99"/>
    <mergeCell ref="C98:C99"/>
    <mergeCell ref="D98:D99"/>
    <mergeCell ref="E98:E99"/>
    <mergeCell ref="R96:R97"/>
    <mergeCell ref="S96:S97"/>
    <mergeCell ref="T96:T97"/>
    <mergeCell ref="U96:U97"/>
    <mergeCell ref="V96:V97"/>
    <mergeCell ref="W96:W97"/>
    <mergeCell ref="L96:L97"/>
    <mergeCell ref="M96:M97"/>
    <mergeCell ref="N96:N97"/>
    <mergeCell ref="O96:O97"/>
    <mergeCell ref="P96:P97"/>
    <mergeCell ref="Q96:Q97"/>
    <mergeCell ref="F96:F97"/>
    <mergeCell ref="G96:G97"/>
    <mergeCell ref="H96:H97"/>
    <mergeCell ref="I96:I97"/>
    <mergeCell ref="J96:J97"/>
    <mergeCell ref="K96:K97"/>
    <mergeCell ref="X98:X99"/>
    <mergeCell ref="Y98:Y99"/>
    <mergeCell ref="Z98:Z99"/>
    <mergeCell ref="AA98:AA99"/>
    <mergeCell ref="AB98:AB99"/>
    <mergeCell ref="A100:A101"/>
    <mergeCell ref="B100:B101"/>
    <mergeCell ref="C100:C101"/>
    <mergeCell ref="D100:D101"/>
    <mergeCell ref="E100:E101"/>
    <mergeCell ref="R98:R99"/>
    <mergeCell ref="S98:S99"/>
    <mergeCell ref="T98:T99"/>
    <mergeCell ref="U98:U99"/>
    <mergeCell ref="V98:V99"/>
    <mergeCell ref="W98:W99"/>
    <mergeCell ref="L98:L99"/>
    <mergeCell ref="M98:M99"/>
    <mergeCell ref="N98:N99"/>
    <mergeCell ref="O98:O99"/>
    <mergeCell ref="P98:P99"/>
    <mergeCell ref="Q98:Q99"/>
    <mergeCell ref="F98:F99"/>
    <mergeCell ref="G98:G99"/>
    <mergeCell ref="H98:H99"/>
    <mergeCell ref="I98:I99"/>
    <mergeCell ref="J98:J99"/>
    <mergeCell ref="K98:K99"/>
    <mergeCell ref="X100:X101"/>
    <mergeCell ref="Y100:Y101"/>
    <mergeCell ref="Z100:Z101"/>
    <mergeCell ref="AA100:AA101"/>
    <mergeCell ref="AB100:AB101"/>
    <mergeCell ref="A102:A103"/>
    <mergeCell ref="B102:B103"/>
    <mergeCell ref="C102:C103"/>
    <mergeCell ref="D102:D103"/>
    <mergeCell ref="E102:E103"/>
    <mergeCell ref="R100:R101"/>
    <mergeCell ref="S100:S101"/>
    <mergeCell ref="T100:T101"/>
    <mergeCell ref="U100:U101"/>
    <mergeCell ref="V100:V101"/>
    <mergeCell ref="W100:W101"/>
    <mergeCell ref="L100:L101"/>
    <mergeCell ref="M100:M101"/>
    <mergeCell ref="N100:N101"/>
    <mergeCell ref="O100:O101"/>
    <mergeCell ref="P100:P101"/>
    <mergeCell ref="Q100:Q101"/>
    <mergeCell ref="F100:F101"/>
    <mergeCell ref="G100:G101"/>
    <mergeCell ref="H100:H101"/>
    <mergeCell ref="I100:I101"/>
    <mergeCell ref="J100:J101"/>
    <mergeCell ref="K100:K101"/>
    <mergeCell ref="X102:X103"/>
    <mergeCell ref="Y102:Y103"/>
    <mergeCell ref="Z102:Z103"/>
    <mergeCell ref="AA102:AA103"/>
    <mergeCell ref="AB102:AB103"/>
    <mergeCell ref="A104:A105"/>
    <mergeCell ref="B104:B105"/>
    <mergeCell ref="C104:C105"/>
    <mergeCell ref="D104:D105"/>
    <mergeCell ref="E104:E105"/>
    <mergeCell ref="R102:R103"/>
    <mergeCell ref="S102:S103"/>
    <mergeCell ref="T102:T103"/>
    <mergeCell ref="U102:U103"/>
    <mergeCell ref="V102:V103"/>
    <mergeCell ref="W102:W103"/>
    <mergeCell ref="L102:L103"/>
    <mergeCell ref="M102:M103"/>
    <mergeCell ref="N102:N103"/>
    <mergeCell ref="O102:O103"/>
    <mergeCell ref="P102:P103"/>
    <mergeCell ref="Q102:Q103"/>
    <mergeCell ref="F102:F103"/>
    <mergeCell ref="G102:G103"/>
    <mergeCell ref="H102:H103"/>
    <mergeCell ref="I102:I103"/>
    <mergeCell ref="J102:J103"/>
    <mergeCell ref="K102:K103"/>
    <mergeCell ref="X104:X105"/>
    <mergeCell ref="Y104:Y105"/>
    <mergeCell ref="Z104:Z105"/>
    <mergeCell ref="AA104:AA105"/>
    <mergeCell ref="AB104:AB105"/>
    <mergeCell ref="A106:A107"/>
    <mergeCell ref="B106:B107"/>
    <mergeCell ref="C106:C107"/>
    <mergeCell ref="D106:D107"/>
    <mergeCell ref="E106:E107"/>
    <mergeCell ref="R104:R105"/>
    <mergeCell ref="S104:S105"/>
    <mergeCell ref="T104:T105"/>
    <mergeCell ref="U104:U105"/>
    <mergeCell ref="V104:V105"/>
    <mergeCell ref="W104:W105"/>
    <mergeCell ref="L104:L105"/>
    <mergeCell ref="M104:M105"/>
    <mergeCell ref="N104:N105"/>
    <mergeCell ref="O104:O105"/>
    <mergeCell ref="P104:P105"/>
    <mergeCell ref="Q104:Q105"/>
    <mergeCell ref="F104:F105"/>
    <mergeCell ref="G104:G105"/>
    <mergeCell ref="H104:H105"/>
    <mergeCell ref="I104:I105"/>
    <mergeCell ref="J104:J105"/>
    <mergeCell ref="K104:K105"/>
    <mergeCell ref="X106:X107"/>
    <mergeCell ref="Y106:Y107"/>
    <mergeCell ref="Z106:Z107"/>
    <mergeCell ref="AA106:AA107"/>
    <mergeCell ref="AB106:AB107"/>
    <mergeCell ref="A108:A109"/>
    <mergeCell ref="B108:B109"/>
    <mergeCell ref="C108:C109"/>
    <mergeCell ref="D108:D109"/>
    <mergeCell ref="E108:E109"/>
    <mergeCell ref="R106:R107"/>
    <mergeCell ref="S106:S107"/>
    <mergeCell ref="T106:T107"/>
    <mergeCell ref="U106:U107"/>
    <mergeCell ref="V106:V107"/>
    <mergeCell ref="W106:W107"/>
    <mergeCell ref="L106:L107"/>
    <mergeCell ref="M106:M107"/>
    <mergeCell ref="N106:N107"/>
    <mergeCell ref="O106:O107"/>
    <mergeCell ref="P106:P107"/>
    <mergeCell ref="Q106:Q107"/>
    <mergeCell ref="F106:F107"/>
    <mergeCell ref="G106:G107"/>
    <mergeCell ref="H106:H107"/>
    <mergeCell ref="I106:I107"/>
    <mergeCell ref="J106:J107"/>
    <mergeCell ref="K106:K107"/>
    <mergeCell ref="X108:X109"/>
    <mergeCell ref="Y108:Y109"/>
    <mergeCell ref="Z108:Z109"/>
    <mergeCell ref="AA108:AA109"/>
    <mergeCell ref="AB108:AB109"/>
    <mergeCell ref="A110:A111"/>
    <mergeCell ref="B110:B111"/>
    <mergeCell ref="C110:C111"/>
    <mergeCell ref="D110:D111"/>
    <mergeCell ref="E110:E111"/>
    <mergeCell ref="R108:R109"/>
    <mergeCell ref="S108:S109"/>
    <mergeCell ref="T108:T109"/>
    <mergeCell ref="U108:U109"/>
    <mergeCell ref="V108:V109"/>
    <mergeCell ref="W108:W109"/>
    <mergeCell ref="L108:L109"/>
    <mergeCell ref="M108:M109"/>
    <mergeCell ref="N108:N109"/>
    <mergeCell ref="O108:O109"/>
    <mergeCell ref="P108:P109"/>
    <mergeCell ref="Q108:Q109"/>
    <mergeCell ref="F108:F109"/>
    <mergeCell ref="G108:G109"/>
    <mergeCell ref="H108:H109"/>
    <mergeCell ref="I108:I109"/>
    <mergeCell ref="J108:J109"/>
    <mergeCell ref="K108:K109"/>
    <mergeCell ref="X110:X111"/>
    <mergeCell ref="Y110:Y111"/>
    <mergeCell ref="Z110:Z111"/>
    <mergeCell ref="AA110:AA111"/>
    <mergeCell ref="AB110:AB111"/>
    <mergeCell ref="A112:A113"/>
    <mergeCell ref="B112:B113"/>
    <mergeCell ref="C112:C113"/>
    <mergeCell ref="D112:D113"/>
    <mergeCell ref="E112:E113"/>
    <mergeCell ref="R110:R111"/>
    <mergeCell ref="S110:S111"/>
    <mergeCell ref="T110:T111"/>
    <mergeCell ref="U110:U111"/>
    <mergeCell ref="V110:V111"/>
    <mergeCell ref="W110:W111"/>
    <mergeCell ref="L110:L111"/>
    <mergeCell ref="M110:M111"/>
    <mergeCell ref="N110:N111"/>
    <mergeCell ref="O110:O111"/>
    <mergeCell ref="P110:P111"/>
    <mergeCell ref="Q110:Q111"/>
    <mergeCell ref="F110:F111"/>
    <mergeCell ref="G110:G111"/>
    <mergeCell ref="H110:H111"/>
    <mergeCell ref="I110:I111"/>
    <mergeCell ref="J110:J111"/>
    <mergeCell ref="K110:K111"/>
    <mergeCell ref="X112:X113"/>
    <mergeCell ref="Y112:Y113"/>
    <mergeCell ref="Z112:Z113"/>
    <mergeCell ref="AA112:AA113"/>
    <mergeCell ref="AB112:AB113"/>
    <mergeCell ref="A114:A115"/>
    <mergeCell ref="B114:B115"/>
    <mergeCell ref="C114:C115"/>
    <mergeCell ref="D114:D115"/>
    <mergeCell ref="E114:E115"/>
    <mergeCell ref="R112:R113"/>
    <mergeCell ref="S112:S113"/>
    <mergeCell ref="T112:T113"/>
    <mergeCell ref="U112:U113"/>
    <mergeCell ref="V112:V113"/>
    <mergeCell ref="W112:W113"/>
    <mergeCell ref="L112:L113"/>
    <mergeCell ref="M112:M113"/>
    <mergeCell ref="N112:N113"/>
    <mergeCell ref="O112:O113"/>
    <mergeCell ref="P112:P113"/>
    <mergeCell ref="Q112:Q113"/>
    <mergeCell ref="F112:F113"/>
    <mergeCell ref="G112:G113"/>
    <mergeCell ref="H112:H113"/>
    <mergeCell ref="I112:I113"/>
    <mergeCell ref="J112:J113"/>
    <mergeCell ref="K112:K113"/>
    <mergeCell ref="X114:X115"/>
    <mergeCell ref="Y114:Y115"/>
    <mergeCell ref="Z114:Z115"/>
    <mergeCell ref="AA114:AA115"/>
    <mergeCell ref="AB114:AB115"/>
    <mergeCell ref="A116:A117"/>
    <mergeCell ref="B116:B117"/>
    <mergeCell ref="C116:C117"/>
    <mergeCell ref="D116:D117"/>
    <mergeCell ref="E116:E117"/>
    <mergeCell ref="R114:R115"/>
    <mergeCell ref="S114:S115"/>
    <mergeCell ref="T114:T115"/>
    <mergeCell ref="U114:U115"/>
    <mergeCell ref="V114:V115"/>
    <mergeCell ref="W114:W115"/>
    <mergeCell ref="L114:L115"/>
    <mergeCell ref="M114:M115"/>
    <mergeCell ref="N114:N115"/>
    <mergeCell ref="O114:O115"/>
    <mergeCell ref="P114:P115"/>
    <mergeCell ref="Q114:Q115"/>
    <mergeCell ref="F114:F115"/>
    <mergeCell ref="G114:G115"/>
    <mergeCell ref="H114:H115"/>
    <mergeCell ref="I114:I115"/>
    <mergeCell ref="J114:J115"/>
    <mergeCell ref="K114:K115"/>
    <mergeCell ref="X116:X117"/>
    <mergeCell ref="Y116:Y117"/>
    <mergeCell ref="Z116:Z117"/>
    <mergeCell ref="AA116:AA117"/>
    <mergeCell ref="AB116:AB117"/>
    <mergeCell ref="A118:A119"/>
    <mergeCell ref="B118:B119"/>
    <mergeCell ref="C118:C119"/>
    <mergeCell ref="D118:D119"/>
    <mergeCell ref="E118:E119"/>
    <mergeCell ref="R116:R117"/>
    <mergeCell ref="S116:S117"/>
    <mergeCell ref="T116:T117"/>
    <mergeCell ref="U116:U117"/>
    <mergeCell ref="V116:V117"/>
    <mergeCell ref="W116:W117"/>
    <mergeCell ref="L116:L117"/>
    <mergeCell ref="M116:M117"/>
    <mergeCell ref="N116:N117"/>
    <mergeCell ref="O116:O117"/>
    <mergeCell ref="P116:P117"/>
    <mergeCell ref="Q116:Q117"/>
    <mergeCell ref="F116:F117"/>
    <mergeCell ref="G116:G117"/>
    <mergeCell ref="H116:H117"/>
    <mergeCell ref="I116:I117"/>
    <mergeCell ref="J116:J117"/>
    <mergeCell ref="K116:K117"/>
    <mergeCell ref="X118:X119"/>
    <mergeCell ref="Y118:Y119"/>
    <mergeCell ref="Z118:Z119"/>
    <mergeCell ref="AA118:AA119"/>
    <mergeCell ref="AB118:AB119"/>
    <mergeCell ref="A120:A121"/>
    <mergeCell ref="B120:B121"/>
    <mergeCell ref="C120:C121"/>
    <mergeCell ref="D120:D121"/>
    <mergeCell ref="E120:E121"/>
    <mergeCell ref="R118:R119"/>
    <mergeCell ref="S118:S119"/>
    <mergeCell ref="T118:T119"/>
    <mergeCell ref="U118:U119"/>
    <mergeCell ref="V118:V119"/>
    <mergeCell ref="W118:W119"/>
    <mergeCell ref="L118:L119"/>
    <mergeCell ref="M118:M119"/>
    <mergeCell ref="N118:N119"/>
    <mergeCell ref="O118:O119"/>
    <mergeCell ref="P118:P119"/>
    <mergeCell ref="Q118:Q119"/>
    <mergeCell ref="F118:F119"/>
    <mergeCell ref="G118:G119"/>
    <mergeCell ref="H118:H119"/>
    <mergeCell ref="I118:I119"/>
    <mergeCell ref="J118:J119"/>
    <mergeCell ref="K118:K119"/>
    <mergeCell ref="X120:X121"/>
    <mergeCell ref="Y120:Y121"/>
    <mergeCell ref="Z120:Z121"/>
    <mergeCell ref="AA120:AA121"/>
    <mergeCell ref="AB120:AB121"/>
    <mergeCell ref="A122:A123"/>
    <mergeCell ref="B122:B123"/>
    <mergeCell ref="C122:C123"/>
    <mergeCell ref="D122:D123"/>
    <mergeCell ref="E122:E123"/>
    <mergeCell ref="R120:R121"/>
    <mergeCell ref="S120:S121"/>
    <mergeCell ref="T120:T121"/>
    <mergeCell ref="U120:U121"/>
    <mergeCell ref="V120:V121"/>
    <mergeCell ref="W120:W121"/>
    <mergeCell ref="L120:L121"/>
    <mergeCell ref="M120:M121"/>
    <mergeCell ref="N120:N121"/>
    <mergeCell ref="O120:O121"/>
    <mergeCell ref="P120:P121"/>
    <mergeCell ref="Q120:Q121"/>
    <mergeCell ref="F120:F121"/>
    <mergeCell ref="G120:G121"/>
    <mergeCell ref="H120:H121"/>
    <mergeCell ref="I120:I121"/>
    <mergeCell ref="J120:J121"/>
    <mergeCell ref="K120:K121"/>
    <mergeCell ref="X122:X123"/>
    <mergeCell ref="Y122:Y123"/>
    <mergeCell ref="Z122:Z123"/>
    <mergeCell ref="AA122:AA123"/>
    <mergeCell ref="AB122:AB123"/>
    <mergeCell ref="A124:A125"/>
    <mergeCell ref="B124:B125"/>
    <mergeCell ref="C124:C125"/>
    <mergeCell ref="D124:D125"/>
    <mergeCell ref="E124:E125"/>
    <mergeCell ref="R122:R123"/>
    <mergeCell ref="S122:S123"/>
    <mergeCell ref="T122:T123"/>
    <mergeCell ref="U122:U123"/>
    <mergeCell ref="V122:V123"/>
    <mergeCell ref="W122:W123"/>
    <mergeCell ref="L122:L123"/>
    <mergeCell ref="M122:M123"/>
    <mergeCell ref="N122:N123"/>
    <mergeCell ref="O122:O123"/>
    <mergeCell ref="P122:P123"/>
    <mergeCell ref="Q122:Q123"/>
    <mergeCell ref="F122:F123"/>
    <mergeCell ref="G122:G123"/>
    <mergeCell ref="H122:H123"/>
    <mergeCell ref="I122:I123"/>
    <mergeCell ref="J122:J123"/>
    <mergeCell ref="K122:K123"/>
    <mergeCell ref="X124:X125"/>
    <mergeCell ref="Y124:Y125"/>
    <mergeCell ref="Z124:Z125"/>
    <mergeCell ref="AA124:AA125"/>
    <mergeCell ref="AB124:AB125"/>
    <mergeCell ref="A126:A127"/>
    <mergeCell ref="B126:B127"/>
    <mergeCell ref="C126:C127"/>
    <mergeCell ref="D126:D127"/>
    <mergeCell ref="E126:E127"/>
    <mergeCell ref="R124:R125"/>
    <mergeCell ref="S124:S125"/>
    <mergeCell ref="T124:T125"/>
    <mergeCell ref="U124:U125"/>
    <mergeCell ref="V124:V125"/>
    <mergeCell ref="W124:W125"/>
    <mergeCell ref="L124:L125"/>
    <mergeCell ref="M124:M125"/>
    <mergeCell ref="N124:N125"/>
    <mergeCell ref="O124:O125"/>
    <mergeCell ref="P124:P125"/>
    <mergeCell ref="Q124:Q125"/>
    <mergeCell ref="F124:F125"/>
    <mergeCell ref="G124:G125"/>
    <mergeCell ref="H124:H125"/>
    <mergeCell ref="I124:I125"/>
    <mergeCell ref="J124:J125"/>
    <mergeCell ref="K124:K125"/>
    <mergeCell ref="X126:X127"/>
    <mergeCell ref="Y126:Y127"/>
    <mergeCell ref="Z126:Z127"/>
    <mergeCell ref="AA126:AA127"/>
    <mergeCell ref="AB126:AB127"/>
    <mergeCell ref="B128:B129"/>
    <mergeCell ref="C128:C129"/>
    <mergeCell ref="D128:D129"/>
    <mergeCell ref="E128:E129"/>
    <mergeCell ref="R126:R127"/>
    <mergeCell ref="S126:S127"/>
    <mergeCell ref="T126:T127"/>
    <mergeCell ref="U126:U127"/>
    <mergeCell ref="V126:V127"/>
    <mergeCell ref="W126:W127"/>
    <mergeCell ref="L126:L127"/>
    <mergeCell ref="M126:M127"/>
    <mergeCell ref="N126:N127"/>
    <mergeCell ref="O126:O127"/>
    <mergeCell ref="P126:P127"/>
    <mergeCell ref="Q126:Q127"/>
    <mergeCell ref="F126:F127"/>
    <mergeCell ref="G126:G127"/>
    <mergeCell ref="H126:H127"/>
    <mergeCell ref="I126:I127"/>
    <mergeCell ref="J126:J127"/>
    <mergeCell ref="K126:K127"/>
    <mergeCell ref="I130:I131"/>
    <mergeCell ref="J130:J131"/>
    <mergeCell ref="K130:K131"/>
    <mergeCell ref="X128:X129"/>
    <mergeCell ref="Y128:Y129"/>
    <mergeCell ref="Z128:Z129"/>
    <mergeCell ref="AA128:AA129"/>
    <mergeCell ref="AB128:AB129"/>
    <mergeCell ref="A130:A131"/>
    <mergeCell ref="B130:B131"/>
    <mergeCell ref="C130:C131"/>
    <mergeCell ref="D130:D131"/>
    <mergeCell ref="E130:E131"/>
    <mergeCell ref="R128:R129"/>
    <mergeCell ref="S128:S129"/>
    <mergeCell ref="T128:T129"/>
    <mergeCell ref="U128:U129"/>
    <mergeCell ref="V128:V129"/>
    <mergeCell ref="W128:W129"/>
    <mergeCell ref="L128:L129"/>
    <mergeCell ref="M128:M129"/>
    <mergeCell ref="N128:N129"/>
    <mergeCell ref="O128:O129"/>
    <mergeCell ref="P128:P129"/>
    <mergeCell ref="Q128:Q129"/>
    <mergeCell ref="F128:F129"/>
    <mergeCell ref="G128:G129"/>
    <mergeCell ref="H128:H129"/>
    <mergeCell ref="I128:I129"/>
    <mergeCell ref="J128:J129"/>
    <mergeCell ref="K128:K129"/>
    <mergeCell ref="A128:A129"/>
    <mergeCell ref="G267:J267"/>
    <mergeCell ref="J134:J135"/>
    <mergeCell ref="M140:M143"/>
    <mergeCell ref="M144:M151"/>
    <mergeCell ref="M152:M167"/>
    <mergeCell ref="M168:M199"/>
    <mergeCell ref="M200:M263"/>
    <mergeCell ref="X130:X131"/>
    <mergeCell ref="Y130:Y131"/>
    <mergeCell ref="Z130:Z131"/>
    <mergeCell ref="B132:D135"/>
    <mergeCell ref="E132:E135"/>
    <mergeCell ref="G132:G133"/>
    <mergeCell ref="I132:I133"/>
    <mergeCell ref="J132:J133"/>
    <mergeCell ref="G134:G135"/>
    <mergeCell ref="I134:I135"/>
    <mergeCell ref="R130:R131"/>
    <mergeCell ref="S130:S131"/>
    <mergeCell ref="T130:T131"/>
    <mergeCell ref="U130:U131"/>
    <mergeCell ref="V130:V131"/>
    <mergeCell ref="W130:W131"/>
    <mergeCell ref="L130:L131"/>
    <mergeCell ref="M130:M131"/>
    <mergeCell ref="N130:N131"/>
    <mergeCell ref="O130:O131"/>
    <mergeCell ref="P130:P131"/>
    <mergeCell ref="Q130:Q131"/>
    <mergeCell ref="F130:F131"/>
    <mergeCell ref="G130:G131"/>
    <mergeCell ref="H130:H131"/>
  </mergeCells>
  <printOptions horizontalCentered="1"/>
  <pageMargins left="0.70866141732283461" right="0.70866141732283461" top="0.74803149606299213" bottom="0.74803149606299213" header="0.31496062992125984" footer="0.31496062992125984"/>
  <pageSetup paperSize="9" scale="33" orientation="landscape" horizontalDpi="4294967292" verticalDpi="4294967292" r:id="rId1"/>
  <headerFooter alignWithMargins="0"/>
  <rowBreaks count="1" manualBreakCount="1">
    <brk id="69" min="46" max="61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4616-A035-4D41-8957-5348BC33B7B8}">
  <sheetPr published="0" codeName="Sheet23">
    <tabColor theme="9" tint="-0.249977111117893"/>
    <pageSetUpPr fitToPage="1"/>
  </sheetPr>
  <dimension ref="B1:AA39"/>
  <sheetViews>
    <sheetView showGridLines="0" topLeftCell="A7" workbookViewId="0">
      <selection activeCell="P21" sqref="B21:R24"/>
    </sheetView>
  </sheetViews>
  <sheetFormatPr defaultColWidth="11.42578125" defaultRowHeight="12.75" x14ac:dyDescent="0.25"/>
  <cols>
    <col min="1" max="1" width="0.85546875" style="321" customWidth="1"/>
    <col min="2" max="2" width="3.7109375" style="321" customWidth="1"/>
    <col min="3" max="3" width="4.85546875" style="321" customWidth="1"/>
    <col min="4" max="4" width="5.140625" style="321" bestFit="1" customWidth="1"/>
    <col min="5" max="5" width="16.140625" style="322" bestFit="1" customWidth="1"/>
    <col min="6" max="6" width="4.85546875" style="322" customWidth="1"/>
    <col min="7" max="7" width="3.7109375" style="322" bestFit="1" customWidth="1"/>
    <col min="8" max="8" width="1.5703125" style="322" bestFit="1" customWidth="1"/>
    <col min="9" max="9" width="3.140625" style="322" bestFit="1" customWidth="1"/>
    <col min="10" max="10" width="3.140625" style="321" bestFit="1" customWidth="1"/>
    <col min="11" max="11" width="2.7109375" style="322" bestFit="1" customWidth="1"/>
    <col min="12" max="12" width="5.28515625" style="322" bestFit="1" customWidth="1"/>
    <col min="13" max="13" width="4.42578125" style="322" bestFit="1" customWidth="1"/>
    <col min="14" max="14" width="5.28515625" style="322" bestFit="1" customWidth="1"/>
    <col min="15" max="15" width="2.7109375" style="322" bestFit="1" customWidth="1"/>
    <col min="16" max="16" width="1.5703125" style="322" bestFit="1" customWidth="1"/>
    <col min="17" max="17" width="3.140625" style="322" bestFit="1" customWidth="1"/>
    <col min="18" max="18" width="3.140625" style="321" bestFit="1" customWidth="1"/>
    <col min="19" max="19" width="3.7109375" style="322" bestFit="1" customWidth="1"/>
    <col min="20" max="20" width="4.85546875" style="322" customWidth="1"/>
    <col min="21" max="21" width="10.42578125" style="322" bestFit="1" customWidth="1"/>
    <col min="22" max="22" width="4.85546875" style="322" customWidth="1"/>
    <col min="23" max="23" width="4.85546875" style="321" customWidth="1"/>
    <col min="24" max="24" width="4.7109375" style="321" bestFit="1" customWidth="1"/>
    <col min="25" max="25" width="0.85546875" style="321" customWidth="1"/>
    <col min="26" max="256" width="11.42578125" style="321"/>
    <col min="257" max="257" width="0.85546875" style="321" customWidth="1"/>
    <col min="258" max="258" width="3.7109375" style="321" customWidth="1"/>
    <col min="259" max="263" width="4.85546875" style="321" customWidth="1"/>
    <col min="264" max="266" width="3.28515625" style="321" customWidth="1"/>
    <col min="267" max="267" width="3.42578125" style="321" bestFit="1" customWidth="1"/>
    <col min="268" max="268" width="5.7109375" style="321" customWidth="1"/>
    <col min="269" max="269" width="4.7109375" style="321" customWidth="1"/>
    <col min="270" max="270" width="5.7109375" style="321" customWidth="1"/>
    <col min="271" max="271" width="3.42578125" style="321" bestFit="1" customWidth="1"/>
    <col min="272" max="274" width="3.28515625" style="321" customWidth="1"/>
    <col min="275" max="279" width="4.85546875" style="321" customWidth="1"/>
    <col min="280" max="280" width="3.7109375" style="321" customWidth="1"/>
    <col min="281" max="281" width="0.85546875" style="321" customWidth="1"/>
    <col min="282" max="512" width="11.42578125" style="321"/>
    <col min="513" max="513" width="0.85546875" style="321" customWidth="1"/>
    <col min="514" max="514" width="3.7109375" style="321" customWidth="1"/>
    <col min="515" max="519" width="4.85546875" style="321" customWidth="1"/>
    <col min="520" max="522" width="3.28515625" style="321" customWidth="1"/>
    <col min="523" max="523" width="3.42578125" style="321" bestFit="1" customWidth="1"/>
    <col min="524" max="524" width="5.7109375" style="321" customWidth="1"/>
    <col min="525" max="525" width="4.7109375" style="321" customWidth="1"/>
    <col min="526" max="526" width="5.7109375" style="321" customWidth="1"/>
    <col min="527" max="527" width="3.42578125" style="321" bestFit="1" customWidth="1"/>
    <col min="528" max="530" width="3.28515625" style="321" customWidth="1"/>
    <col min="531" max="535" width="4.85546875" style="321" customWidth="1"/>
    <col min="536" max="536" width="3.7109375" style="321" customWidth="1"/>
    <col min="537" max="537" width="0.85546875" style="321" customWidth="1"/>
    <col min="538" max="768" width="11.42578125" style="321"/>
    <col min="769" max="769" width="0.85546875" style="321" customWidth="1"/>
    <col min="770" max="770" width="3.7109375" style="321" customWidth="1"/>
    <col min="771" max="775" width="4.85546875" style="321" customWidth="1"/>
    <col min="776" max="778" width="3.28515625" style="321" customWidth="1"/>
    <col min="779" max="779" width="3.42578125" style="321" bestFit="1" customWidth="1"/>
    <col min="780" max="780" width="5.7109375" style="321" customWidth="1"/>
    <col min="781" max="781" width="4.7109375" style="321" customWidth="1"/>
    <col min="782" max="782" width="5.7109375" style="321" customWidth="1"/>
    <col min="783" max="783" width="3.42578125" style="321" bestFit="1" customWidth="1"/>
    <col min="784" max="786" width="3.28515625" style="321" customWidth="1"/>
    <col min="787" max="791" width="4.85546875" style="321" customWidth="1"/>
    <col min="792" max="792" width="3.7109375" style="321" customWidth="1"/>
    <col min="793" max="793" width="0.85546875" style="321" customWidth="1"/>
    <col min="794" max="1024" width="11.42578125" style="321"/>
    <col min="1025" max="1025" width="0.85546875" style="321" customWidth="1"/>
    <col min="1026" max="1026" width="3.7109375" style="321" customWidth="1"/>
    <col min="1027" max="1031" width="4.85546875" style="321" customWidth="1"/>
    <col min="1032" max="1034" width="3.28515625" style="321" customWidth="1"/>
    <col min="1035" max="1035" width="3.42578125" style="321" bestFit="1" customWidth="1"/>
    <col min="1036" max="1036" width="5.7109375" style="321" customWidth="1"/>
    <col min="1037" max="1037" width="4.7109375" style="321" customWidth="1"/>
    <col min="1038" max="1038" width="5.7109375" style="321" customWidth="1"/>
    <col min="1039" max="1039" width="3.42578125" style="321" bestFit="1" customWidth="1"/>
    <col min="1040" max="1042" width="3.28515625" style="321" customWidth="1"/>
    <col min="1043" max="1047" width="4.85546875" style="321" customWidth="1"/>
    <col min="1048" max="1048" width="3.7109375" style="321" customWidth="1"/>
    <col min="1049" max="1049" width="0.85546875" style="321" customWidth="1"/>
    <col min="1050" max="1280" width="11.42578125" style="321"/>
    <col min="1281" max="1281" width="0.85546875" style="321" customWidth="1"/>
    <col min="1282" max="1282" width="3.7109375" style="321" customWidth="1"/>
    <col min="1283" max="1287" width="4.85546875" style="321" customWidth="1"/>
    <col min="1288" max="1290" width="3.28515625" style="321" customWidth="1"/>
    <col min="1291" max="1291" width="3.42578125" style="321" bestFit="1" customWidth="1"/>
    <col min="1292" max="1292" width="5.7109375" style="321" customWidth="1"/>
    <col min="1293" max="1293" width="4.7109375" style="321" customWidth="1"/>
    <col min="1294" max="1294" width="5.7109375" style="321" customWidth="1"/>
    <col min="1295" max="1295" width="3.42578125" style="321" bestFit="1" customWidth="1"/>
    <col min="1296" max="1298" width="3.28515625" style="321" customWidth="1"/>
    <col min="1299" max="1303" width="4.85546875" style="321" customWidth="1"/>
    <col min="1304" max="1304" width="3.7109375" style="321" customWidth="1"/>
    <col min="1305" max="1305" width="0.85546875" style="321" customWidth="1"/>
    <col min="1306" max="1536" width="11.42578125" style="321"/>
    <col min="1537" max="1537" width="0.85546875" style="321" customWidth="1"/>
    <col min="1538" max="1538" width="3.7109375" style="321" customWidth="1"/>
    <col min="1539" max="1543" width="4.85546875" style="321" customWidth="1"/>
    <col min="1544" max="1546" width="3.28515625" style="321" customWidth="1"/>
    <col min="1547" max="1547" width="3.42578125" style="321" bestFit="1" customWidth="1"/>
    <col min="1548" max="1548" width="5.7109375" style="321" customWidth="1"/>
    <col min="1549" max="1549" width="4.7109375" style="321" customWidth="1"/>
    <col min="1550" max="1550" width="5.7109375" style="321" customWidth="1"/>
    <col min="1551" max="1551" width="3.42578125" style="321" bestFit="1" customWidth="1"/>
    <col min="1552" max="1554" width="3.28515625" style="321" customWidth="1"/>
    <col min="1555" max="1559" width="4.85546875" style="321" customWidth="1"/>
    <col min="1560" max="1560" width="3.7109375" style="321" customWidth="1"/>
    <col min="1561" max="1561" width="0.85546875" style="321" customWidth="1"/>
    <col min="1562" max="1792" width="11.42578125" style="321"/>
    <col min="1793" max="1793" width="0.85546875" style="321" customWidth="1"/>
    <col min="1794" max="1794" width="3.7109375" style="321" customWidth="1"/>
    <col min="1795" max="1799" width="4.85546875" style="321" customWidth="1"/>
    <col min="1800" max="1802" width="3.28515625" style="321" customWidth="1"/>
    <col min="1803" max="1803" width="3.42578125" style="321" bestFit="1" customWidth="1"/>
    <col min="1804" max="1804" width="5.7109375" style="321" customWidth="1"/>
    <col min="1805" max="1805" width="4.7109375" style="321" customWidth="1"/>
    <col min="1806" max="1806" width="5.7109375" style="321" customWidth="1"/>
    <col min="1807" max="1807" width="3.42578125" style="321" bestFit="1" customWidth="1"/>
    <col min="1808" max="1810" width="3.28515625" style="321" customWidth="1"/>
    <col min="1811" max="1815" width="4.85546875" style="321" customWidth="1"/>
    <col min="1816" max="1816" width="3.7109375" style="321" customWidth="1"/>
    <col min="1817" max="1817" width="0.85546875" style="321" customWidth="1"/>
    <col min="1818" max="2048" width="11.42578125" style="321"/>
    <col min="2049" max="2049" width="0.85546875" style="321" customWidth="1"/>
    <col min="2050" max="2050" width="3.7109375" style="321" customWidth="1"/>
    <col min="2051" max="2055" width="4.85546875" style="321" customWidth="1"/>
    <col min="2056" max="2058" width="3.28515625" style="321" customWidth="1"/>
    <col min="2059" max="2059" width="3.42578125" style="321" bestFit="1" customWidth="1"/>
    <col min="2060" max="2060" width="5.7109375" style="321" customWidth="1"/>
    <col min="2061" max="2061" width="4.7109375" style="321" customWidth="1"/>
    <col min="2062" max="2062" width="5.7109375" style="321" customWidth="1"/>
    <col min="2063" max="2063" width="3.42578125" style="321" bestFit="1" customWidth="1"/>
    <col min="2064" max="2066" width="3.28515625" style="321" customWidth="1"/>
    <col min="2067" max="2071" width="4.85546875" style="321" customWidth="1"/>
    <col min="2072" max="2072" width="3.7109375" style="321" customWidth="1"/>
    <col min="2073" max="2073" width="0.85546875" style="321" customWidth="1"/>
    <col min="2074" max="2304" width="11.42578125" style="321"/>
    <col min="2305" max="2305" width="0.85546875" style="321" customWidth="1"/>
    <col min="2306" max="2306" width="3.7109375" style="321" customWidth="1"/>
    <col min="2307" max="2311" width="4.85546875" style="321" customWidth="1"/>
    <col min="2312" max="2314" width="3.28515625" style="321" customWidth="1"/>
    <col min="2315" max="2315" width="3.42578125" style="321" bestFit="1" customWidth="1"/>
    <col min="2316" max="2316" width="5.7109375" style="321" customWidth="1"/>
    <col min="2317" max="2317" width="4.7109375" style="321" customWidth="1"/>
    <col min="2318" max="2318" width="5.7109375" style="321" customWidth="1"/>
    <col min="2319" max="2319" width="3.42578125" style="321" bestFit="1" customWidth="1"/>
    <col min="2320" max="2322" width="3.28515625" style="321" customWidth="1"/>
    <col min="2323" max="2327" width="4.85546875" style="321" customWidth="1"/>
    <col min="2328" max="2328" width="3.7109375" style="321" customWidth="1"/>
    <col min="2329" max="2329" width="0.85546875" style="321" customWidth="1"/>
    <col min="2330" max="2560" width="11.42578125" style="321"/>
    <col min="2561" max="2561" width="0.85546875" style="321" customWidth="1"/>
    <col min="2562" max="2562" width="3.7109375" style="321" customWidth="1"/>
    <col min="2563" max="2567" width="4.85546875" style="321" customWidth="1"/>
    <col min="2568" max="2570" width="3.28515625" style="321" customWidth="1"/>
    <col min="2571" max="2571" width="3.42578125" style="321" bestFit="1" customWidth="1"/>
    <col min="2572" max="2572" width="5.7109375" style="321" customWidth="1"/>
    <col min="2573" max="2573" width="4.7109375" style="321" customWidth="1"/>
    <col min="2574" max="2574" width="5.7109375" style="321" customWidth="1"/>
    <col min="2575" max="2575" width="3.42578125" style="321" bestFit="1" customWidth="1"/>
    <col min="2576" max="2578" width="3.28515625" style="321" customWidth="1"/>
    <col min="2579" max="2583" width="4.85546875" style="321" customWidth="1"/>
    <col min="2584" max="2584" width="3.7109375" style="321" customWidth="1"/>
    <col min="2585" max="2585" width="0.85546875" style="321" customWidth="1"/>
    <col min="2586" max="2816" width="11.42578125" style="321"/>
    <col min="2817" max="2817" width="0.85546875" style="321" customWidth="1"/>
    <col min="2818" max="2818" width="3.7109375" style="321" customWidth="1"/>
    <col min="2819" max="2823" width="4.85546875" style="321" customWidth="1"/>
    <col min="2824" max="2826" width="3.28515625" style="321" customWidth="1"/>
    <col min="2827" max="2827" width="3.42578125" style="321" bestFit="1" customWidth="1"/>
    <col min="2828" max="2828" width="5.7109375" style="321" customWidth="1"/>
    <col min="2829" max="2829" width="4.7109375" style="321" customWidth="1"/>
    <col min="2830" max="2830" width="5.7109375" style="321" customWidth="1"/>
    <col min="2831" max="2831" width="3.42578125" style="321" bestFit="1" customWidth="1"/>
    <col min="2832" max="2834" width="3.28515625" style="321" customWidth="1"/>
    <col min="2835" max="2839" width="4.85546875" style="321" customWidth="1"/>
    <col min="2840" max="2840" width="3.7109375" style="321" customWidth="1"/>
    <col min="2841" max="2841" width="0.85546875" style="321" customWidth="1"/>
    <col min="2842" max="3072" width="11.42578125" style="321"/>
    <col min="3073" max="3073" width="0.85546875" style="321" customWidth="1"/>
    <col min="3074" max="3074" width="3.7109375" style="321" customWidth="1"/>
    <col min="3075" max="3079" width="4.85546875" style="321" customWidth="1"/>
    <col min="3080" max="3082" width="3.28515625" style="321" customWidth="1"/>
    <col min="3083" max="3083" width="3.42578125" style="321" bestFit="1" customWidth="1"/>
    <col min="3084" max="3084" width="5.7109375" style="321" customWidth="1"/>
    <col min="3085" max="3085" width="4.7109375" style="321" customWidth="1"/>
    <col min="3086" max="3086" width="5.7109375" style="321" customWidth="1"/>
    <col min="3087" max="3087" width="3.42578125" style="321" bestFit="1" customWidth="1"/>
    <col min="3088" max="3090" width="3.28515625" style="321" customWidth="1"/>
    <col min="3091" max="3095" width="4.85546875" style="321" customWidth="1"/>
    <col min="3096" max="3096" width="3.7109375" style="321" customWidth="1"/>
    <col min="3097" max="3097" width="0.85546875" style="321" customWidth="1"/>
    <col min="3098" max="3328" width="11.42578125" style="321"/>
    <col min="3329" max="3329" width="0.85546875" style="321" customWidth="1"/>
    <col min="3330" max="3330" width="3.7109375" style="321" customWidth="1"/>
    <col min="3331" max="3335" width="4.85546875" style="321" customWidth="1"/>
    <col min="3336" max="3338" width="3.28515625" style="321" customWidth="1"/>
    <col min="3339" max="3339" width="3.42578125" style="321" bestFit="1" customWidth="1"/>
    <col min="3340" max="3340" width="5.7109375" style="321" customWidth="1"/>
    <col min="3341" max="3341" width="4.7109375" style="321" customWidth="1"/>
    <col min="3342" max="3342" width="5.7109375" style="321" customWidth="1"/>
    <col min="3343" max="3343" width="3.42578125" style="321" bestFit="1" customWidth="1"/>
    <col min="3344" max="3346" width="3.28515625" style="321" customWidth="1"/>
    <col min="3347" max="3351" width="4.85546875" style="321" customWidth="1"/>
    <col min="3352" max="3352" width="3.7109375" style="321" customWidth="1"/>
    <col min="3353" max="3353" width="0.85546875" style="321" customWidth="1"/>
    <col min="3354" max="3584" width="11.42578125" style="321"/>
    <col min="3585" max="3585" width="0.85546875" style="321" customWidth="1"/>
    <col min="3586" max="3586" width="3.7109375" style="321" customWidth="1"/>
    <col min="3587" max="3591" width="4.85546875" style="321" customWidth="1"/>
    <col min="3592" max="3594" width="3.28515625" style="321" customWidth="1"/>
    <col min="3595" max="3595" width="3.42578125" style="321" bestFit="1" customWidth="1"/>
    <col min="3596" max="3596" width="5.7109375" style="321" customWidth="1"/>
    <col min="3597" max="3597" width="4.7109375" style="321" customWidth="1"/>
    <col min="3598" max="3598" width="5.7109375" style="321" customWidth="1"/>
    <col min="3599" max="3599" width="3.42578125" style="321" bestFit="1" customWidth="1"/>
    <col min="3600" max="3602" width="3.28515625" style="321" customWidth="1"/>
    <col min="3603" max="3607" width="4.85546875" style="321" customWidth="1"/>
    <col min="3608" max="3608" width="3.7109375" style="321" customWidth="1"/>
    <col min="3609" max="3609" width="0.85546875" style="321" customWidth="1"/>
    <col min="3610" max="3840" width="11.42578125" style="321"/>
    <col min="3841" max="3841" width="0.85546875" style="321" customWidth="1"/>
    <col min="3842" max="3842" width="3.7109375" style="321" customWidth="1"/>
    <col min="3843" max="3847" width="4.85546875" style="321" customWidth="1"/>
    <col min="3848" max="3850" width="3.28515625" style="321" customWidth="1"/>
    <col min="3851" max="3851" width="3.42578125" style="321" bestFit="1" customWidth="1"/>
    <col min="3852" max="3852" width="5.7109375" style="321" customWidth="1"/>
    <col min="3853" max="3853" width="4.7109375" style="321" customWidth="1"/>
    <col min="3854" max="3854" width="5.7109375" style="321" customWidth="1"/>
    <col min="3855" max="3855" width="3.42578125" style="321" bestFit="1" customWidth="1"/>
    <col min="3856" max="3858" width="3.28515625" style="321" customWidth="1"/>
    <col min="3859" max="3863" width="4.85546875" style="321" customWidth="1"/>
    <col min="3864" max="3864" width="3.7109375" style="321" customWidth="1"/>
    <col min="3865" max="3865" width="0.85546875" style="321" customWidth="1"/>
    <col min="3866" max="4096" width="11.42578125" style="321"/>
    <col min="4097" max="4097" width="0.85546875" style="321" customWidth="1"/>
    <col min="4098" max="4098" width="3.7109375" style="321" customWidth="1"/>
    <col min="4099" max="4103" width="4.85546875" style="321" customWidth="1"/>
    <col min="4104" max="4106" width="3.28515625" style="321" customWidth="1"/>
    <col min="4107" max="4107" width="3.42578125" style="321" bestFit="1" customWidth="1"/>
    <col min="4108" max="4108" width="5.7109375" style="321" customWidth="1"/>
    <col min="4109" max="4109" width="4.7109375" style="321" customWidth="1"/>
    <col min="4110" max="4110" width="5.7109375" style="321" customWidth="1"/>
    <col min="4111" max="4111" width="3.42578125" style="321" bestFit="1" customWidth="1"/>
    <col min="4112" max="4114" width="3.28515625" style="321" customWidth="1"/>
    <col min="4115" max="4119" width="4.85546875" style="321" customWidth="1"/>
    <col min="4120" max="4120" width="3.7109375" style="321" customWidth="1"/>
    <col min="4121" max="4121" width="0.85546875" style="321" customWidth="1"/>
    <col min="4122" max="4352" width="11.42578125" style="321"/>
    <col min="4353" max="4353" width="0.85546875" style="321" customWidth="1"/>
    <col min="4354" max="4354" width="3.7109375" style="321" customWidth="1"/>
    <col min="4355" max="4359" width="4.85546875" style="321" customWidth="1"/>
    <col min="4360" max="4362" width="3.28515625" style="321" customWidth="1"/>
    <col min="4363" max="4363" width="3.42578125" style="321" bestFit="1" customWidth="1"/>
    <col min="4364" max="4364" width="5.7109375" style="321" customWidth="1"/>
    <col min="4365" max="4365" width="4.7109375" style="321" customWidth="1"/>
    <col min="4366" max="4366" width="5.7109375" style="321" customWidth="1"/>
    <col min="4367" max="4367" width="3.42578125" style="321" bestFit="1" customWidth="1"/>
    <col min="4368" max="4370" width="3.28515625" style="321" customWidth="1"/>
    <col min="4371" max="4375" width="4.85546875" style="321" customWidth="1"/>
    <col min="4376" max="4376" width="3.7109375" style="321" customWidth="1"/>
    <col min="4377" max="4377" width="0.85546875" style="321" customWidth="1"/>
    <col min="4378" max="4608" width="11.42578125" style="321"/>
    <col min="4609" max="4609" width="0.85546875" style="321" customWidth="1"/>
    <col min="4610" max="4610" width="3.7109375" style="321" customWidth="1"/>
    <col min="4611" max="4615" width="4.85546875" style="321" customWidth="1"/>
    <col min="4616" max="4618" width="3.28515625" style="321" customWidth="1"/>
    <col min="4619" max="4619" width="3.42578125" style="321" bestFit="1" customWidth="1"/>
    <col min="4620" max="4620" width="5.7109375" style="321" customWidth="1"/>
    <col min="4621" max="4621" width="4.7109375" style="321" customWidth="1"/>
    <col min="4622" max="4622" width="5.7109375" style="321" customWidth="1"/>
    <col min="4623" max="4623" width="3.42578125" style="321" bestFit="1" customWidth="1"/>
    <col min="4624" max="4626" width="3.28515625" style="321" customWidth="1"/>
    <col min="4627" max="4631" width="4.85546875" style="321" customWidth="1"/>
    <col min="4632" max="4632" width="3.7109375" style="321" customWidth="1"/>
    <col min="4633" max="4633" width="0.85546875" style="321" customWidth="1"/>
    <col min="4634" max="4864" width="11.42578125" style="321"/>
    <col min="4865" max="4865" width="0.85546875" style="321" customWidth="1"/>
    <col min="4866" max="4866" width="3.7109375" style="321" customWidth="1"/>
    <col min="4867" max="4871" width="4.85546875" style="321" customWidth="1"/>
    <col min="4872" max="4874" width="3.28515625" style="321" customWidth="1"/>
    <col min="4875" max="4875" width="3.42578125" style="321" bestFit="1" customWidth="1"/>
    <col min="4876" max="4876" width="5.7109375" style="321" customWidth="1"/>
    <col min="4877" max="4877" width="4.7109375" style="321" customWidth="1"/>
    <col min="4878" max="4878" width="5.7109375" style="321" customWidth="1"/>
    <col min="4879" max="4879" width="3.42578125" style="321" bestFit="1" customWidth="1"/>
    <col min="4880" max="4882" width="3.28515625" style="321" customWidth="1"/>
    <col min="4883" max="4887" width="4.85546875" style="321" customWidth="1"/>
    <col min="4888" max="4888" width="3.7109375" style="321" customWidth="1"/>
    <col min="4889" max="4889" width="0.85546875" style="321" customWidth="1"/>
    <col min="4890" max="5120" width="11.42578125" style="321"/>
    <col min="5121" max="5121" width="0.85546875" style="321" customWidth="1"/>
    <col min="5122" max="5122" width="3.7109375" style="321" customWidth="1"/>
    <col min="5123" max="5127" width="4.85546875" style="321" customWidth="1"/>
    <col min="5128" max="5130" width="3.28515625" style="321" customWidth="1"/>
    <col min="5131" max="5131" width="3.42578125" style="321" bestFit="1" customWidth="1"/>
    <col min="5132" max="5132" width="5.7109375" style="321" customWidth="1"/>
    <col min="5133" max="5133" width="4.7109375" style="321" customWidth="1"/>
    <col min="5134" max="5134" width="5.7109375" style="321" customWidth="1"/>
    <col min="5135" max="5135" width="3.42578125" style="321" bestFit="1" customWidth="1"/>
    <col min="5136" max="5138" width="3.28515625" style="321" customWidth="1"/>
    <col min="5139" max="5143" width="4.85546875" style="321" customWidth="1"/>
    <col min="5144" max="5144" width="3.7109375" style="321" customWidth="1"/>
    <col min="5145" max="5145" width="0.85546875" style="321" customWidth="1"/>
    <col min="5146" max="5376" width="11.42578125" style="321"/>
    <col min="5377" max="5377" width="0.85546875" style="321" customWidth="1"/>
    <col min="5378" max="5378" width="3.7109375" style="321" customWidth="1"/>
    <col min="5379" max="5383" width="4.85546875" style="321" customWidth="1"/>
    <col min="5384" max="5386" width="3.28515625" style="321" customWidth="1"/>
    <col min="5387" max="5387" width="3.42578125" style="321" bestFit="1" customWidth="1"/>
    <col min="5388" max="5388" width="5.7109375" style="321" customWidth="1"/>
    <col min="5389" max="5389" width="4.7109375" style="321" customWidth="1"/>
    <col min="5390" max="5390" width="5.7109375" style="321" customWidth="1"/>
    <col min="5391" max="5391" width="3.42578125" style="321" bestFit="1" customWidth="1"/>
    <col min="5392" max="5394" width="3.28515625" style="321" customWidth="1"/>
    <col min="5395" max="5399" width="4.85546875" style="321" customWidth="1"/>
    <col min="5400" max="5400" width="3.7109375" style="321" customWidth="1"/>
    <col min="5401" max="5401" width="0.85546875" style="321" customWidth="1"/>
    <col min="5402" max="5632" width="11.42578125" style="321"/>
    <col min="5633" max="5633" width="0.85546875" style="321" customWidth="1"/>
    <col min="5634" max="5634" width="3.7109375" style="321" customWidth="1"/>
    <col min="5635" max="5639" width="4.85546875" style="321" customWidth="1"/>
    <col min="5640" max="5642" width="3.28515625" style="321" customWidth="1"/>
    <col min="5643" max="5643" width="3.42578125" style="321" bestFit="1" customWidth="1"/>
    <col min="5644" max="5644" width="5.7109375" style="321" customWidth="1"/>
    <col min="5645" max="5645" width="4.7109375" style="321" customWidth="1"/>
    <col min="5646" max="5646" width="5.7109375" style="321" customWidth="1"/>
    <col min="5647" max="5647" width="3.42578125" style="321" bestFit="1" customWidth="1"/>
    <col min="5648" max="5650" width="3.28515625" style="321" customWidth="1"/>
    <col min="5651" max="5655" width="4.85546875" style="321" customWidth="1"/>
    <col min="5656" max="5656" width="3.7109375" style="321" customWidth="1"/>
    <col min="5657" max="5657" width="0.85546875" style="321" customWidth="1"/>
    <col min="5658" max="5888" width="11.42578125" style="321"/>
    <col min="5889" max="5889" width="0.85546875" style="321" customWidth="1"/>
    <col min="5890" max="5890" width="3.7109375" style="321" customWidth="1"/>
    <col min="5891" max="5895" width="4.85546875" style="321" customWidth="1"/>
    <col min="5896" max="5898" width="3.28515625" style="321" customWidth="1"/>
    <col min="5899" max="5899" width="3.42578125" style="321" bestFit="1" customWidth="1"/>
    <col min="5900" max="5900" width="5.7109375" style="321" customWidth="1"/>
    <col min="5901" max="5901" width="4.7109375" style="321" customWidth="1"/>
    <col min="5902" max="5902" width="5.7109375" style="321" customWidth="1"/>
    <col min="5903" max="5903" width="3.42578125" style="321" bestFit="1" customWidth="1"/>
    <col min="5904" max="5906" width="3.28515625" style="321" customWidth="1"/>
    <col min="5907" max="5911" width="4.85546875" style="321" customWidth="1"/>
    <col min="5912" max="5912" width="3.7109375" style="321" customWidth="1"/>
    <col min="5913" max="5913" width="0.85546875" style="321" customWidth="1"/>
    <col min="5914" max="6144" width="11.42578125" style="321"/>
    <col min="6145" max="6145" width="0.85546875" style="321" customWidth="1"/>
    <col min="6146" max="6146" width="3.7109375" style="321" customWidth="1"/>
    <col min="6147" max="6151" width="4.85546875" style="321" customWidth="1"/>
    <col min="6152" max="6154" width="3.28515625" style="321" customWidth="1"/>
    <col min="6155" max="6155" width="3.42578125" style="321" bestFit="1" customWidth="1"/>
    <col min="6156" max="6156" width="5.7109375" style="321" customWidth="1"/>
    <col min="6157" max="6157" width="4.7109375" style="321" customWidth="1"/>
    <col min="6158" max="6158" width="5.7109375" style="321" customWidth="1"/>
    <col min="6159" max="6159" width="3.42578125" style="321" bestFit="1" customWidth="1"/>
    <col min="6160" max="6162" width="3.28515625" style="321" customWidth="1"/>
    <col min="6163" max="6167" width="4.85546875" style="321" customWidth="1"/>
    <col min="6168" max="6168" width="3.7109375" style="321" customWidth="1"/>
    <col min="6169" max="6169" width="0.85546875" style="321" customWidth="1"/>
    <col min="6170" max="6400" width="11.42578125" style="321"/>
    <col min="6401" max="6401" width="0.85546875" style="321" customWidth="1"/>
    <col min="6402" max="6402" width="3.7109375" style="321" customWidth="1"/>
    <col min="6403" max="6407" width="4.85546875" style="321" customWidth="1"/>
    <col min="6408" max="6410" width="3.28515625" style="321" customWidth="1"/>
    <col min="6411" max="6411" width="3.42578125" style="321" bestFit="1" customWidth="1"/>
    <col min="6412" max="6412" width="5.7109375" style="321" customWidth="1"/>
    <col min="6413" max="6413" width="4.7109375" style="321" customWidth="1"/>
    <col min="6414" max="6414" width="5.7109375" style="321" customWidth="1"/>
    <col min="6415" max="6415" width="3.42578125" style="321" bestFit="1" customWidth="1"/>
    <col min="6416" max="6418" width="3.28515625" style="321" customWidth="1"/>
    <col min="6419" max="6423" width="4.85546875" style="321" customWidth="1"/>
    <col min="6424" max="6424" width="3.7109375" style="321" customWidth="1"/>
    <col min="6425" max="6425" width="0.85546875" style="321" customWidth="1"/>
    <col min="6426" max="6656" width="11.42578125" style="321"/>
    <col min="6657" max="6657" width="0.85546875" style="321" customWidth="1"/>
    <col min="6658" max="6658" width="3.7109375" style="321" customWidth="1"/>
    <col min="6659" max="6663" width="4.85546875" style="321" customWidth="1"/>
    <col min="6664" max="6666" width="3.28515625" style="321" customWidth="1"/>
    <col min="6667" max="6667" width="3.42578125" style="321" bestFit="1" customWidth="1"/>
    <col min="6668" max="6668" width="5.7109375" style="321" customWidth="1"/>
    <col min="6669" max="6669" width="4.7109375" style="321" customWidth="1"/>
    <col min="6670" max="6670" width="5.7109375" style="321" customWidth="1"/>
    <col min="6671" max="6671" width="3.42578125" style="321" bestFit="1" customWidth="1"/>
    <col min="6672" max="6674" width="3.28515625" style="321" customWidth="1"/>
    <col min="6675" max="6679" width="4.85546875" style="321" customWidth="1"/>
    <col min="6680" max="6680" width="3.7109375" style="321" customWidth="1"/>
    <col min="6681" max="6681" width="0.85546875" style="321" customWidth="1"/>
    <col min="6682" max="6912" width="11.42578125" style="321"/>
    <col min="6913" max="6913" width="0.85546875" style="321" customWidth="1"/>
    <col min="6914" max="6914" width="3.7109375" style="321" customWidth="1"/>
    <col min="6915" max="6919" width="4.85546875" style="321" customWidth="1"/>
    <col min="6920" max="6922" width="3.28515625" style="321" customWidth="1"/>
    <col min="6923" max="6923" width="3.42578125" style="321" bestFit="1" customWidth="1"/>
    <col min="6924" max="6924" width="5.7109375" style="321" customWidth="1"/>
    <col min="6925" max="6925" width="4.7109375" style="321" customWidth="1"/>
    <col min="6926" max="6926" width="5.7109375" style="321" customWidth="1"/>
    <col min="6927" max="6927" width="3.42578125" style="321" bestFit="1" customWidth="1"/>
    <col min="6928" max="6930" width="3.28515625" style="321" customWidth="1"/>
    <col min="6931" max="6935" width="4.85546875" style="321" customWidth="1"/>
    <col min="6936" max="6936" width="3.7109375" style="321" customWidth="1"/>
    <col min="6937" max="6937" width="0.85546875" style="321" customWidth="1"/>
    <col min="6938" max="7168" width="11.42578125" style="321"/>
    <col min="7169" max="7169" width="0.85546875" style="321" customWidth="1"/>
    <col min="7170" max="7170" width="3.7109375" style="321" customWidth="1"/>
    <col min="7171" max="7175" width="4.85546875" style="321" customWidth="1"/>
    <col min="7176" max="7178" width="3.28515625" style="321" customWidth="1"/>
    <col min="7179" max="7179" width="3.42578125" style="321" bestFit="1" customWidth="1"/>
    <col min="7180" max="7180" width="5.7109375" style="321" customWidth="1"/>
    <col min="7181" max="7181" width="4.7109375" style="321" customWidth="1"/>
    <col min="7182" max="7182" width="5.7109375" style="321" customWidth="1"/>
    <col min="7183" max="7183" width="3.42578125" style="321" bestFit="1" customWidth="1"/>
    <col min="7184" max="7186" width="3.28515625" style="321" customWidth="1"/>
    <col min="7187" max="7191" width="4.85546875" style="321" customWidth="1"/>
    <col min="7192" max="7192" width="3.7109375" style="321" customWidth="1"/>
    <col min="7193" max="7193" width="0.85546875" style="321" customWidth="1"/>
    <col min="7194" max="7424" width="11.42578125" style="321"/>
    <col min="7425" max="7425" width="0.85546875" style="321" customWidth="1"/>
    <col min="7426" max="7426" width="3.7109375" style="321" customWidth="1"/>
    <col min="7427" max="7431" width="4.85546875" style="321" customWidth="1"/>
    <col min="7432" max="7434" width="3.28515625" style="321" customWidth="1"/>
    <col min="7435" max="7435" width="3.42578125" style="321" bestFit="1" customWidth="1"/>
    <col min="7436" max="7436" width="5.7109375" style="321" customWidth="1"/>
    <col min="7437" max="7437" width="4.7109375" style="321" customWidth="1"/>
    <col min="7438" max="7438" width="5.7109375" style="321" customWidth="1"/>
    <col min="7439" max="7439" width="3.42578125" style="321" bestFit="1" customWidth="1"/>
    <col min="7440" max="7442" width="3.28515625" style="321" customWidth="1"/>
    <col min="7443" max="7447" width="4.85546875" style="321" customWidth="1"/>
    <col min="7448" max="7448" width="3.7109375" style="321" customWidth="1"/>
    <col min="7449" max="7449" width="0.85546875" style="321" customWidth="1"/>
    <col min="7450" max="7680" width="11.42578125" style="321"/>
    <col min="7681" max="7681" width="0.85546875" style="321" customWidth="1"/>
    <col min="7682" max="7682" width="3.7109375" style="321" customWidth="1"/>
    <col min="7683" max="7687" width="4.85546875" style="321" customWidth="1"/>
    <col min="7688" max="7690" width="3.28515625" style="321" customWidth="1"/>
    <col min="7691" max="7691" width="3.42578125" style="321" bestFit="1" customWidth="1"/>
    <col min="7692" max="7692" width="5.7109375" style="321" customWidth="1"/>
    <col min="7693" max="7693" width="4.7109375" style="321" customWidth="1"/>
    <col min="7694" max="7694" width="5.7109375" style="321" customWidth="1"/>
    <col min="7695" max="7695" width="3.42578125" style="321" bestFit="1" customWidth="1"/>
    <col min="7696" max="7698" width="3.28515625" style="321" customWidth="1"/>
    <col min="7699" max="7703" width="4.85546875" style="321" customWidth="1"/>
    <col min="7704" max="7704" width="3.7109375" style="321" customWidth="1"/>
    <col min="7705" max="7705" width="0.85546875" style="321" customWidth="1"/>
    <col min="7706" max="7936" width="11.42578125" style="321"/>
    <col min="7937" max="7937" width="0.85546875" style="321" customWidth="1"/>
    <col min="7938" max="7938" width="3.7109375" style="321" customWidth="1"/>
    <col min="7939" max="7943" width="4.85546875" style="321" customWidth="1"/>
    <col min="7944" max="7946" width="3.28515625" style="321" customWidth="1"/>
    <col min="7947" max="7947" width="3.42578125" style="321" bestFit="1" customWidth="1"/>
    <col min="7948" max="7948" width="5.7109375" style="321" customWidth="1"/>
    <col min="7949" max="7949" width="4.7109375" style="321" customWidth="1"/>
    <col min="7950" max="7950" width="5.7109375" style="321" customWidth="1"/>
    <col min="7951" max="7951" width="3.42578125" style="321" bestFit="1" customWidth="1"/>
    <col min="7952" max="7954" width="3.28515625" style="321" customWidth="1"/>
    <col min="7955" max="7959" width="4.85546875" style="321" customWidth="1"/>
    <col min="7960" max="7960" width="3.7109375" style="321" customWidth="1"/>
    <col min="7961" max="7961" width="0.85546875" style="321" customWidth="1"/>
    <col min="7962" max="8192" width="11.42578125" style="321"/>
    <col min="8193" max="8193" width="0.85546875" style="321" customWidth="1"/>
    <col min="8194" max="8194" width="3.7109375" style="321" customWidth="1"/>
    <col min="8195" max="8199" width="4.85546875" style="321" customWidth="1"/>
    <col min="8200" max="8202" width="3.28515625" style="321" customWidth="1"/>
    <col min="8203" max="8203" width="3.42578125" style="321" bestFit="1" customWidth="1"/>
    <col min="8204" max="8204" width="5.7109375" style="321" customWidth="1"/>
    <col min="8205" max="8205" width="4.7109375" style="321" customWidth="1"/>
    <col min="8206" max="8206" width="5.7109375" style="321" customWidth="1"/>
    <col min="8207" max="8207" width="3.42578125" style="321" bestFit="1" customWidth="1"/>
    <col min="8208" max="8210" width="3.28515625" style="321" customWidth="1"/>
    <col min="8211" max="8215" width="4.85546875" style="321" customWidth="1"/>
    <col min="8216" max="8216" width="3.7109375" style="321" customWidth="1"/>
    <col min="8217" max="8217" width="0.85546875" style="321" customWidth="1"/>
    <col min="8218" max="8448" width="11.42578125" style="321"/>
    <col min="8449" max="8449" width="0.85546875" style="321" customWidth="1"/>
    <col min="8450" max="8450" width="3.7109375" style="321" customWidth="1"/>
    <col min="8451" max="8455" width="4.85546875" style="321" customWidth="1"/>
    <col min="8456" max="8458" width="3.28515625" style="321" customWidth="1"/>
    <col min="8459" max="8459" width="3.42578125" style="321" bestFit="1" customWidth="1"/>
    <col min="8460" max="8460" width="5.7109375" style="321" customWidth="1"/>
    <col min="8461" max="8461" width="4.7109375" style="321" customWidth="1"/>
    <col min="8462" max="8462" width="5.7109375" style="321" customWidth="1"/>
    <col min="8463" max="8463" width="3.42578125" style="321" bestFit="1" customWidth="1"/>
    <col min="8464" max="8466" width="3.28515625" style="321" customWidth="1"/>
    <col min="8467" max="8471" width="4.85546875" style="321" customWidth="1"/>
    <col min="8472" max="8472" width="3.7109375" style="321" customWidth="1"/>
    <col min="8473" max="8473" width="0.85546875" style="321" customWidth="1"/>
    <col min="8474" max="8704" width="11.42578125" style="321"/>
    <col min="8705" max="8705" width="0.85546875" style="321" customWidth="1"/>
    <col min="8706" max="8706" width="3.7109375" style="321" customWidth="1"/>
    <col min="8707" max="8711" width="4.85546875" style="321" customWidth="1"/>
    <col min="8712" max="8714" width="3.28515625" style="321" customWidth="1"/>
    <col min="8715" max="8715" width="3.42578125" style="321" bestFit="1" customWidth="1"/>
    <col min="8716" max="8716" width="5.7109375" style="321" customWidth="1"/>
    <col min="8717" max="8717" width="4.7109375" style="321" customWidth="1"/>
    <col min="8718" max="8718" width="5.7109375" style="321" customWidth="1"/>
    <col min="8719" max="8719" width="3.42578125" style="321" bestFit="1" customWidth="1"/>
    <col min="8720" max="8722" width="3.28515625" style="321" customWidth="1"/>
    <col min="8723" max="8727" width="4.85546875" style="321" customWidth="1"/>
    <col min="8728" max="8728" width="3.7109375" style="321" customWidth="1"/>
    <col min="8729" max="8729" width="0.85546875" style="321" customWidth="1"/>
    <col min="8730" max="8960" width="11.42578125" style="321"/>
    <col min="8961" max="8961" width="0.85546875" style="321" customWidth="1"/>
    <col min="8962" max="8962" width="3.7109375" style="321" customWidth="1"/>
    <col min="8963" max="8967" width="4.85546875" style="321" customWidth="1"/>
    <col min="8968" max="8970" width="3.28515625" style="321" customWidth="1"/>
    <col min="8971" max="8971" width="3.42578125" style="321" bestFit="1" customWidth="1"/>
    <col min="8972" max="8972" width="5.7109375" style="321" customWidth="1"/>
    <col min="8973" max="8973" width="4.7109375" style="321" customWidth="1"/>
    <col min="8974" max="8974" width="5.7109375" style="321" customWidth="1"/>
    <col min="8975" max="8975" width="3.42578125" style="321" bestFit="1" customWidth="1"/>
    <col min="8976" max="8978" width="3.28515625" style="321" customWidth="1"/>
    <col min="8979" max="8983" width="4.85546875" style="321" customWidth="1"/>
    <col min="8984" max="8984" width="3.7109375" style="321" customWidth="1"/>
    <col min="8985" max="8985" width="0.85546875" style="321" customWidth="1"/>
    <col min="8986" max="9216" width="11.42578125" style="321"/>
    <col min="9217" max="9217" width="0.85546875" style="321" customWidth="1"/>
    <col min="9218" max="9218" width="3.7109375" style="321" customWidth="1"/>
    <col min="9219" max="9223" width="4.85546875" style="321" customWidth="1"/>
    <col min="9224" max="9226" width="3.28515625" style="321" customWidth="1"/>
    <col min="9227" max="9227" width="3.42578125" style="321" bestFit="1" customWidth="1"/>
    <col min="9228" max="9228" width="5.7109375" style="321" customWidth="1"/>
    <col min="9229" max="9229" width="4.7109375" style="321" customWidth="1"/>
    <col min="9230" max="9230" width="5.7109375" style="321" customWidth="1"/>
    <col min="9231" max="9231" width="3.42578125" style="321" bestFit="1" customWidth="1"/>
    <col min="9232" max="9234" width="3.28515625" style="321" customWidth="1"/>
    <col min="9235" max="9239" width="4.85546875" style="321" customWidth="1"/>
    <col min="9240" max="9240" width="3.7109375" style="321" customWidth="1"/>
    <col min="9241" max="9241" width="0.85546875" style="321" customWidth="1"/>
    <col min="9242" max="9472" width="11.42578125" style="321"/>
    <col min="9473" max="9473" width="0.85546875" style="321" customWidth="1"/>
    <col min="9474" max="9474" width="3.7109375" style="321" customWidth="1"/>
    <col min="9475" max="9479" width="4.85546875" style="321" customWidth="1"/>
    <col min="9480" max="9482" width="3.28515625" style="321" customWidth="1"/>
    <col min="9483" max="9483" width="3.42578125" style="321" bestFit="1" customWidth="1"/>
    <col min="9484" max="9484" width="5.7109375" style="321" customWidth="1"/>
    <col min="9485" max="9485" width="4.7109375" style="321" customWidth="1"/>
    <col min="9486" max="9486" width="5.7109375" style="321" customWidth="1"/>
    <col min="9487" max="9487" width="3.42578125" style="321" bestFit="1" customWidth="1"/>
    <col min="9488" max="9490" width="3.28515625" style="321" customWidth="1"/>
    <col min="9491" max="9495" width="4.85546875" style="321" customWidth="1"/>
    <col min="9496" max="9496" width="3.7109375" style="321" customWidth="1"/>
    <col min="9497" max="9497" width="0.85546875" style="321" customWidth="1"/>
    <col min="9498" max="9728" width="11.42578125" style="321"/>
    <col min="9729" max="9729" width="0.85546875" style="321" customWidth="1"/>
    <col min="9730" max="9730" width="3.7109375" style="321" customWidth="1"/>
    <col min="9731" max="9735" width="4.85546875" style="321" customWidth="1"/>
    <col min="9736" max="9738" width="3.28515625" style="321" customWidth="1"/>
    <col min="9739" max="9739" width="3.42578125" style="321" bestFit="1" customWidth="1"/>
    <col min="9740" max="9740" width="5.7109375" style="321" customWidth="1"/>
    <col min="9741" max="9741" width="4.7109375" style="321" customWidth="1"/>
    <col min="9742" max="9742" width="5.7109375" style="321" customWidth="1"/>
    <col min="9743" max="9743" width="3.42578125" style="321" bestFit="1" customWidth="1"/>
    <col min="9744" max="9746" width="3.28515625" style="321" customWidth="1"/>
    <col min="9747" max="9751" width="4.85546875" style="321" customWidth="1"/>
    <col min="9752" max="9752" width="3.7109375" style="321" customWidth="1"/>
    <col min="9753" max="9753" width="0.85546875" style="321" customWidth="1"/>
    <col min="9754" max="9984" width="11.42578125" style="321"/>
    <col min="9985" max="9985" width="0.85546875" style="321" customWidth="1"/>
    <col min="9986" max="9986" width="3.7109375" style="321" customWidth="1"/>
    <col min="9987" max="9991" width="4.85546875" style="321" customWidth="1"/>
    <col min="9992" max="9994" width="3.28515625" style="321" customWidth="1"/>
    <col min="9995" max="9995" width="3.42578125" style="321" bestFit="1" customWidth="1"/>
    <col min="9996" max="9996" width="5.7109375" style="321" customWidth="1"/>
    <col min="9997" max="9997" width="4.7109375" style="321" customWidth="1"/>
    <col min="9998" max="9998" width="5.7109375" style="321" customWidth="1"/>
    <col min="9999" max="9999" width="3.42578125" style="321" bestFit="1" customWidth="1"/>
    <col min="10000" max="10002" width="3.28515625" style="321" customWidth="1"/>
    <col min="10003" max="10007" width="4.85546875" style="321" customWidth="1"/>
    <col min="10008" max="10008" width="3.7109375" style="321" customWidth="1"/>
    <col min="10009" max="10009" width="0.85546875" style="321" customWidth="1"/>
    <col min="10010" max="10240" width="11.42578125" style="321"/>
    <col min="10241" max="10241" width="0.85546875" style="321" customWidth="1"/>
    <col min="10242" max="10242" width="3.7109375" style="321" customWidth="1"/>
    <col min="10243" max="10247" width="4.85546875" style="321" customWidth="1"/>
    <col min="10248" max="10250" width="3.28515625" style="321" customWidth="1"/>
    <col min="10251" max="10251" width="3.42578125" style="321" bestFit="1" customWidth="1"/>
    <col min="10252" max="10252" width="5.7109375" style="321" customWidth="1"/>
    <col min="10253" max="10253" width="4.7109375" style="321" customWidth="1"/>
    <col min="10254" max="10254" width="5.7109375" style="321" customWidth="1"/>
    <col min="10255" max="10255" width="3.42578125" style="321" bestFit="1" customWidth="1"/>
    <col min="10256" max="10258" width="3.28515625" style="321" customWidth="1"/>
    <col min="10259" max="10263" width="4.85546875" style="321" customWidth="1"/>
    <col min="10264" max="10264" width="3.7109375" style="321" customWidth="1"/>
    <col min="10265" max="10265" width="0.85546875" style="321" customWidth="1"/>
    <col min="10266" max="10496" width="11.42578125" style="321"/>
    <col min="10497" max="10497" width="0.85546875" style="321" customWidth="1"/>
    <col min="10498" max="10498" width="3.7109375" style="321" customWidth="1"/>
    <col min="10499" max="10503" width="4.85546875" style="321" customWidth="1"/>
    <col min="10504" max="10506" width="3.28515625" style="321" customWidth="1"/>
    <col min="10507" max="10507" width="3.42578125" style="321" bestFit="1" customWidth="1"/>
    <col min="10508" max="10508" width="5.7109375" style="321" customWidth="1"/>
    <col min="10509" max="10509" width="4.7109375" style="321" customWidth="1"/>
    <col min="10510" max="10510" width="5.7109375" style="321" customWidth="1"/>
    <col min="10511" max="10511" width="3.42578125" style="321" bestFit="1" customWidth="1"/>
    <col min="10512" max="10514" width="3.28515625" style="321" customWidth="1"/>
    <col min="10515" max="10519" width="4.85546875" style="321" customWidth="1"/>
    <col min="10520" max="10520" width="3.7109375" style="321" customWidth="1"/>
    <col min="10521" max="10521" width="0.85546875" style="321" customWidth="1"/>
    <col min="10522" max="10752" width="11.42578125" style="321"/>
    <col min="10753" max="10753" width="0.85546875" style="321" customWidth="1"/>
    <col min="10754" max="10754" width="3.7109375" style="321" customWidth="1"/>
    <col min="10755" max="10759" width="4.85546875" style="321" customWidth="1"/>
    <col min="10760" max="10762" width="3.28515625" style="321" customWidth="1"/>
    <col min="10763" max="10763" width="3.42578125" style="321" bestFit="1" customWidth="1"/>
    <col min="10764" max="10764" width="5.7109375" style="321" customWidth="1"/>
    <col min="10765" max="10765" width="4.7109375" style="321" customWidth="1"/>
    <col min="10766" max="10766" width="5.7109375" style="321" customWidth="1"/>
    <col min="10767" max="10767" width="3.42578125" style="321" bestFit="1" customWidth="1"/>
    <col min="10768" max="10770" width="3.28515625" style="321" customWidth="1"/>
    <col min="10771" max="10775" width="4.85546875" style="321" customWidth="1"/>
    <col min="10776" max="10776" width="3.7109375" style="321" customWidth="1"/>
    <col min="10777" max="10777" width="0.85546875" style="321" customWidth="1"/>
    <col min="10778" max="11008" width="11.42578125" style="321"/>
    <col min="11009" max="11009" width="0.85546875" style="321" customWidth="1"/>
    <col min="11010" max="11010" width="3.7109375" style="321" customWidth="1"/>
    <col min="11011" max="11015" width="4.85546875" style="321" customWidth="1"/>
    <col min="11016" max="11018" width="3.28515625" style="321" customWidth="1"/>
    <col min="11019" max="11019" width="3.42578125" style="321" bestFit="1" customWidth="1"/>
    <col min="11020" max="11020" width="5.7109375" style="321" customWidth="1"/>
    <col min="11021" max="11021" width="4.7109375" style="321" customWidth="1"/>
    <col min="11022" max="11022" width="5.7109375" style="321" customWidth="1"/>
    <col min="11023" max="11023" width="3.42578125" style="321" bestFit="1" customWidth="1"/>
    <col min="11024" max="11026" width="3.28515625" style="321" customWidth="1"/>
    <col min="11027" max="11031" width="4.85546875" style="321" customWidth="1"/>
    <col min="11032" max="11032" width="3.7109375" style="321" customWidth="1"/>
    <col min="11033" max="11033" width="0.85546875" style="321" customWidth="1"/>
    <col min="11034" max="11264" width="11.42578125" style="321"/>
    <col min="11265" max="11265" width="0.85546875" style="321" customWidth="1"/>
    <col min="11266" max="11266" width="3.7109375" style="321" customWidth="1"/>
    <col min="11267" max="11271" width="4.85546875" style="321" customWidth="1"/>
    <col min="11272" max="11274" width="3.28515625" style="321" customWidth="1"/>
    <col min="11275" max="11275" width="3.42578125" style="321" bestFit="1" customWidth="1"/>
    <col min="11276" max="11276" width="5.7109375" style="321" customWidth="1"/>
    <col min="11277" max="11277" width="4.7109375" style="321" customWidth="1"/>
    <col min="11278" max="11278" width="5.7109375" style="321" customWidth="1"/>
    <col min="11279" max="11279" width="3.42578125" style="321" bestFit="1" customWidth="1"/>
    <col min="11280" max="11282" width="3.28515625" style="321" customWidth="1"/>
    <col min="11283" max="11287" width="4.85546875" style="321" customWidth="1"/>
    <col min="11288" max="11288" width="3.7109375" style="321" customWidth="1"/>
    <col min="11289" max="11289" width="0.85546875" style="321" customWidth="1"/>
    <col min="11290" max="11520" width="11.42578125" style="321"/>
    <col min="11521" max="11521" width="0.85546875" style="321" customWidth="1"/>
    <col min="11522" max="11522" width="3.7109375" style="321" customWidth="1"/>
    <col min="11523" max="11527" width="4.85546875" style="321" customWidth="1"/>
    <col min="11528" max="11530" width="3.28515625" style="321" customWidth="1"/>
    <col min="11531" max="11531" width="3.42578125" style="321" bestFit="1" customWidth="1"/>
    <col min="11532" max="11532" width="5.7109375" style="321" customWidth="1"/>
    <col min="11533" max="11533" width="4.7109375" style="321" customWidth="1"/>
    <col min="11534" max="11534" width="5.7109375" style="321" customWidth="1"/>
    <col min="11535" max="11535" width="3.42578125" style="321" bestFit="1" customWidth="1"/>
    <col min="11536" max="11538" width="3.28515625" style="321" customWidth="1"/>
    <col min="11539" max="11543" width="4.85546875" style="321" customWidth="1"/>
    <col min="11544" max="11544" width="3.7109375" style="321" customWidth="1"/>
    <col min="11545" max="11545" width="0.85546875" style="321" customWidth="1"/>
    <col min="11546" max="11776" width="11.42578125" style="321"/>
    <col min="11777" max="11777" width="0.85546875" style="321" customWidth="1"/>
    <col min="11778" max="11778" width="3.7109375" style="321" customWidth="1"/>
    <col min="11779" max="11783" width="4.85546875" style="321" customWidth="1"/>
    <col min="11784" max="11786" width="3.28515625" style="321" customWidth="1"/>
    <col min="11787" max="11787" width="3.42578125" style="321" bestFit="1" customWidth="1"/>
    <col min="11788" max="11788" width="5.7109375" style="321" customWidth="1"/>
    <col min="11789" max="11789" width="4.7109375" style="321" customWidth="1"/>
    <col min="11790" max="11790" width="5.7109375" style="321" customWidth="1"/>
    <col min="11791" max="11791" width="3.42578125" style="321" bestFit="1" customWidth="1"/>
    <col min="11792" max="11794" width="3.28515625" style="321" customWidth="1"/>
    <col min="11795" max="11799" width="4.85546875" style="321" customWidth="1"/>
    <col min="11800" max="11800" width="3.7109375" style="321" customWidth="1"/>
    <col min="11801" max="11801" width="0.85546875" style="321" customWidth="1"/>
    <col min="11802" max="12032" width="11.42578125" style="321"/>
    <col min="12033" max="12033" width="0.85546875" style="321" customWidth="1"/>
    <col min="12034" max="12034" width="3.7109375" style="321" customWidth="1"/>
    <col min="12035" max="12039" width="4.85546875" style="321" customWidth="1"/>
    <col min="12040" max="12042" width="3.28515625" style="321" customWidth="1"/>
    <col min="12043" max="12043" width="3.42578125" style="321" bestFit="1" customWidth="1"/>
    <col min="12044" max="12044" width="5.7109375" style="321" customWidth="1"/>
    <col min="12045" max="12045" width="4.7109375" style="321" customWidth="1"/>
    <col min="12046" max="12046" width="5.7109375" style="321" customWidth="1"/>
    <col min="12047" max="12047" width="3.42578125" style="321" bestFit="1" customWidth="1"/>
    <col min="12048" max="12050" width="3.28515625" style="321" customWidth="1"/>
    <col min="12051" max="12055" width="4.85546875" style="321" customWidth="1"/>
    <col min="12056" max="12056" width="3.7109375" style="321" customWidth="1"/>
    <col min="12057" max="12057" width="0.85546875" style="321" customWidth="1"/>
    <col min="12058" max="12288" width="11.42578125" style="321"/>
    <col min="12289" max="12289" width="0.85546875" style="321" customWidth="1"/>
    <col min="12290" max="12290" width="3.7109375" style="321" customWidth="1"/>
    <col min="12291" max="12295" width="4.85546875" style="321" customWidth="1"/>
    <col min="12296" max="12298" width="3.28515625" style="321" customWidth="1"/>
    <col min="12299" max="12299" width="3.42578125" style="321" bestFit="1" customWidth="1"/>
    <col min="12300" max="12300" width="5.7109375" style="321" customWidth="1"/>
    <col min="12301" max="12301" width="4.7109375" style="321" customWidth="1"/>
    <col min="12302" max="12302" width="5.7109375" style="321" customWidth="1"/>
    <col min="12303" max="12303" width="3.42578125" style="321" bestFit="1" customWidth="1"/>
    <col min="12304" max="12306" width="3.28515625" style="321" customWidth="1"/>
    <col min="12307" max="12311" width="4.85546875" style="321" customWidth="1"/>
    <col min="12312" max="12312" width="3.7109375" style="321" customWidth="1"/>
    <col min="12313" max="12313" width="0.85546875" style="321" customWidth="1"/>
    <col min="12314" max="12544" width="11.42578125" style="321"/>
    <col min="12545" max="12545" width="0.85546875" style="321" customWidth="1"/>
    <col min="12546" max="12546" width="3.7109375" style="321" customWidth="1"/>
    <col min="12547" max="12551" width="4.85546875" style="321" customWidth="1"/>
    <col min="12552" max="12554" width="3.28515625" style="321" customWidth="1"/>
    <col min="12555" max="12555" width="3.42578125" style="321" bestFit="1" customWidth="1"/>
    <col min="12556" max="12556" width="5.7109375" style="321" customWidth="1"/>
    <col min="12557" max="12557" width="4.7109375" style="321" customWidth="1"/>
    <col min="12558" max="12558" width="5.7109375" style="321" customWidth="1"/>
    <col min="12559" max="12559" width="3.42578125" style="321" bestFit="1" customWidth="1"/>
    <col min="12560" max="12562" width="3.28515625" style="321" customWidth="1"/>
    <col min="12563" max="12567" width="4.85546875" style="321" customWidth="1"/>
    <col min="12568" max="12568" width="3.7109375" style="321" customWidth="1"/>
    <col min="12569" max="12569" width="0.85546875" style="321" customWidth="1"/>
    <col min="12570" max="12800" width="11.42578125" style="321"/>
    <col min="12801" max="12801" width="0.85546875" style="321" customWidth="1"/>
    <col min="12802" max="12802" width="3.7109375" style="321" customWidth="1"/>
    <col min="12803" max="12807" width="4.85546875" style="321" customWidth="1"/>
    <col min="12808" max="12810" width="3.28515625" style="321" customWidth="1"/>
    <col min="12811" max="12811" width="3.42578125" style="321" bestFit="1" customWidth="1"/>
    <col min="12812" max="12812" width="5.7109375" style="321" customWidth="1"/>
    <col min="12813" max="12813" width="4.7109375" style="321" customWidth="1"/>
    <col min="12814" max="12814" width="5.7109375" style="321" customWidth="1"/>
    <col min="12815" max="12815" width="3.42578125" style="321" bestFit="1" customWidth="1"/>
    <col min="12816" max="12818" width="3.28515625" style="321" customWidth="1"/>
    <col min="12819" max="12823" width="4.85546875" style="321" customWidth="1"/>
    <col min="12824" max="12824" width="3.7109375" style="321" customWidth="1"/>
    <col min="12825" max="12825" width="0.85546875" style="321" customWidth="1"/>
    <col min="12826" max="13056" width="11.42578125" style="321"/>
    <col min="13057" max="13057" width="0.85546875" style="321" customWidth="1"/>
    <col min="13058" max="13058" width="3.7109375" style="321" customWidth="1"/>
    <col min="13059" max="13063" width="4.85546875" style="321" customWidth="1"/>
    <col min="13064" max="13066" width="3.28515625" style="321" customWidth="1"/>
    <col min="13067" max="13067" width="3.42578125" style="321" bestFit="1" customWidth="1"/>
    <col min="13068" max="13068" width="5.7109375" style="321" customWidth="1"/>
    <col min="13069" max="13069" width="4.7109375" style="321" customWidth="1"/>
    <col min="13070" max="13070" width="5.7109375" style="321" customWidth="1"/>
    <col min="13071" max="13071" width="3.42578125" style="321" bestFit="1" customWidth="1"/>
    <col min="13072" max="13074" width="3.28515625" style="321" customWidth="1"/>
    <col min="13075" max="13079" width="4.85546875" style="321" customWidth="1"/>
    <col min="13080" max="13080" width="3.7109375" style="321" customWidth="1"/>
    <col min="13081" max="13081" width="0.85546875" style="321" customWidth="1"/>
    <col min="13082" max="13312" width="11.42578125" style="321"/>
    <col min="13313" max="13313" width="0.85546875" style="321" customWidth="1"/>
    <col min="13314" max="13314" width="3.7109375" style="321" customWidth="1"/>
    <col min="13315" max="13319" width="4.85546875" style="321" customWidth="1"/>
    <col min="13320" max="13322" width="3.28515625" style="321" customWidth="1"/>
    <col min="13323" max="13323" width="3.42578125" style="321" bestFit="1" customWidth="1"/>
    <col min="13324" max="13324" width="5.7109375" style="321" customWidth="1"/>
    <col min="13325" max="13325" width="4.7109375" style="321" customWidth="1"/>
    <col min="13326" max="13326" width="5.7109375" style="321" customWidth="1"/>
    <col min="13327" max="13327" width="3.42578125" style="321" bestFit="1" customWidth="1"/>
    <col min="13328" max="13330" width="3.28515625" style="321" customWidth="1"/>
    <col min="13331" max="13335" width="4.85546875" style="321" customWidth="1"/>
    <col min="13336" max="13336" width="3.7109375" style="321" customWidth="1"/>
    <col min="13337" max="13337" width="0.85546875" style="321" customWidth="1"/>
    <col min="13338" max="13568" width="11.42578125" style="321"/>
    <col min="13569" max="13569" width="0.85546875" style="321" customWidth="1"/>
    <col min="13570" max="13570" width="3.7109375" style="321" customWidth="1"/>
    <col min="13571" max="13575" width="4.85546875" style="321" customWidth="1"/>
    <col min="13576" max="13578" width="3.28515625" style="321" customWidth="1"/>
    <col min="13579" max="13579" width="3.42578125" style="321" bestFit="1" customWidth="1"/>
    <col min="13580" max="13580" width="5.7109375" style="321" customWidth="1"/>
    <col min="13581" max="13581" width="4.7109375" style="321" customWidth="1"/>
    <col min="13582" max="13582" width="5.7109375" style="321" customWidth="1"/>
    <col min="13583" max="13583" width="3.42578125" style="321" bestFit="1" customWidth="1"/>
    <col min="13584" max="13586" width="3.28515625" style="321" customWidth="1"/>
    <col min="13587" max="13591" width="4.85546875" style="321" customWidth="1"/>
    <col min="13592" max="13592" width="3.7109375" style="321" customWidth="1"/>
    <col min="13593" max="13593" width="0.85546875" style="321" customWidth="1"/>
    <col min="13594" max="13824" width="11.42578125" style="321"/>
    <col min="13825" max="13825" width="0.85546875" style="321" customWidth="1"/>
    <col min="13826" max="13826" width="3.7109375" style="321" customWidth="1"/>
    <col min="13827" max="13831" width="4.85546875" style="321" customWidth="1"/>
    <col min="13832" max="13834" width="3.28515625" style="321" customWidth="1"/>
    <col min="13835" max="13835" width="3.42578125" style="321" bestFit="1" customWidth="1"/>
    <col min="13836" max="13836" width="5.7109375" style="321" customWidth="1"/>
    <col min="13837" max="13837" width="4.7109375" style="321" customWidth="1"/>
    <col min="13838" max="13838" width="5.7109375" style="321" customWidth="1"/>
    <col min="13839" max="13839" width="3.42578125" style="321" bestFit="1" customWidth="1"/>
    <col min="13840" max="13842" width="3.28515625" style="321" customWidth="1"/>
    <col min="13843" max="13847" width="4.85546875" style="321" customWidth="1"/>
    <col min="13848" max="13848" width="3.7109375" style="321" customWidth="1"/>
    <col min="13849" max="13849" width="0.85546875" style="321" customWidth="1"/>
    <col min="13850" max="14080" width="11.42578125" style="321"/>
    <col min="14081" max="14081" width="0.85546875" style="321" customWidth="1"/>
    <col min="14082" max="14082" width="3.7109375" style="321" customWidth="1"/>
    <col min="14083" max="14087" width="4.85546875" style="321" customWidth="1"/>
    <col min="14088" max="14090" width="3.28515625" style="321" customWidth="1"/>
    <col min="14091" max="14091" width="3.42578125" style="321" bestFit="1" customWidth="1"/>
    <col min="14092" max="14092" width="5.7109375" style="321" customWidth="1"/>
    <col min="14093" max="14093" width="4.7109375" style="321" customWidth="1"/>
    <col min="14094" max="14094" width="5.7109375" style="321" customWidth="1"/>
    <col min="14095" max="14095" width="3.42578125" style="321" bestFit="1" customWidth="1"/>
    <col min="14096" max="14098" width="3.28515625" style="321" customWidth="1"/>
    <col min="14099" max="14103" width="4.85546875" style="321" customWidth="1"/>
    <col min="14104" max="14104" width="3.7109375" style="321" customWidth="1"/>
    <col min="14105" max="14105" width="0.85546875" style="321" customWidth="1"/>
    <col min="14106" max="14336" width="11.42578125" style="321"/>
    <col min="14337" max="14337" width="0.85546875" style="321" customWidth="1"/>
    <col min="14338" max="14338" width="3.7109375" style="321" customWidth="1"/>
    <col min="14339" max="14343" width="4.85546875" style="321" customWidth="1"/>
    <col min="14344" max="14346" width="3.28515625" style="321" customWidth="1"/>
    <col min="14347" max="14347" width="3.42578125" style="321" bestFit="1" customWidth="1"/>
    <col min="14348" max="14348" width="5.7109375" style="321" customWidth="1"/>
    <col min="14349" max="14349" width="4.7109375" style="321" customWidth="1"/>
    <col min="14350" max="14350" width="5.7109375" style="321" customWidth="1"/>
    <col min="14351" max="14351" width="3.42578125" style="321" bestFit="1" customWidth="1"/>
    <col min="14352" max="14354" width="3.28515625" style="321" customWidth="1"/>
    <col min="14355" max="14359" width="4.85546875" style="321" customWidth="1"/>
    <col min="14360" max="14360" width="3.7109375" style="321" customWidth="1"/>
    <col min="14361" max="14361" width="0.85546875" style="321" customWidth="1"/>
    <col min="14362" max="14592" width="11.42578125" style="321"/>
    <col min="14593" max="14593" width="0.85546875" style="321" customWidth="1"/>
    <col min="14594" max="14594" width="3.7109375" style="321" customWidth="1"/>
    <col min="14595" max="14599" width="4.85546875" style="321" customWidth="1"/>
    <col min="14600" max="14602" width="3.28515625" style="321" customWidth="1"/>
    <col min="14603" max="14603" width="3.42578125" style="321" bestFit="1" customWidth="1"/>
    <col min="14604" max="14604" width="5.7109375" style="321" customWidth="1"/>
    <col min="14605" max="14605" width="4.7109375" style="321" customWidth="1"/>
    <col min="14606" max="14606" width="5.7109375" style="321" customWidth="1"/>
    <col min="14607" max="14607" width="3.42578125" style="321" bestFit="1" customWidth="1"/>
    <col min="14608" max="14610" width="3.28515625" style="321" customWidth="1"/>
    <col min="14611" max="14615" width="4.85546875" style="321" customWidth="1"/>
    <col min="14616" max="14616" width="3.7109375" style="321" customWidth="1"/>
    <col min="14617" max="14617" width="0.85546875" style="321" customWidth="1"/>
    <col min="14618" max="14848" width="11.42578125" style="321"/>
    <col min="14849" max="14849" width="0.85546875" style="321" customWidth="1"/>
    <col min="14850" max="14850" width="3.7109375" style="321" customWidth="1"/>
    <col min="14851" max="14855" width="4.85546875" style="321" customWidth="1"/>
    <col min="14856" max="14858" width="3.28515625" style="321" customWidth="1"/>
    <col min="14859" max="14859" width="3.42578125" style="321" bestFit="1" customWidth="1"/>
    <col min="14860" max="14860" width="5.7109375" style="321" customWidth="1"/>
    <col min="14861" max="14861" width="4.7109375" style="321" customWidth="1"/>
    <col min="14862" max="14862" width="5.7109375" style="321" customWidth="1"/>
    <col min="14863" max="14863" width="3.42578125" style="321" bestFit="1" customWidth="1"/>
    <col min="14864" max="14866" width="3.28515625" style="321" customWidth="1"/>
    <col min="14867" max="14871" width="4.85546875" style="321" customWidth="1"/>
    <col min="14872" max="14872" width="3.7109375" style="321" customWidth="1"/>
    <col min="14873" max="14873" width="0.85546875" style="321" customWidth="1"/>
    <col min="14874" max="15104" width="11.42578125" style="321"/>
    <col min="15105" max="15105" width="0.85546875" style="321" customWidth="1"/>
    <col min="15106" max="15106" width="3.7109375" style="321" customWidth="1"/>
    <col min="15107" max="15111" width="4.85546875" style="321" customWidth="1"/>
    <col min="15112" max="15114" width="3.28515625" style="321" customWidth="1"/>
    <col min="15115" max="15115" width="3.42578125" style="321" bestFit="1" customWidth="1"/>
    <col min="15116" max="15116" width="5.7109375" style="321" customWidth="1"/>
    <col min="15117" max="15117" width="4.7109375" style="321" customWidth="1"/>
    <col min="15118" max="15118" width="5.7109375" style="321" customWidth="1"/>
    <col min="15119" max="15119" width="3.42578125" style="321" bestFit="1" customWidth="1"/>
    <col min="15120" max="15122" width="3.28515625" style="321" customWidth="1"/>
    <col min="15123" max="15127" width="4.85546875" style="321" customWidth="1"/>
    <col min="15128" max="15128" width="3.7109375" style="321" customWidth="1"/>
    <col min="15129" max="15129" width="0.85546875" style="321" customWidth="1"/>
    <col min="15130" max="15360" width="11.42578125" style="321"/>
    <col min="15361" max="15361" width="0.85546875" style="321" customWidth="1"/>
    <col min="15362" max="15362" width="3.7109375" style="321" customWidth="1"/>
    <col min="15363" max="15367" width="4.85546875" style="321" customWidth="1"/>
    <col min="15368" max="15370" width="3.28515625" style="321" customWidth="1"/>
    <col min="15371" max="15371" width="3.42578125" style="321" bestFit="1" customWidth="1"/>
    <col min="15372" max="15372" width="5.7109375" style="321" customWidth="1"/>
    <col min="15373" max="15373" width="4.7109375" style="321" customWidth="1"/>
    <col min="15374" max="15374" width="5.7109375" style="321" customWidth="1"/>
    <col min="15375" max="15375" width="3.42578125" style="321" bestFit="1" customWidth="1"/>
    <col min="15376" max="15378" width="3.28515625" style="321" customWidth="1"/>
    <col min="15379" max="15383" width="4.85546875" style="321" customWidth="1"/>
    <col min="15384" max="15384" width="3.7109375" style="321" customWidth="1"/>
    <col min="15385" max="15385" width="0.85546875" style="321" customWidth="1"/>
    <col min="15386" max="15616" width="11.42578125" style="321"/>
    <col min="15617" max="15617" width="0.85546875" style="321" customWidth="1"/>
    <col min="15618" max="15618" width="3.7109375" style="321" customWidth="1"/>
    <col min="15619" max="15623" width="4.85546875" style="321" customWidth="1"/>
    <col min="15624" max="15626" width="3.28515625" style="321" customWidth="1"/>
    <col min="15627" max="15627" width="3.42578125" style="321" bestFit="1" customWidth="1"/>
    <col min="15628" max="15628" width="5.7109375" style="321" customWidth="1"/>
    <col min="15629" max="15629" width="4.7109375" style="321" customWidth="1"/>
    <col min="15630" max="15630" width="5.7109375" style="321" customWidth="1"/>
    <col min="15631" max="15631" width="3.42578125" style="321" bestFit="1" customWidth="1"/>
    <col min="15632" max="15634" width="3.28515625" style="321" customWidth="1"/>
    <col min="15635" max="15639" width="4.85546875" style="321" customWidth="1"/>
    <col min="15640" max="15640" width="3.7109375" style="321" customWidth="1"/>
    <col min="15641" max="15641" width="0.85546875" style="321" customWidth="1"/>
    <col min="15642" max="15872" width="11.42578125" style="321"/>
    <col min="15873" max="15873" width="0.85546875" style="321" customWidth="1"/>
    <col min="15874" max="15874" width="3.7109375" style="321" customWidth="1"/>
    <col min="15875" max="15879" width="4.85546875" style="321" customWidth="1"/>
    <col min="15880" max="15882" width="3.28515625" style="321" customWidth="1"/>
    <col min="15883" max="15883" width="3.42578125" style="321" bestFit="1" customWidth="1"/>
    <col min="15884" max="15884" width="5.7109375" style="321" customWidth="1"/>
    <col min="15885" max="15885" width="4.7109375" style="321" customWidth="1"/>
    <col min="15886" max="15886" width="5.7109375" style="321" customWidth="1"/>
    <col min="15887" max="15887" width="3.42578125" style="321" bestFit="1" customWidth="1"/>
    <col min="15888" max="15890" width="3.28515625" style="321" customWidth="1"/>
    <col min="15891" max="15895" width="4.85546875" style="321" customWidth="1"/>
    <col min="15896" max="15896" width="3.7109375" style="321" customWidth="1"/>
    <col min="15897" max="15897" width="0.85546875" style="321" customWidth="1"/>
    <col min="15898" max="16128" width="11.42578125" style="321"/>
    <col min="16129" max="16129" width="0.85546875" style="321" customWidth="1"/>
    <col min="16130" max="16130" width="3.7109375" style="321" customWidth="1"/>
    <col min="16131" max="16135" width="4.85546875" style="321" customWidth="1"/>
    <col min="16136" max="16138" width="3.28515625" style="321" customWidth="1"/>
    <col min="16139" max="16139" width="3.42578125" style="321" bestFit="1" customWidth="1"/>
    <col min="16140" max="16140" width="5.7109375" style="321" customWidth="1"/>
    <col min="16141" max="16141" width="4.7109375" style="321" customWidth="1"/>
    <col min="16142" max="16142" width="5.7109375" style="321" customWidth="1"/>
    <col min="16143" max="16143" width="3.42578125" style="321" bestFit="1" customWidth="1"/>
    <col min="16144" max="16146" width="3.28515625" style="321" customWidth="1"/>
    <col min="16147" max="16151" width="4.85546875" style="321" customWidth="1"/>
    <col min="16152" max="16152" width="3.7109375" style="321" customWidth="1"/>
    <col min="16153" max="16153" width="0.85546875" style="321" customWidth="1"/>
    <col min="16154" max="16384" width="11.42578125" style="321"/>
  </cols>
  <sheetData>
    <row r="1" spans="2:27" ht="54.75" customHeight="1" thickBot="1" x14ac:dyDescent="0.3">
      <c r="H1" s="321"/>
      <c r="J1" s="322"/>
      <c r="R1" s="322"/>
      <c r="S1" s="321"/>
      <c r="T1" s="321"/>
      <c r="U1" s="321"/>
      <c r="V1" s="321"/>
      <c r="AA1" s="323" t="s">
        <v>238</v>
      </c>
    </row>
    <row r="2" spans="2:27" ht="42.75" customHeight="1" thickBot="1" x14ac:dyDescent="0.3">
      <c r="B2" s="635" t="e" vm="1">
        <v>#VALUE!</v>
      </c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7"/>
      <c r="S2" s="602" t="s">
        <v>239</v>
      </c>
      <c r="T2" s="603"/>
      <c r="U2" s="633">
        <f>AA2</f>
        <v>64</v>
      </c>
      <c r="V2" s="633"/>
      <c r="W2" s="633"/>
      <c r="X2" s="634"/>
      <c r="Y2" s="321">
        <f>AA2</f>
        <v>64</v>
      </c>
      <c r="AA2" s="324">
        <v>64</v>
      </c>
    </row>
    <row r="3" spans="2:27" ht="20.100000000000001" customHeight="1" thickBot="1" x14ac:dyDescent="0.3">
      <c r="B3" s="602" t="s">
        <v>240</v>
      </c>
      <c r="C3" s="603"/>
      <c r="D3" s="628" t="str">
        <f>IF(U2=0,"",VLOOKUP(U2,'LLAVE 64'!$BL$2:$CD$499,16,FALSE))</f>
        <v>U13 MASCULINO</v>
      </c>
      <c r="E3" s="628"/>
      <c r="F3" s="628"/>
      <c r="G3" s="628"/>
      <c r="H3" s="628"/>
      <c r="I3" s="628"/>
      <c r="J3" s="615"/>
      <c r="K3" s="602" t="s">
        <v>241</v>
      </c>
      <c r="L3" s="603"/>
      <c r="M3" s="628" t="str">
        <f>IF(U2=0,"",VLOOKUP(U2,'LLAVE 64'!$BL$2:$CD$499,17,FALSE))</f>
        <v>FINAL</v>
      </c>
      <c r="N3" s="628"/>
      <c r="O3" s="628"/>
      <c r="P3" s="628"/>
      <c r="Q3" s="628"/>
      <c r="R3" s="615"/>
      <c r="S3" s="629">
        <f>IF(U2=0,"",VLOOKUP(U2,'LLAVE 64'!$BL$2:$CD$499,2,FALSE))</f>
        <v>0</v>
      </c>
      <c r="T3" s="630"/>
      <c r="U3" s="631">
        <f>IF(U2=0,"",VLOOKUP(U2,'LLAVE 64'!$BL$2:$CD$499,3,FALSE))</f>
        <v>0</v>
      </c>
      <c r="V3" s="632"/>
      <c r="W3" s="614" t="str">
        <f>IF(U2=0,"","Table "&amp;VLOOKUP(U2,'LLAVE 64'!$BL$2:$DD$499,4,FALSE))</f>
        <v xml:space="preserve">Table </v>
      </c>
      <c r="X3" s="615"/>
    </row>
    <row r="4" spans="2:27" ht="6" customHeight="1" x14ac:dyDescent="0.25"/>
    <row r="5" spans="2:27" ht="13.5" thickBot="1" x14ac:dyDescent="0.3">
      <c r="G5" s="325" t="s">
        <v>242</v>
      </c>
      <c r="H5" s="325" t="s">
        <v>243</v>
      </c>
      <c r="I5" s="325" t="s">
        <v>244</v>
      </c>
      <c r="J5" s="325" t="s">
        <v>245</v>
      </c>
      <c r="K5" s="325" t="s">
        <v>246</v>
      </c>
      <c r="L5" s="326"/>
      <c r="M5" s="327" t="s">
        <v>75</v>
      </c>
      <c r="N5" s="328"/>
      <c r="O5" s="325" t="s">
        <v>246</v>
      </c>
      <c r="P5" s="325" t="s">
        <v>243</v>
      </c>
      <c r="Q5" s="325" t="s">
        <v>244</v>
      </c>
      <c r="R5" s="325" t="s">
        <v>245</v>
      </c>
      <c r="S5" s="325" t="s">
        <v>242</v>
      </c>
      <c r="T5" s="329"/>
    </row>
    <row r="6" spans="2:27" ht="24.75" customHeight="1" thickTop="1" x14ac:dyDescent="0.25">
      <c r="B6" s="616" t="s">
        <v>247</v>
      </c>
      <c r="C6" s="330"/>
      <c r="D6" s="331"/>
      <c r="E6" s="332">
        <f ca="1">IF(U2=0,"",VLOOKUP(U2,'LLAVE 64'!$BL$2:$CD$499,14,FALSE))</f>
        <v>3790</v>
      </c>
      <c r="F6" s="333"/>
      <c r="G6" s="334"/>
      <c r="H6" s="334"/>
      <c r="I6" s="334"/>
      <c r="J6" s="334"/>
      <c r="K6" s="335"/>
      <c r="L6" s="336"/>
      <c r="M6" s="337" t="s">
        <v>248</v>
      </c>
      <c r="N6" s="338"/>
      <c r="O6" s="339"/>
      <c r="P6" s="334"/>
      <c r="Q6" s="334"/>
      <c r="R6" s="334"/>
      <c r="S6" s="334"/>
      <c r="T6" s="340"/>
      <c r="U6" s="332">
        <f ca="1">IF(U2=0,"",VLOOKUP(U2,'LLAVE 64'!$BL$2:$CD$499,15,FALSE))</f>
        <v>3787</v>
      </c>
      <c r="V6" s="341"/>
      <c r="W6" s="342"/>
      <c r="X6" s="616" t="s">
        <v>249</v>
      </c>
    </row>
    <row r="7" spans="2:27" ht="24.75" customHeight="1" x14ac:dyDescent="0.25">
      <c r="B7" s="617"/>
      <c r="C7" s="343"/>
      <c r="D7" s="344"/>
      <c r="E7" s="344" t="str">
        <f ca="1">IF(E6=0,0,VLOOKUP(E6,Inscripciones!$B$1:$L$399,3,FALSE))</f>
        <v>SAN CARLOS</v>
      </c>
      <c r="F7" s="344"/>
      <c r="G7" s="345"/>
      <c r="H7" s="334"/>
      <c r="I7" s="334"/>
      <c r="J7" s="334"/>
      <c r="K7" s="335"/>
      <c r="L7" s="346"/>
      <c r="M7" s="251" t="s">
        <v>250</v>
      </c>
      <c r="N7" s="347"/>
      <c r="O7" s="339"/>
      <c r="P7" s="334"/>
      <c r="Q7" s="334"/>
      <c r="R7" s="334"/>
      <c r="S7" s="348"/>
      <c r="T7" s="349"/>
      <c r="U7" s="344" t="str">
        <f ca="1">IF(U6=0,0,VLOOKUP(U6,Inscripciones!$B$1:$L$399,3,FALSE))</f>
        <v>CURRIDABAT</v>
      </c>
      <c r="V7" s="344"/>
      <c r="W7" s="350"/>
      <c r="X7" s="617"/>
    </row>
    <row r="8" spans="2:27" ht="24.75" customHeight="1" x14ac:dyDescent="0.25">
      <c r="B8" s="617"/>
      <c r="C8" s="619" t="str">
        <f ca="1">IF(E6=0,0,VLOOKUP(E6,Inscripciones!$B$1:$L$399,2,FALSE))</f>
        <v>FABIAN ROJAS VARELA</v>
      </c>
      <c r="D8" s="620"/>
      <c r="E8" s="620"/>
      <c r="F8" s="620"/>
      <c r="G8" s="621"/>
      <c r="H8" s="334"/>
      <c r="I8" s="334"/>
      <c r="J8" s="334"/>
      <c r="K8" s="335"/>
      <c r="L8" s="346"/>
      <c r="M8" s="251" t="s">
        <v>251</v>
      </c>
      <c r="N8" s="347"/>
      <c r="O8" s="339"/>
      <c r="P8" s="334"/>
      <c r="Q8" s="334"/>
      <c r="R8" s="334"/>
      <c r="S8" s="619" t="str">
        <f ca="1">IF(U6=0,0,VLOOKUP(U6,Inscripciones!$B$1:$L$399,2,FALSE))</f>
        <v>ISAAC RIVERA TORRES</v>
      </c>
      <c r="T8" s="620"/>
      <c r="U8" s="620"/>
      <c r="V8" s="620"/>
      <c r="W8" s="621"/>
      <c r="X8" s="617"/>
    </row>
    <row r="9" spans="2:27" ht="24.75" customHeight="1" x14ac:dyDescent="0.25">
      <c r="B9" s="617"/>
      <c r="C9" s="343"/>
      <c r="D9" s="332"/>
      <c r="E9" s="332"/>
      <c r="F9" s="332"/>
      <c r="G9" s="345"/>
      <c r="H9" s="334"/>
      <c r="I9" s="334"/>
      <c r="J9" s="334"/>
      <c r="K9" s="335"/>
      <c r="L9" s="351" t="str">
        <f>IF(U2&lt;61,"X","")</f>
        <v/>
      </c>
      <c r="M9" s="251" t="s">
        <v>252</v>
      </c>
      <c r="N9" s="351" t="str">
        <f>IF(U2&lt;61,"X","")</f>
        <v/>
      </c>
      <c r="O9" s="339"/>
      <c r="P9" s="334"/>
      <c r="Q9" s="334"/>
      <c r="R9" s="334"/>
      <c r="S9" s="348"/>
      <c r="T9" s="352"/>
      <c r="U9" s="332"/>
      <c r="V9" s="332"/>
      <c r="W9" s="350"/>
      <c r="X9" s="617"/>
    </row>
    <row r="10" spans="2:27" ht="24.75" customHeight="1" x14ac:dyDescent="0.25">
      <c r="B10" s="617"/>
      <c r="C10" s="619"/>
      <c r="D10" s="620"/>
      <c r="E10" s="620"/>
      <c r="F10" s="620"/>
      <c r="G10" s="621"/>
      <c r="H10" s="334"/>
      <c r="I10" s="334"/>
      <c r="J10" s="334"/>
      <c r="K10" s="335"/>
      <c r="L10" s="351" t="str">
        <f>IF(U2&lt;61,"X","")</f>
        <v/>
      </c>
      <c r="M10" s="251" t="s">
        <v>253</v>
      </c>
      <c r="N10" s="351" t="str">
        <f>IF(U2&lt;61,"X","")</f>
        <v/>
      </c>
      <c r="O10" s="339"/>
      <c r="P10" s="334"/>
      <c r="Q10" s="334"/>
      <c r="R10" s="334"/>
      <c r="S10" s="619"/>
      <c r="T10" s="620"/>
      <c r="U10" s="620"/>
      <c r="V10" s="620"/>
      <c r="W10" s="621"/>
      <c r="X10" s="617"/>
    </row>
    <row r="11" spans="2:27" ht="24.75" customHeight="1" x14ac:dyDescent="0.25">
      <c r="B11" s="617"/>
      <c r="C11" s="343"/>
      <c r="D11" s="622"/>
      <c r="E11" s="623"/>
      <c r="F11" s="624"/>
      <c r="G11" s="353"/>
      <c r="H11" s="334"/>
      <c r="I11" s="334"/>
      <c r="J11" s="334"/>
      <c r="K11" s="335"/>
      <c r="L11" s="351" t="str">
        <f>IF(U2&lt;600,"X","")</f>
        <v>X</v>
      </c>
      <c r="M11" s="251" t="s">
        <v>254</v>
      </c>
      <c r="N11" s="354" t="str">
        <f>IF(U2&lt;600,"X","")</f>
        <v>X</v>
      </c>
      <c r="O11" s="339"/>
      <c r="P11" s="334"/>
      <c r="Q11" s="334"/>
      <c r="R11" s="334"/>
      <c r="S11" s="355"/>
      <c r="T11" s="622"/>
      <c r="U11" s="623"/>
      <c r="V11" s="624"/>
      <c r="W11" s="350"/>
      <c r="X11" s="617"/>
    </row>
    <row r="12" spans="2:27" ht="24.75" customHeight="1" thickBot="1" x14ac:dyDescent="0.3">
      <c r="B12" s="618"/>
      <c r="C12" s="356"/>
      <c r="D12" s="625"/>
      <c r="E12" s="626"/>
      <c r="F12" s="627"/>
      <c r="G12" s="357"/>
      <c r="H12" s="334"/>
      <c r="I12" s="334"/>
      <c r="J12" s="334"/>
      <c r="K12" s="335"/>
      <c r="L12" s="358" t="str">
        <f>IF(U2&lt;600,"X","")</f>
        <v>X</v>
      </c>
      <c r="M12" s="359" t="s">
        <v>255</v>
      </c>
      <c r="N12" s="360" t="str">
        <f>IF(U2&lt;600,"X","")</f>
        <v>X</v>
      </c>
      <c r="O12" s="339"/>
      <c r="P12" s="334"/>
      <c r="Q12" s="334"/>
      <c r="R12" s="334"/>
      <c r="S12" s="361"/>
      <c r="T12" s="625"/>
      <c r="U12" s="626"/>
      <c r="V12" s="627"/>
      <c r="W12" s="362"/>
      <c r="X12" s="618"/>
    </row>
    <row r="13" spans="2:27" ht="6" customHeight="1" thickTop="1" thickBot="1" x14ac:dyDescent="0.3">
      <c r="D13" s="363"/>
    </row>
    <row r="14" spans="2:27" ht="24.75" customHeight="1" thickBot="1" x14ac:dyDescent="0.3">
      <c r="B14" s="602" t="s">
        <v>256</v>
      </c>
      <c r="C14" s="603"/>
      <c r="D14" s="364" t="s">
        <v>257</v>
      </c>
      <c r="E14" s="604" t="s">
        <v>258</v>
      </c>
      <c r="F14" s="605"/>
      <c r="G14" s="605"/>
      <c r="H14" s="605"/>
      <c r="I14" s="605"/>
      <c r="J14" s="605"/>
      <c r="K14" s="605"/>
      <c r="L14" s="606"/>
      <c r="M14" s="321"/>
      <c r="N14" s="321"/>
      <c r="O14" s="607" t="s">
        <v>259</v>
      </c>
      <c r="P14" s="608"/>
      <c r="Q14" s="608"/>
      <c r="R14" s="608"/>
      <c r="S14" s="608"/>
      <c r="T14" s="608"/>
      <c r="U14" s="608"/>
      <c r="V14" s="608"/>
      <c r="W14" s="609"/>
      <c r="X14" s="365"/>
    </row>
    <row r="15" spans="2:27" ht="6" customHeight="1" x14ac:dyDescent="0.25"/>
    <row r="16" spans="2:27" ht="24.75" customHeight="1" x14ac:dyDescent="0.25">
      <c r="B16" s="610" t="s">
        <v>260</v>
      </c>
      <c r="C16" s="611"/>
      <c r="D16" s="611"/>
      <c r="E16" s="612"/>
      <c r="F16" s="366"/>
      <c r="G16" s="366"/>
      <c r="H16" s="366"/>
      <c r="I16" s="366"/>
      <c r="J16" s="367"/>
      <c r="K16" s="366"/>
      <c r="L16" s="368"/>
      <c r="N16" s="369"/>
      <c r="O16" s="367"/>
      <c r="P16" s="367"/>
      <c r="Q16" s="366"/>
      <c r="R16" s="366"/>
      <c r="S16" s="366"/>
      <c r="T16" s="366"/>
      <c r="U16" s="610" t="s">
        <v>261</v>
      </c>
      <c r="V16" s="611"/>
      <c r="W16" s="611"/>
      <c r="X16" s="612"/>
    </row>
    <row r="17" spans="2:24" ht="6" customHeight="1" x14ac:dyDescent="0.25"/>
    <row r="18" spans="2:24" ht="24.75" customHeight="1" x14ac:dyDescent="0.25">
      <c r="B18" s="607" t="s">
        <v>262</v>
      </c>
      <c r="C18" s="608"/>
      <c r="D18" s="613"/>
      <c r="E18" s="370"/>
      <c r="F18" s="596"/>
      <c r="G18" s="597"/>
      <c r="H18" s="597"/>
      <c r="I18" s="597"/>
      <c r="J18" s="597"/>
      <c r="K18" s="598"/>
      <c r="L18" s="371"/>
      <c r="N18" s="599" t="s">
        <v>263</v>
      </c>
      <c r="O18" s="600"/>
      <c r="P18" s="600"/>
      <c r="Q18" s="601"/>
      <c r="R18" s="372"/>
      <c r="S18" s="372"/>
      <c r="T18" s="372"/>
      <c r="U18" s="372"/>
      <c r="V18" s="373"/>
      <c r="W18" s="372"/>
      <c r="X18" s="374"/>
    </row>
    <row r="19" spans="2:24" ht="24.75" customHeight="1" x14ac:dyDescent="0.25">
      <c r="B19" s="593" t="s">
        <v>264</v>
      </c>
      <c r="C19" s="594"/>
      <c r="D19" s="595"/>
      <c r="E19" s="370"/>
      <c r="F19" s="596"/>
      <c r="G19" s="597"/>
      <c r="H19" s="597"/>
      <c r="I19" s="597"/>
      <c r="J19" s="597"/>
      <c r="K19" s="598"/>
      <c r="L19" s="371"/>
      <c r="N19" s="599" t="s">
        <v>265</v>
      </c>
      <c r="O19" s="600"/>
      <c r="P19" s="600"/>
      <c r="Q19" s="601"/>
      <c r="R19" s="375"/>
      <c r="S19" s="375"/>
      <c r="T19" s="375"/>
      <c r="U19" s="375"/>
      <c r="V19" s="376"/>
      <c r="W19" s="375"/>
      <c r="X19" s="357"/>
    </row>
    <row r="20" spans="2:24" ht="15" customHeight="1" x14ac:dyDescent="0.25">
      <c r="E20" s="321"/>
      <c r="F20" s="321"/>
      <c r="G20" s="321"/>
      <c r="H20" s="321"/>
      <c r="I20" s="321"/>
      <c r="K20" s="321"/>
      <c r="L20" s="321"/>
      <c r="M20" s="321"/>
      <c r="N20" s="321"/>
      <c r="O20" s="321"/>
      <c r="P20" s="321"/>
      <c r="Q20" s="321"/>
      <c r="S20" s="321"/>
      <c r="T20" s="321"/>
      <c r="U20" s="321"/>
      <c r="V20" s="321"/>
    </row>
    <row r="21" spans="2:24" ht="54.75" customHeight="1" thickBot="1" x14ac:dyDescent="0.3">
      <c r="H21" s="321"/>
      <c r="J21" s="322"/>
      <c r="R21" s="322"/>
      <c r="S21" s="321"/>
      <c r="T21" s="321"/>
      <c r="U21" s="321"/>
      <c r="V21" s="321"/>
    </row>
    <row r="22" spans="2:24" ht="44.25" customHeight="1" thickBot="1" x14ac:dyDescent="0.3">
      <c r="B22" s="635" t="e" vm="1">
        <v>#VALUE!</v>
      </c>
      <c r="C22" s="636"/>
      <c r="D22" s="636"/>
      <c r="E22" s="636"/>
      <c r="F22" s="636"/>
      <c r="G22" s="636"/>
      <c r="H22" s="636"/>
      <c r="I22" s="636"/>
      <c r="J22" s="636"/>
      <c r="K22" s="636"/>
      <c r="L22" s="636"/>
      <c r="M22" s="636"/>
      <c r="N22" s="636"/>
      <c r="O22" s="636"/>
      <c r="P22" s="636"/>
      <c r="Q22" s="636"/>
      <c r="R22" s="637"/>
      <c r="S22" s="602" t="s">
        <v>239</v>
      </c>
      <c r="T22" s="603"/>
      <c r="U22" s="633">
        <f>AA2+1</f>
        <v>65</v>
      </c>
      <c r="V22" s="633"/>
      <c r="W22" s="633"/>
      <c r="X22" s="634"/>
    </row>
    <row r="23" spans="2:24" ht="20.100000000000001" customHeight="1" thickBot="1" x14ac:dyDescent="0.3">
      <c r="B23" s="602" t="s">
        <v>240</v>
      </c>
      <c r="C23" s="603"/>
      <c r="D23" s="628" t="e">
        <f>IF(U22=0,"",VLOOKUP(U22,'LLAVE 64'!$BL$2:$CD$499,16,FALSE))</f>
        <v>#N/A</v>
      </c>
      <c r="E23" s="628"/>
      <c r="F23" s="628"/>
      <c r="G23" s="628"/>
      <c r="H23" s="628"/>
      <c r="I23" s="628"/>
      <c r="J23" s="615"/>
      <c r="K23" s="602" t="s">
        <v>241</v>
      </c>
      <c r="L23" s="603"/>
      <c r="M23" s="628" t="e">
        <f>IF(U22=0,"",VLOOKUP(U22,'LLAVE 64'!$BL$2:$CD$499,17,FALSE))</f>
        <v>#N/A</v>
      </c>
      <c r="N23" s="628"/>
      <c r="O23" s="628"/>
      <c r="P23" s="628"/>
      <c r="Q23" s="628"/>
      <c r="R23" s="615"/>
      <c r="S23" s="629" t="e">
        <f>IF(U22=0,"",VLOOKUP(U22,'LLAVE 64'!$BL$2:$CD$499,2,FALSE))</f>
        <v>#N/A</v>
      </c>
      <c r="T23" s="630"/>
      <c r="U23" s="631" t="e">
        <f>IF(U22=0,"",VLOOKUP(U22,'LLAVE 64'!$BL$2:$CD$499,3,FALSE))</f>
        <v>#N/A</v>
      </c>
      <c r="V23" s="632"/>
      <c r="W23" s="614" t="e">
        <f>IF(U22=0,"","Table "&amp;VLOOKUP(U22,'LLAVE 64'!$BL$2:$DD$499,4,FALSE))</f>
        <v>#N/A</v>
      </c>
      <c r="X23" s="615"/>
    </row>
    <row r="24" spans="2:24" ht="6" customHeight="1" x14ac:dyDescent="0.25"/>
    <row r="25" spans="2:24" ht="13.5" thickBot="1" x14ac:dyDescent="0.3">
      <c r="G25" s="325" t="s">
        <v>242</v>
      </c>
      <c r="H25" s="325" t="s">
        <v>243</v>
      </c>
      <c r="I25" s="325" t="s">
        <v>244</v>
      </c>
      <c r="J25" s="325" t="s">
        <v>245</v>
      </c>
      <c r="K25" s="325" t="s">
        <v>246</v>
      </c>
      <c r="L25" s="326"/>
      <c r="M25" s="327" t="s">
        <v>75</v>
      </c>
      <c r="N25" s="328"/>
      <c r="O25" s="325" t="s">
        <v>246</v>
      </c>
      <c r="P25" s="325" t="s">
        <v>243</v>
      </c>
      <c r="Q25" s="325" t="s">
        <v>244</v>
      </c>
      <c r="R25" s="325" t="s">
        <v>245</v>
      </c>
      <c r="S25" s="325" t="s">
        <v>242</v>
      </c>
      <c r="T25" s="329"/>
    </row>
    <row r="26" spans="2:24" ht="24.75" customHeight="1" thickTop="1" x14ac:dyDescent="0.25">
      <c r="B26" s="616" t="s">
        <v>247</v>
      </c>
      <c r="C26" s="330"/>
      <c r="D26" s="331"/>
      <c r="E26" s="332" t="e">
        <f>IF(U22=0,"",VLOOKUP(U22,'LLAVE 64'!$BL$2:$CD$499,14,FALSE))</f>
        <v>#N/A</v>
      </c>
      <c r="F26" s="333"/>
      <c r="G26" s="334"/>
      <c r="H26" s="334"/>
      <c r="I26" s="334"/>
      <c r="J26" s="334"/>
      <c r="K26" s="335"/>
      <c r="L26" s="336"/>
      <c r="M26" s="337" t="s">
        <v>248</v>
      </c>
      <c r="N26" s="338"/>
      <c r="O26" s="339"/>
      <c r="P26" s="334"/>
      <c r="Q26" s="334"/>
      <c r="R26" s="334"/>
      <c r="S26" s="334"/>
      <c r="T26" s="340"/>
      <c r="U26" s="332" t="e">
        <f>IF(U22=0,"",VLOOKUP(U22,'LLAVE 64'!$BL$2:$CD$499,15,FALSE))</f>
        <v>#N/A</v>
      </c>
      <c r="V26" s="341"/>
      <c r="W26" s="342"/>
      <c r="X26" s="616" t="s">
        <v>249</v>
      </c>
    </row>
    <row r="27" spans="2:24" ht="24.75" customHeight="1" x14ac:dyDescent="0.25">
      <c r="B27" s="617"/>
      <c r="C27" s="343"/>
      <c r="D27" s="344"/>
      <c r="E27" s="344" t="e">
        <f>IF(E26=0,0,VLOOKUP(E26,Inscripciones!$B$1:$L$399,3,FALSE))</f>
        <v>#N/A</v>
      </c>
      <c r="F27" s="344"/>
      <c r="G27" s="345"/>
      <c r="H27" s="334"/>
      <c r="I27" s="334"/>
      <c r="J27" s="334"/>
      <c r="K27" s="335"/>
      <c r="L27" s="346"/>
      <c r="M27" s="251" t="s">
        <v>250</v>
      </c>
      <c r="N27" s="347"/>
      <c r="O27" s="339"/>
      <c r="P27" s="334"/>
      <c r="Q27" s="334"/>
      <c r="R27" s="334"/>
      <c r="S27" s="348"/>
      <c r="T27" s="349"/>
      <c r="U27" s="344" t="e">
        <f>IF(U26=0,0,VLOOKUP(U26,Inscripciones!$B$1:$L$399,3,FALSE))</f>
        <v>#N/A</v>
      </c>
      <c r="V27" s="344"/>
      <c r="W27" s="350"/>
      <c r="X27" s="617"/>
    </row>
    <row r="28" spans="2:24" ht="24.75" customHeight="1" x14ac:dyDescent="0.25">
      <c r="B28" s="617"/>
      <c r="C28" s="619" t="e">
        <f>IF(E26=0,0,VLOOKUP(E26,Inscripciones!$B$1:$L$399,2,FALSE))</f>
        <v>#N/A</v>
      </c>
      <c r="D28" s="620"/>
      <c r="E28" s="620"/>
      <c r="F28" s="620"/>
      <c r="G28" s="621"/>
      <c r="H28" s="334"/>
      <c r="I28" s="334"/>
      <c r="J28" s="334"/>
      <c r="K28" s="335"/>
      <c r="L28" s="346"/>
      <c r="M28" s="251" t="s">
        <v>251</v>
      </c>
      <c r="N28" s="347"/>
      <c r="O28" s="339"/>
      <c r="P28" s="334"/>
      <c r="Q28" s="334"/>
      <c r="R28" s="334"/>
      <c r="S28" s="619" t="e">
        <f>IF(U26=0,0,VLOOKUP(U26,Inscripciones!$B$1:$L$399,2,FALSE))</f>
        <v>#N/A</v>
      </c>
      <c r="T28" s="620"/>
      <c r="U28" s="620"/>
      <c r="V28" s="620"/>
      <c r="W28" s="621"/>
      <c r="X28" s="617"/>
    </row>
    <row r="29" spans="2:24" ht="24.75" customHeight="1" x14ac:dyDescent="0.25">
      <c r="B29" s="617"/>
      <c r="C29" s="343"/>
      <c r="D29" s="332"/>
      <c r="E29" s="332"/>
      <c r="F29" s="332"/>
      <c r="G29" s="345"/>
      <c r="H29" s="334"/>
      <c r="I29" s="334"/>
      <c r="J29" s="334"/>
      <c r="K29" s="335"/>
      <c r="L29" s="351" t="str">
        <f>IF(U22&lt;61,"X","")</f>
        <v/>
      </c>
      <c r="M29" s="251" t="s">
        <v>252</v>
      </c>
      <c r="N29" s="351" t="str">
        <f>IF(U22&lt;61,"X","")</f>
        <v/>
      </c>
      <c r="O29" s="339"/>
      <c r="P29" s="334"/>
      <c r="Q29" s="334"/>
      <c r="R29" s="334"/>
      <c r="S29" s="348"/>
      <c r="T29" s="352"/>
      <c r="U29" s="332"/>
      <c r="V29" s="332"/>
      <c r="W29" s="350"/>
      <c r="X29" s="617"/>
    </row>
    <row r="30" spans="2:24" ht="24.75" customHeight="1" x14ac:dyDescent="0.25">
      <c r="B30" s="617"/>
      <c r="C30" s="619"/>
      <c r="D30" s="620"/>
      <c r="E30" s="620"/>
      <c r="F30" s="620"/>
      <c r="G30" s="621"/>
      <c r="H30" s="334"/>
      <c r="I30" s="334"/>
      <c r="J30" s="334"/>
      <c r="K30" s="335"/>
      <c r="L30" s="351" t="str">
        <f>IF(U22&lt;61,"X","")</f>
        <v/>
      </c>
      <c r="M30" s="251" t="s">
        <v>253</v>
      </c>
      <c r="N30" s="351" t="str">
        <f>IF(U22&lt;61,"X","")</f>
        <v/>
      </c>
      <c r="O30" s="339"/>
      <c r="P30" s="334"/>
      <c r="Q30" s="334"/>
      <c r="R30" s="334"/>
      <c r="S30" s="619"/>
      <c r="T30" s="620"/>
      <c r="U30" s="620"/>
      <c r="V30" s="620"/>
      <c r="W30" s="621"/>
      <c r="X30" s="617"/>
    </row>
    <row r="31" spans="2:24" ht="24.75" customHeight="1" x14ac:dyDescent="0.25">
      <c r="B31" s="617"/>
      <c r="C31" s="343"/>
      <c r="D31" s="622"/>
      <c r="E31" s="623"/>
      <c r="F31" s="624"/>
      <c r="G31" s="353"/>
      <c r="H31" s="334"/>
      <c r="I31" s="334"/>
      <c r="J31" s="334"/>
      <c r="K31" s="335"/>
      <c r="L31" s="351" t="str">
        <f>IF(U22&lt;600,"X","")</f>
        <v>X</v>
      </c>
      <c r="M31" s="251" t="s">
        <v>254</v>
      </c>
      <c r="N31" s="351" t="str">
        <f>IF(W22&lt;600,"X","")</f>
        <v>X</v>
      </c>
      <c r="O31" s="339"/>
      <c r="P31" s="334"/>
      <c r="Q31" s="334"/>
      <c r="R31" s="334"/>
      <c r="S31" s="355"/>
      <c r="T31" s="622"/>
      <c r="U31" s="623"/>
      <c r="V31" s="624"/>
      <c r="W31" s="350"/>
      <c r="X31" s="617"/>
    </row>
    <row r="32" spans="2:24" ht="24.75" customHeight="1" thickBot="1" x14ac:dyDescent="0.3">
      <c r="B32" s="618"/>
      <c r="C32" s="356"/>
      <c r="D32" s="625"/>
      <c r="E32" s="626"/>
      <c r="F32" s="627"/>
      <c r="G32" s="357"/>
      <c r="H32" s="334"/>
      <c r="I32" s="334"/>
      <c r="J32" s="334"/>
      <c r="K32" s="335"/>
      <c r="L32" s="358" t="str">
        <f>IF(U22&lt;600,"X","")</f>
        <v>X</v>
      </c>
      <c r="M32" s="359" t="s">
        <v>255</v>
      </c>
      <c r="N32" s="358" t="str">
        <f>IF(W22&lt;600,"X","")</f>
        <v>X</v>
      </c>
      <c r="O32" s="339"/>
      <c r="P32" s="334"/>
      <c r="Q32" s="334"/>
      <c r="R32" s="334"/>
      <c r="S32" s="361"/>
      <c r="T32" s="625"/>
      <c r="U32" s="626"/>
      <c r="V32" s="627"/>
      <c r="W32" s="362"/>
      <c r="X32" s="618"/>
    </row>
    <row r="33" spans="2:24" ht="6" customHeight="1" thickTop="1" thickBot="1" x14ac:dyDescent="0.3">
      <c r="D33" s="363"/>
    </row>
    <row r="34" spans="2:24" ht="24.75" customHeight="1" thickBot="1" x14ac:dyDescent="0.3">
      <c r="B34" s="602" t="s">
        <v>256</v>
      </c>
      <c r="C34" s="603"/>
      <c r="D34" s="364" t="s">
        <v>257</v>
      </c>
      <c r="E34" s="604" t="s">
        <v>258</v>
      </c>
      <c r="F34" s="605"/>
      <c r="G34" s="605"/>
      <c r="H34" s="605"/>
      <c r="I34" s="605"/>
      <c r="J34" s="605"/>
      <c r="K34" s="605"/>
      <c r="L34" s="606"/>
      <c r="M34" s="321"/>
      <c r="N34" s="321"/>
      <c r="O34" s="607" t="s">
        <v>259</v>
      </c>
      <c r="P34" s="608"/>
      <c r="Q34" s="608"/>
      <c r="R34" s="608"/>
      <c r="S34" s="608"/>
      <c r="T34" s="608"/>
      <c r="U34" s="608"/>
      <c r="V34" s="608"/>
      <c r="W34" s="609"/>
      <c r="X34" s="365"/>
    </row>
    <row r="35" spans="2:24" ht="6" customHeight="1" x14ac:dyDescent="0.25"/>
    <row r="36" spans="2:24" ht="24.75" customHeight="1" x14ac:dyDescent="0.25">
      <c r="B36" s="610" t="s">
        <v>260</v>
      </c>
      <c r="C36" s="611"/>
      <c r="D36" s="611"/>
      <c r="E36" s="612"/>
      <c r="F36" s="366"/>
      <c r="G36" s="366"/>
      <c r="H36" s="366"/>
      <c r="I36" s="366"/>
      <c r="J36" s="367"/>
      <c r="K36" s="366"/>
      <c r="L36" s="368"/>
      <c r="N36" s="369"/>
      <c r="O36" s="367"/>
      <c r="P36" s="367"/>
      <c r="Q36" s="366"/>
      <c r="R36" s="366"/>
      <c r="S36" s="366"/>
      <c r="T36" s="366"/>
      <c r="U36" s="610" t="s">
        <v>261</v>
      </c>
      <c r="V36" s="611"/>
      <c r="W36" s="611"/>
      <c r="X36" s="612"/>
    </row>
    <row r="37" spans="2:24" ht="6" customHeight="1" x14ac:dyDescent="0.25"/>
    <row r="38" spans="2:24" ht="24.75" customHeight="1" x14ac:dyDescent="0.25">
      <c r="B38" s="607" t="s">
        <v>262</v>
      </c>
      <c r="C38" s="608"/>
      <c r="D38" s="613"/>
      <c r="E38" s="370"/>
      <c r="F38" s="596"/>
      <c r="G38" s="597"/>
      <c r="H38" s="597"/>
      <c r="I38" s="597"/>
      <c r="J38" s="597"/>
      <c r="K38" s="598"/>
      <c r="L38" s="371"/>
      <c r="N38" s="599" t="s">
        <v>263</v>
      </c>
      <c r="O38" s="600"/>
      <c r="P38" s="600"/>
      <c r="Q38" s="601"/>
      <c r="R38" s="372"/>
      <c r="S38" s="372"/>
      <c r="T38" s="372"/>
      <c r="U38" s="372"/>
      <c r="V38" s="373"/>
      <c r="W38" s="372"/>
      <c r="X38" s="374"/>
    </row>
    <row r="39" spans="2:24" ht="24.75" customHeight="1" x14ac:dyDescent="0.25">
      <c r="B39" s="593" t="s">
        <v>264</v>
      </c>
      <c r="C39" s="594"/>
      <c r="D39" s="595"/>
      <c r="E39" s="370"/>
      <c r="F39" s="596"/>
      <c r="G39" s="597"/>
      <c r="H39" s="597"/>
      <c r="I39" s="597"/>
      <c r="J39" s="597"/>
      <c r="K39" s="598"/>
      <c r="L39" s="371"/>
      <c r="N39" s="599" t="s">
        <v>265</v>
      </c>
      <c r="O39" s="600"/>
      <c r="P39" s="600"/>
      <c r="Q39" s="601"/>
      <c r="R39" s="375"/>
      <c r="S39" s="375"/>
      <c r="T39" s="375"/>
      <c r="U39" s="375"/>
      <c r="V39" s="376"/>
      <c r="W39" s="375"/>
      <c r="X39" s="357"/>
    </row>
  </sheetData>
  <mergeCells count="58">
    <mergeCell ref="B2:R2"/>
    <mergeCell ref="S2:T2"/>
    <mergeCell ref="U2:X2"/>
    <mergeCell ref="B3:C3"/>
    <mergeCell ref="D3:J3"/>
    <mergeCell ref="K3:L3"/>
    <mergeCell ref="M3:R3"/>
    <mergeCell ref="S3:T3"/>
    <mergeCell ref="U3:V3"/>
    <mergeCell ref="W3:X3"/>
    <mergeCell ref="B6:B12"/>
    <mergeCell ref="X6:X12"/>
    <mergeCell ref="C8:G8"/>
    <mergeCell ref="S8:W8"/>
    <mergeCell ref="C10:G10"/>
    <mergeCell ref="S10:W10"/>
    <mergeCell ref="D11:F12"/>
    <mergeCell ref="T11:V12"/>
    <mergeCell ref="U22:X22"/>
    <mergeCell ref="B14:C14"/>
    <mergeCell ref="E14:L14"/>
    <mergeCell ref="O14:W14"/>
    <mergeCell ref="B16:E16"/>
    <mergeCell ref="U16:X16"/>
    <mergeCell ref="B18:D18"/>
    <mergeCell ref="F18:K18"/>
    <mergeCell ref="N18:Q18"/>
    <mergeCell ref="B19:D19"/>
    <mergeCell ref="F19:K19"/>
    <mergeCell ref="N19:Q19"/>
    <mergeCell ref="B22:R22"/>
    <mergeCell ref="S22:T22"/>
    <mergeCell ref="W23:X23"/>
    <mergeCell ref="B26:B32"/>
    <mergeCell ref="X26:X32"/>
    <mergeCell ref="C28:G28"/>
    <mergeCell ref="S28:W28"/>
    <mergeCell ref="C30:G30"/>
    <mergeCell ref="S30:W30"/>
    <mergeCell ref="D31:F32"/>
    <mergeCell ref="T31:V32"/>
    <mergeCell ref="B23:C23"/>
    <mergeCell ref="D23:J23"/>
    <mergeCell ref="K23:L23"/>
    <mergeCell ref="M23:R23"/>
    <mergeCell ref="S23:T23"/>
    <mergeCell ref="U23:V23"/>
    <mergeCell ref="B39:D39"/>
    <mergeCell ref="F39:K39"/>
    <mergeCell ref="N39:Q39"/>
    <mergeCell ref="B34:C34"/>
    <mergeCell ref="E34:L34"/>
    <mergeCell ref="O34:W34"/>
    <mergeCell ref="B36:E36"/>
    <mergeCell ref="U36:X36"/>
    <mergeCell ref="B38:D38"/>
    <mergeCell ref="F38:K38"/>
    <mergeCell ref="N38:Q38"/>
  </mergeCells>
  <printOptions horizontalCentered="1"/>
  <pageMargins left="7.874015748031496E-2" right="7.874015748031496E-2" top="0.19685039370078741" bottom="0.19685039370078741" header="0.19685039370078741" footer="0"/>
  <pageSetup paperSize="9" scale="84" orientation="portrait" blackAndWhite="1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0335-ABFF-41F6-9F93-5F2859BDA570}">
  <sheetPr codeName="Sheet24">
    <tabColor rgb="FFFF0000"/>
    <pageSetUpPr fitToPage="1"/>
  </sheetPr>
  <dimension ref="B5:G1001"/>
  <sheetViews>
    <sheetView showGridLines="0" topLeftCell="C7" workbookViewId="0">
      <selection activeCell="E23" sqref="E23"/>
    </sheetView>
  </sheetViews>
  <sheetFormatPr defaultColWidth="14.42578125" defaultRowHeight="15" customHeight="1" x14ac:dyDescent="0.25"/>
  <cols>
    <col min="1" max="2" width="10.7109375" style="377" customWidth="1"/>
    <col min="3" max="3" width="6.7109375" style="377" customWidth="1"/>
    <col min="4" max="4" width="10.85546875" style="377" customWidth="1"/>
    <col min="5" max="5" width="28.140625" style="377" customWidth="1"/>
    <col min="6" max="6" width="28" style="377" customWidth="1"/>
    <col min="7" max="26" width="10.7109375" style="377" customWidth="1"/>
    <col min="27" max="16384" width="14.42578125" style="377"/>
  </cols>
  <sheetData>
    <row r="5" spans="2:7" ht="15" customHeight="1" x14ac:dyDescent="0.25">
      <c r="B5" s="638" t="e" vm="1">
        <v>#VALUE!</v>
      </c>
      <c r="C5" s="638"/>
      <c r="D5" s="638"/>
      <c r="E5" s="638"/>
      <c r="F5" s="638"/>
      <c r="G5" s="638"/>
    </row>
    <row r="6" spans="2:7" ht="15" customHeight="1" x14ac:dyDescent="0.25">
      <c r="B6" s="638"/>
      <c r="C6" s="638"/>
      <c r="D6" s="638"/>
      <c r="E6" s="638"/>
      <c r="F6" s="638"/>
      <c r="G6" s="638"/>
    </row>
    <row r="7" spans="2:7" ht="15" customHeight="1" x14ac:dyDescent="0.25">
      <c r="B7" s="638"/>
      <c r="C7" s="638"/>
      <c r="D7" s="638"/>
      <c r="E7" s="638"/>
      <c r="F7" s="638"/>
      <c r="G7" s="638"/>
    </row>
    <row r="8" spans="2:7" ht="15" customHeight="1" x14ac:dyDescent="0.25">
      <c r="B8" s="638"/>
      <c r="C8" s="638"/>
      <c r="D8" s="638"/>
      <c r="E8" s="638"/>
      <c r="F8" s="638"/>
      <c r="G8" s="638"/>
    </row>
    <row r="10" spans="2:7" ht="15" customHeight="1" thickBot="1" x14ac:dyDescent="0.3"/>
    <row r="11" spans="2:7" ht="23.25" x14ac:dyDescent="0.35">
      <c r="C11" s="639" t="s">
        <v>266</v>
      </c>
      <c r="D11" s="640"/>
      <c r="E11" s="640"/>
      <c r="F11" s="641"/>
    </row>
    <row r="12" spans="2:7" ht="23.25" x14ac:dyDescent="0.35">
      <c r="C12" s="642" t="str">
        <f>Inscripciones!B2</f>
        <v>U13 MASCULINO</v>
      </c>
      <c r="D12" s="643"/>
      <c r="E12" s="643"/>
      <c r="F12" s="644"/>
    </row>
    <row r="13" spans="2:7" ht="19.5" thickBot="1" x14ac:dyDescent="0.35">
      <c r="C13" s="378" t="s">
        <v>267</v>
      </c>
      <c r="D13" s="379" t="s">
        <v>268</v>
      </c>
      <c r="E13" s="379" t="s">
        <v>4</v>
      </c>
      <c r="F13" s="380" t="s">
        <v>5</v>
      </c>
    </row>
    <row r="14" spans="2:7" ht="15.75" thickBot="1" x14ac:dyDescent="0.3">
      <c r="C14" s="381">
        <v>1</v>
      </c>
      <c r="D14" s="382">
        <f ca="1">'LLAVE 64'!H269</f>
        <v>3790</v>
      </c>
      <c r="E14" s="383" t="str">
        <f ca="1">IF(ISBLANK(D14),"",VLOOKUP(D14,Inscripciones!$B$5:$H$130,2,FALSE))</f>
        <v>FABIAN ROJAS VARELA</v>
      </c>
      <c r="F14" s="384" t="str">
        <f ca="1">IF(ISBLANK(D14),"",VLOOKUP(D14,Inscripciones!$B$5:$H$130,3,FALSE))</f>
        <v>SAN CARLOS</v>
      </c>
    </row>
    <row r="15" spans="2:7" ht="15.75" thickBot="1" x14ac:dyDescent="0.3">
      <c r="C15" s="385">
        <v>2</v>
      </c>
      <c r="D15" s="382">
        <f ca="1">'LLAVE 64'!H270</f>
        <v>3787</v>
      </c>
      <c r="E15" s="383" t="str">
        <f ca="1">IF(ISBLANK(D15),"",VLOOKUP(D15,Inscripciones!$B$5:$H$130,2,FALSE))</f>
        <v>ISAAC RIVERA TORRES</v>
      </c>
      <c r="F15" s="384" t="str">
        <f ca="1">IF(ISBLANK(D15),"",VLOOKUP(D15,Inscripciones!$B$5:$H$130,3,FALSE))</f>
        <v>CURRIDABAT</v>
      </c>
    </row>
    <row r="16" spans="2:7" ht="15.75" thickBot="1" x14ac:dyDescent="0.3">
      <c r="C16" s="385">
        <v>3</v>
      </c>
      <c r="D16" s="382">
        <f ca="1">'LLAVE 64'!H271</f>
        <v>4297</v>
      </c>
      <c r="E16" s="383" t="str">
        <f ca="1">IF(ISBLANK(D16),"",VLOOKUP(D16,Inscripciones!$B$5:$H$130,2,FALSE))</f>
        <v>JESÉ DAVID CHAVES MUÑOZ</v>
      </c>
      <c r="F16" s="384" t="str">
        <f ca="1">IF(ISBLANK(D16),"",VLOOKUP(D16,Inscripciones!$B$5:$H$130,3,FALSE))</f>
        <v>ESPARZA</v>
      </c>
    </row>
    <row r="17" spans="3:6" ht="15.75" thickBot="1" x14ac:dyDescent="0.3">
      <c r="C17" s="386">
        <v>3</v>
      </c>
      <c r="D17" s="382">
        <f ca="1">'LLAVE 64'!H272</f>
        <v>4025</v>
      </c>
      <c r="E17" s="383" t="str">
        <f ca="1">IF(ISBLANK(D17),"",VLOOKUP(D17,Inscripciones!$B$5:$H$130,2,FALSE))</f>
        <v>GABRIEL CORRALES BARRANTES</v>
      </c>
      <c r="F17" s="384" t="str">
        <f ca="1">IF(ISBLANK(D17),"",VLOOKUP(D17,Inscripciones!$B$5:$H$130,3,FALSE))</f>
        <v>ESPARZA</v>
      </c>
    </row>
    <row r="18" spans="3:6" ht="15.75" thickBot="1" x14ac:dyDescent="0.3">
      <c r="C18" s="386">
        <v>5</v>
      </c>
      <c r="D18" s="382">
        <f ca="1">'LLAVE 64'!H273</f>
        <v>3988</v>
      </c>
      <c r="E18" s="383" t="str">
        <f ca="1">IF(ISBLANK(D18),"",VLOOKUP(D18,Inscripciones!$B$5:$H$130,2,FALSE))</f>
        <v>JACKY CHENG FENG</v>
      </c>
      <c r="F18" s="384" t="str">
        <f ca="1">IF(ISBLANK(D18),"",VLOOKUP(D18,Inscripciones!$B$5:$H$130,3,FALSE))</f>
        <v>ESCAZÚ</v>
      </c>
    </row>
    <row r="19" spans="3:6" ht="15.75" thickBot="1" x14ac:dyDescent="0.3">
      <c r="C19" s="386">
        <v>5</v>
      </c>
      <c r="D19" s="382">
        <f ca="1">'LLAVE 64'!H274</f>
        <v>3875</v>
      </c>
      <c r="E19" s="383" t="str">
        <f ca="1">IF(ISBLANK(D19),"",VLOOKUP(D19,Inscripciones!$B$5:$H$130,2,FALSE))</f>
        <v>CALEB CASCANTE MARIN</v>
      </c>
      <c r="F19" s="384" t="str">
        <f ca="1">IF(ISBLANK(D19),"",VLOOKUP(D19,Inscripciones!$B$5:$H$130,3,FALSE))</f>
        <v>ESCAZÚ</v>
      </c>
    </row>
    <row r="20" spans="3:6" ht="15.75" thickBot="1" x14ac:dyDescent="0.3">
      <c r="C20" s="386">
        <v>5</v>
      </c>
      <c r="D20" s="382">
        <f ca="1">'LLAVE 64'!H275</f>
        <v>4679</v>
      </c>
      <c r="E20" s="383" t="str">
        <f ca="1">IF(ISBLANK(D20),"",VLOOKUP(D20,Inscripciones!$B$5:$H$130,2,FALSE))</f>
        <v>TOMAS IGNACIO UGALDE HERNANDEZ</v>
      </c>
      <c r="F20" s="384" t="str">
        <f ca="1">IF(ISBLANK(D20),"",VLOOKUP(D20,Inscripciones!$B$5:$H$130,3,FALSE))</f>
        <v>CCDR SAN JOSÉ</v>
      </c>
    </row>
    <row r="21" spans="3:6" ht="15.75" thickBot="1" x14ac:dyDescent="0.3">
      <c r="C21" s="386">
        <v>5</v>
      </c>
      <c r="D21" s="382">
        <f ca="1">'LLAVE 64'!H276</f>
        <v>4177</v>
      </c>
      <c r="E21" s="383" t="str">
        <f ca="1">IF(ISBLANK(D21),"",VLOOKUP(D21,Inscripciones!$B$5:$H$130,2,FALSE))</f>
        <v>RODOLFO ALBERTO CHAVES LEON</v>
      </c>
      <c r="F21" s="384" t="str">
        <f ca="1">IF(ISBLANK(D21),"",VLOOKUP(D21,Inscripciones!$B$5:$H$130,3,FALSE))</f>
        <v>ESPARZA</v>
      </c>
    </row>
    <row r="22" spans="3:6" ht="15.75" customHeight="1" x14ac:dyDescent="0.25"/>
    <row r="23" spans="3:6" ht="15.75" customHeight="1" x14ac:dyDescent="0.25"/>
    <row r="24" spans="3:6" ht="15.75" customHeight="1" x14ac:dyDescent="0.25"/>
    <row r="25" spans="3:6" ht="15.75" customHeight="1" x14ac:dyDescent="0.25"/>
    <row r="26" spans="3:6" ht="15.75" customHeight="1" x14ac:dyDescent="0.25"/>
    <row r="27" spans="3:6" ht="15.75" customHeight="1" x14ac:dyDescent="0.25"/>
    <row r="28" spans="3:6" ht="15.75" customHeight="1" x14ac:dyDescent="0.25"/>
    <row r="29" spans="3:6" ht="15.75" customHeight="1" x14ac:dyDescent="0.25"/>
    <row r="30" spans="3:6" ht="15.75" customHeight="1" x14ac:dyDescent="0.25"/>
    <row r="31" spans="3:6" ht="15.75" customHeight="1" x14ac:dyDescent="0.25"/>
    <row r="32" spans="3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3">
    <mergeCell ref="B5:G8"/>
    <mergeCell ref="C11:F11"/>
    <mergeCell ref="C12:F12"/>
  </mergeCells>
  <pageMargins left="0.7" right="0.7" top="0.75" bottom="0.75" header="0" footer="0"/>
  <pageSetup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21</vt:i4>
      </vt:variant>
    </vt:vector>
  </HeadingPairs>
  <TitlesOfParts>
    <vt:vector size="45" baseType="lpstr">
      <vt:lpstr>Tabulación</vt:lpstr>
      <vt:lpstr>Ranking Final</vt:lpstr>
      <vt:lpstr>Inscripciones</vt:lpstr>
      <vt:lpstr>Grupo 1</vt:lpstr>
      <vt:lpstr>Grupo 2</vt:lpstr>
      <vt:lpstr>Grupo 3</vt:lpstr>
      <vt:lpstr>Grupo 4</vt:lpstr>
      <vt:lpstr>Grupo 5</vt:lpstr>
      <vt:lpstr>Grupo 6</vt:lpstr>
      <vt:lpstr>Grupo 7</vt:lpstr>
      <vt:lpstr>Grupo 8</vt:lpstr>
      <vt:lpstr>Grupo 9</vt:lpstr>
      <vt:lpstr>Grupo 10</vt:lpstr>
      <vt:lpstr>Grupo 11</vt:lpstr>
      <vt:lpstr>Grupo 12</vt:lpstr>
      <vt:lpstr>Grupo 13</vt:lpstr>
      <vt:lpstr>Grupo 14</vt:lpstr>
      <vt:lpstr>Grupo 15</vt:lpstr>
      <vt:lpstr>Grupo 16</vt:lpstr>
      <vt:lpstr>Grupo 17</vt:lpstr>
      <vt:lpstr>SORTEO 64</vt:lpstr>
      <vt:lpstr>LLAVE 64</vt:lpstr>
      <vt:lpstr>PLANILLA 64</vt:lpstr>
      <vt:lpstr>PREMIACION</vt:lpstr>
      <vt:lpstr>'Grupo 1'!Print_Area</vt:lpstr>
      <vt:lpstr>'Grupo 10'!Print_Area</vt:lpstr>
      <vt:lpstr>'Grupo 11'!Print_Area</vt:lpstr>
      <vt:lpstr>'Grupo 12'!Print_Area</vt:lpstr>
      <vt:lpstr>'Grupo 13'!Print_Area</vt:lpstr>
      <vt:lpstr>'Grupo 14'!Print_Area</vt:lpstr>
      <vt:lpstr>'Grupo 15'!Print_Area</vt:lpstr>
      <vt:lpstr>'Grupo 16'!Print_Area</vt:lpstr>
      <vt:lpstr>'Grupo 17'!Print_Area</vt:lpstr>
      <vt:lpstr>'Grupo 2'!Print_Area</vt:lpstr>
      <vt:lpstr>'Grupo 3'!Print_Area</vt:lpstr>
      <vt:lpstr>'Grupo 4'!Print_Area</vt:lpstr>
      <vt:lpstr>'Grupo 5'!Print_Area</vt:lpstr>
      <vt:lpstr>'Grupo 6'!Print_Area</vt:lpstr>
      <vt:lpstr>'Grupo 7'!Print_Area</vt:lpstr>
      <vt:lpstr>'Grupo 8'!Print_Area</vt:lpstr>
      <vt:lpstr>'Grupo 9'!Print_Area</vt:lpstr>
      <vt:lpstr>Inscripciones!Print_Area</vt:lpstr>
      <vt:lpstr>'LLAVE 64'!Print_Area</vt:lpstr>
      <vt:lpstr>'PLANILLA 64'!Print_Area</vt:lpstr>
      <vt:lpstr>'SORTEO 64'!Print_Area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cp:lastPrinted>2026-09-20T22:41:55Z</cp:lastPrinted>
  <dcterms:created xsi:type="dcterms:W3CDTF">2026-09-19T01:02:34Z</dcterms:created>
  <dcterms:modified xsi:type="dcterms:W3CDTF">2026-09-23T16:41:52Z</dcterms:modified>
</cp:coreProperties>
</file>