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216493A3-2E35-4734-A9D9-D7C53BF9F1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عربی'!$A$1:$I$474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5" i="1" l="1"/>
  <c r="J47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I475" i="1"/>
  <c r="H475" i="1"/>
  <c r="I289" i="1"/>
  <c r="I225" i="1"/>
  <c r="I413" i="1"/>
  <c r="I385" i="1"/>
  <c r="I392" i="1"/>
  <c r="I368" i="1"/>
  <c r="I328" i="1"/>
  <c r="I325" i="1"/>
  <c r="I293" i="1"/>
  <c r="I260" i="1"/>
  <c r="I257" i="1"/>
  <c r="I292" i="1"/>
  <c r="I234" i="1"/>
  <c r="I186" i="1"/>
  <c r="I262" i="1"/>
  <c r="I132" i="1"/>
  <c r="I316" i="1"/>
  <c r="I294" i="1"/>
  <c r="I286" i="1"/>
  <c r="I282" i="1"/>
  <c r="I251" i="1"/>
  <c r="I243" i="1"/>
  <c r="I232" i="1"/>
  <c r="I212" i="1"/>
  <c r="I124" i="1"/>
  <c r="I52" i="1"/>
  <c r="I126" i="1"/>
  <c r="I64" i="1"/>
  <c r="I58" i="1"/>
  <c r="I108" i="1"/>
  <c r="I104" i="1"/>
  <c r="I31" i="1"/>
  <c r="I30" i="1"/>
  <c r="I137" i="1"/>
  <c r="I113" i="1"/>
  <c r="I242" i="1"/>
  <c r="I34" i="1"/>
  <c r="I259" i="1"/>
  <c r="I213" i="1"/>
  <c r="I14" i="1"/>
  <c r="I44" i="1"/>
  <c r="I250" i="1"/>
  <c r="I233" i="1"/>
  <c r="I210" i="1"/>
  <c r="I109" i="1"/>
  <c r="I223" i="1"/>
  <c r="I3" i="1"/>
  <c r="I26" i="1"/>
  <c r="I8" i="1"/>
  <c r="I40" i="1"/>
  <c r="I170" i="1"/>
  <c r="I146" i="1"/>
  <c r="I177" i="1"/>
  <c r="I135" i="1"/>
  <c r="I129" i="1"/>
  <c r="I122" i="1"/>
  <c r="I131" i="1"/>
  <c r="I125" i="1"/>
  <c r="I121" i="1"/>
  <c r="I116" i="1"/>
  <c r="I115" i="1"/>
  <c r="I103" i="1"/>
  <c r="I106" i="1"/>
  <c r="I102" i="1"/>
  <c r="I94" i="1"/>
  <c r="I54" i="1"/>
  <c r="I48" i="1"/>
  <c r="I42" i="1"/>
  <c r="I41" i="1"/>
  <c r="I39" i="1"/>
  <c r="I33" i="1"/>
  <c r="I32" i="1"/>
  <c r="I29" i="1"/>
  <c r="I27" i="1"/>
  <c r="I24" i="1"/>
  <c r="I23" i="1"/>
  <c r="I19" i="1"/>
  <c r="I11" i="1"/>
  <c r="I6" i="1"/>
  <c r="I16" i="1"/>
  <c r="I20" i="1"/>
  <c r="I17" i="1"/>
  <c r="I15" i="1"/>
  <c r="I12" i="1"/>
  <c r="I10" i="1"/>
  <c r="I7" i="1"/>
  <c r="I4" i="1"/>
  <c r="I138" i="1"/>
  <c r="I445" i="1"/>
  <c r="I219" i="1"/>
  <c r="I205" i="1"/>
  <c r="I221" i="1"/>
  <c r="I216" i="1"/>
  <c r="I208" i="1"/>
  <c r="I215" i="1"/>
  <c r="I220" i="1"/>
  <c r="I207" i="1"/>
  <c r="I218" i="1"/>
  <c r="I214" i="1"/>
  <c r="I204" i="1"/>
  <c r="I203" i="1"/>
  <c r="I217" i="1"/>
  <c r="I227" i="1"/>
  <c r="I226" i="1"/>
  <c r="I200" i="1"/>
  <c r="I229" i="1"/>
  <c r="I206" i="1"/>
  <c r="I189" i="1"/>
  <c r="I183" i="1"/>
  <c r="I147" i="1"/>
  <c r="I182" i="1"/>
  <c r="I181" i="1"/>
  <c r="I184" i="1"/>
  <c r="I185" i="1"/>
  <c r="I133" i="1"/>
  <c r="I123" i="1"/>
  <c r="I128" i="1"/>
  <c r="I130" i="1"/>
  <c r="I119" i="1"/>
  <c r="I51" i="1"/>
  <c r="I330" i="1"/>
  <c r="I199" i="1"/>
  <c r="I175" i="1"/>
  <c r="I331" i="1"/>
  <c r="I358" i="1"/>
  <c r="I371" i="1"/>
  <c r="I370" i="1"/>
  <c r="I383" i="1"/>
  <c r="I365" i="1"/>
  <c r="I361" i="1"/>
  <c r="I320" i="1"/>
  <c r="I382" i="1"/>
  <c r="I360" i="1"/>
  <c r="I393" i="1"/>
  <c r="I381" i="1"/>
  <c r="I335" i="1"/>
  <c r="I334" i="1"/>
  <c r="I396" i="1"/>
  <c r="I222" i="1"/>
  <c r="I379" i="1"/>
  <c r="I314" i="1"/>
  <c r="I67" i="1"/>
  <c r="D10" i="8"/>
  <c r="E10" i="8"/>
  <c r="F10" i="8"/>
  <c r="G10" i="8"/>
  <c r="C10" i="8"/>
  <c r="C27" i="6"/>
  <c r="C10" i="6"/>
</calcChain>
</file>

<file path=xl/sharedStrings.xml><?xml version="1.0" encoding="utf-8"?>
<sst xmlns="http://schemas.openxmlformats.org/spreadsheetml/2006/main" count="1040" uniqueCount="499">
  <si>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</si>
  <si>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</si>
  <si>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</si>
  <si>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</si>
  <si>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</si>
  <si>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</si>
  <si>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</si>
  <si>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</si>
  <si>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</si>
  <si>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</si>
  <si>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</si>
  <si>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</si>
  <si>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</si>
  <si>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</si>
  <si>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</si>
  <si>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</si>
  <si>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</si>
  <si>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</si>
  <si>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</si>
  <si>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</si>
  <si>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</si>
  <si>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</si>
  <si>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</si>
  <si>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</si>
  <si>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</si>
  <si>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</si>
  <si>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</si>
  <si>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</si>
  <si>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</si>
  <si>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</si>
  <si>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</si>
  <si>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</si>
  <si>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</si>
  <si>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</si>
  <si>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</si>
  <si>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</si>
  <si>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</si>
  <si>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</si>
  <si>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</si>
  <si>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</si>
  <si>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</si>
  <si>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</si>
  <si>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</si>
  <si>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</si>
  <si>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</si>
  <si>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</si>
  <si>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</si>
  <si>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</si>
  <si>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</si>
  <si>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</si>
  <si>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</si>
  <si>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</si>
  <si>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</si>
  <si>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</si>
  <si>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</si>
  <si>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</si>
  <si>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</si>
  <si>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</si>
  <si>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</si>
  <si>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</si>
  <si>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</si>
  <si>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</si>
  <si>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</si>
  <si>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</si>
  <si>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</si>
  <si>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</si>
  <si>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</si>
  <si>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</si>
  <si>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</si>
  <si>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</si>
  <si>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</si>
  <si>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</si>
  <si>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</si>
  <si>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</si>
  <si>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</si>
  <si>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</si>
  <si>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</si>
  <si>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</si>
  <si>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</si>
  <si>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</si>
  <si>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</si>
  <si>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</si>
  <si>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</si>
  <si>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</si>
  <si>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</si>
  <si>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</si>
  <si>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</si>
  <si>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</si>
  <si>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</si>
  <si>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</si>
  <si>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</si>
  <si>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</si>
  <si>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</si>
  <si>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</si>
  <si>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</si>
  <si>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</si>
  <si>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</si>
  <si>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</si>
  <si>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</si>
  <si>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</si>
  <si>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</si>
  <si>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</si>
  <si>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</si>
  <si>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</si>
  <si>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</si>
  <si>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</si>
  <si>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</si>
  <si>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</si>
  <si>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</si>
  <si>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</si>
  <si>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</si>
  <si>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</si>
  <si>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</si>
  <si>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</si>
  <si>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</si>
  <si>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</si>
  <si>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</si>
  <si>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</si>
  <si>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</si>
  <si>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</si>
  <si>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</si>
  <si>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</si>
  <si>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</si>
  <si>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</si>
  <si>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</si>
  <si>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</si>
  <si>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</si>
  <si>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</si>
  <si>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</si>
  <si>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</si>
  <si>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</si>
  <si>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</si>
  <si>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</si>
  <si>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</si>
  <si>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</si>
  <si>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</si>
  <si>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</si>
  <si>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</si>
  <si>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</si>
  <si>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</si>
  <si>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</si>
  <si>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</si>
  <si>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</si>
  <si>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</si>
  <si>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</si>
  <si>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</si>
  <si>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</si>
  <si>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</si>
  <si>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</si>
  <si>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</si>
  <si>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</si>
  <si>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</si>
  <si>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</si>
  <si>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</si>
  <si>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</si>
  <si>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</si>
  <si>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</si>
  <si>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</si>
  <si>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</si>
  <si>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</si>
  <si>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</si>
  <si>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</si>
  <si>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</si>
  <si>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</si>
  <si>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</si>
  <si>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</si>
  <si>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</si>
  <si>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</si>
  <si>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</si>
  <si>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</si>
  <si>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</si>
  <si>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</si>
  <si>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</si>
  <si>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</si>
  <si>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</si>
  <si>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</si>
  <si>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</si>
  <si>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</si>
  <si>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</si>
  <si>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</si>
  <si>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</si>
  <si>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</si>
  <si>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</si>
  <si>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</si>
  <si>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</si>
  <si>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</si>
  <si>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</si>
  <si>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</si>
  <si>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</si>
  <si>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</si>
  <si>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</si>
  <si>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</si>
  <si>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</si>
  <si>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</si>
  <si>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</si>
  <si>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</si>
  <si>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</si>
  <si>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</si>
  <si>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</si>
  <si>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</si>
  <si>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</si>
  <si>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</si>
  <si>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</si>
  <si>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</si>
  <si>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</si>
  <si>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</si>
  <si>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</si>
  <si>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</si>
  <si>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</si>
  <si>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</si>
  <si>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</si>
  <si>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</si>
  <si>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</si>
  <si>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</si>
  <si>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</si>
  <si>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</si>
  <si>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</si>
  <si>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</si>
  <si>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</si>
  <si>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</si>
  <si>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</si>
  <si>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</si>
  <si>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</si>
  <si>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</si>
  <si>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</si>
  <si>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</si>
  <si>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</si>
  <si>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</si>
  <si>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</si>
  <si>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</si>
  <si>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</si>
  <si>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</si>
  <si>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</si>
  <si>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</si>
  <si>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</si>
  <si>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</si>
  <si>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</si>
  <si>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</si>
  <si>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</si>
  <si>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</si>
  <si>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</si>
  <si>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</si>
  <si>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</si>
  <si>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</si>
  <si>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</si>
  <si>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</si>
  <si>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</si>
  <si>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</si>
  <si>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</si>
  <si>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</si>
  <si>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</si>
  <si>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</si>
  <si>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</si>
  <si>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</si>
  <si>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</si>
  <si>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</si>
  <si>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</si>
  <si>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</si>
  <si>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</si>
  <si>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</si>
  <si>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</si>
  <si>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</si>
  <si>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</si>
  <si>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</si>
  <si>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</si>
  <si>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</si>
  <si>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</si>
  <si>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</si>
  <si>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</si>
  <si>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</si>
  <si>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</si>
  <si>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</si>
  <si>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</si>
  <si>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</si>
  <si>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</si>
  <si>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</si>
  <si>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</si>
  <si>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</si>
  <si>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</si>
  <si>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</si>
  <si>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</si>
  <si>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</si>
  <si>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</si>
  <si>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</si>
  <si>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</si>
  <si>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</si>
  <si>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</si>
  <si>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</si>
  <si>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</si>
  <si>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</si>
  <si>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</si>
  <si>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</si>
  <si>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</si>
  <si>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</si>
  <si>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</si>
  <si>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</si>
  <si>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</si>
  <si>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</si>
  <si>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</si>
  <si>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</si>
  <si>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</si>
  <si>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</si>
  <si>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</si>
  <si>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</si>
  <si>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</si>
  <si>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</si>
  <si>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</si>
  <si>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</si>
  <si>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</si>
  <si>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</si>
  <si>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</si>
  <si>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</si>
  <si>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</si>
  <si>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</si>
  <si>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</si>
  <si>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</si>
  <si>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</si>
  <si>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</si>
  <si>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</si>
  <si>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</si>
  <si>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</si>
  <si>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</si>
  <si>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</si>
  <si>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</si>
  <si>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</si>
  <si>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</si>
  <si>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</si>
  <si>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</si>
  <si>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</si>
  <si>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</si>
  <si>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</si>
  <si>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</si>
  <si>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</si>
  <si>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</si>
  <si>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</si>
  <si>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</si>
  <si>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</si>
  <si>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</si>
  <si>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</si>
  <si>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</si>
  <si>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</si>
  <si>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</si>
  <si>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</si>
  <si>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</si>
  <si>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</si>
  <si>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</si>
  <si>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</si>
  <si>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</si>
  <si>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</si>
  <si>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</si>
  <si>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</si>
  <si>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</si>
  <si>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</si>
  <si>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</si>
  <si>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</si>
  <si>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</si>
  <si>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</si>
  <si>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</si>
  <si>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</si>
  <si>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</si>
  <si>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</si>
  <si>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</si>
  <si>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</si>
  <si>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</si>
  <si>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</si>
  <si>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</si>
  <si>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</si>
  <si>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</si>
  <si>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</si>
  <si>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</si>
  <si>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</si>
  <si>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</si>
  <si>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</si>
  <si>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</si>
  <si>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</si>
  <si>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</si>
  <si>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</si>
  <si>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</si>
  <si>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</si>
  <si>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</si>
  <si>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</si>
  <si>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</si>
  <si>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</si>
  <si>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</si>
  <si>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</si>
  <si>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</si>
  <si>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</si>
  <si>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</si>
  <si>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</si>
  <si>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</si>
  <si>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</si>
  <si>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</si>
  <si>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</si>
  <si>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</si>
  <si>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</si>
  <si>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</si>
  <si>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</si>
  <si>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</si>
  <si>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</si>
  <si>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</si>
  <si>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</si>
  <si>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</si>
  <si>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</si>
  <si>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</si>
  <si>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</si>
  <si>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</si>
  <si>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</si>
  <si>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</si>
  <si>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</si>
  <si>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</si>
  <si>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</si>
  <si>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</si>
  <si>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</si>
  <si>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</si>
  <si>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</si>
  <si>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</si>
  <si>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</si>
  <si>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</si>
  <si>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</si>
  <si>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</si>
  <si>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</si>
  <si>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</si>
  <si>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</si>
  <si>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</si>
  <si>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</si>
  <si>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</si>
  <si>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</si>
  <si>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</si>
  <si>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</si>
  <si>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</si>
  <si>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</si>
  <si>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</si>
  <si>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</si>
  <si>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</si>
  <si>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</si>
  <si>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</si>
  <si>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</si>
  <si>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</si>
  <si>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</si>
  <si>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</si>
  <si>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</si>
  <si>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</si>
  <si>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</si>
  <si>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</si>
  <si>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</si>
  <si>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</si>
  <si>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</si>
  <si>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</si>
  <si>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</si>
  <si>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</si>
  <si>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</si>
  <si>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</si>
  <si>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</si>
  <si>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</si>
  <si>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</si>
  <si>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</si>
  <si>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</si>
  <si>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</si>
  <si>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</si>
  <si>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</si>
  <si>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</si>
  <si>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</si>
  <si>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</si>
  <si>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</si>
  <si>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</si>
  <si>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</si>
  <si>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</si>
  <si>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</si>
  <si>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</si>
  <si>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</si>
  <si>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</si>
  <si>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</si>
  <si>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</si>
  <si>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</si>
  <si>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</si>
  <si>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</si>
  <si>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</si>
  <si>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</si>
  <si>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</si>
  <si>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</si>
  <si>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</si>
  <si>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</si>
  <si>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</si>
  <si>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</si>
  <si>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</si>
  <si>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</si>
  <si>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</si>
  <si>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</si>
  <si>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</si>
  <si>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</si>
  <si>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</si>
  <si>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</si>
  <si>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</si>
  <si>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</si>
  <si>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</t>
  </si>
  <si>
    <t>فروش کل هر قالب</t>
  </si>
  <si>
    <t>رایگان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</si>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</sst>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 Mitra"/>
      <charset val="178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  <font>
      <i/>
      <sz val="14"/>
      <color rgb="FFFFFFFF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7" fillId="0" borderId="0" xfId="0" applyNumberFormat="1" applyFont="1" applyFill="1"/>
    <xf numFmtId="0" fontId="6" fillId="0" borderId="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lang="fa-IR"/>
              <a:t>20 پرفروش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عربی'!$F$2:$F$21</c:f>
              <c:numCache>
                <c:formatCode>General</c:formatCode>
                <c:ptCount val="20"/>
                <c:pt idx="0">
                  <c:v>573</c:v>
                </c:pt>
                <c:pt idx="1">
                  <c:v>262</c:v>
                </c:pt>
                <c:pt idx="2">
                  <c:v>289</c:v>
                </c:pt>
                <c:pt idx="3">
                  <c:v>469</c:v>
                </c:pt>
                <c:pt idx="4">
                  <c:v>100</c:v>
                </c:pt>
                <c:pt idx="5">
                  <c:v>89</c:v>
                </c:pt>
                <c:pt idx="6">
                  <c:v>169</c:v>
                </c:pt>
                <c:pt idx="7">
                  <c:v>386</c:v>
                </c:pt>
                <c:pt idx="8">
                  <c:v>52</c:v>
                </c:pt>
                <c:pt idx="9">
                  <c:v>26</c:v>
                </c:pt>
                <c:pt idx="10">
                  <c:v>56</c:v>
                </c:pt>
                <c:pt idx="11">
                  <c:v>252</c:v>
                </c:pt>
                <c:pt idx="12">
                  <c:v>630</c:v>
                </c:pt>
                <c:pt idx="13">
                  <c:v>41</c:v>
                </c:pt>
                <c:pt idx="14">
                  <c:v>72</c:v>
                </c:pt>
                <c:pt idx="15">
                  <c:v>38</c:v>
                </c:pt>
                <c:pt idx="16">
                  <c:v>271</c:v>
                </c:pt>
                <c:pt idx="17">
                  <c:v>15</c:v>
                </c:pt>
                <c:pt idx="18">
                  <c:v>48</c:v>
                </c:pt>
                <c:pt idx="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CE8-9CCC-4907E5B4F6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عربی'!$G$2:$G$21</c:f>
              <c:numCache>
                <c:formatCode>General</c:formatCode>
                <c:ptCount val="20"/>
                <c:pt idx="0">
                  <c:v>4606</c:v>
                </c:pt>
                <c:pt idx="1">
                  <c:v>539</c:v>
                </c:pt>
                <c:pt idx="2">
                  <c:v>1627</c:v>
                </c:pt>
                <c:pt idx="3">
                  <c:v>8363</c:v>
                </c:pt>
                <c:pt idx="4">
                  <c:v>410</c:v>
                </c:pt>
                <c:pt idx="5">
                  <c:v>880</c:v>
                </c:pt>
                <c:pt idx="6">
                  <c:v>1668</c:v>
                </c:pt>
                <c:pt idx="7">
                  <c:v>1921</c:v>
                </c:pt>
                <c:pt idx="8">
                  <c:v>595</c:v>
                </c:pt>
                <c:pt idx="9">
                  <c:v>145</c:v>
                </c:pt>
                <c:pt idx="10">
                  <c:v>423</c:v>
                </c:pt>
                <c:pt idx="11">
                  <c:v>1489</c:v>
                </c:pt>
                <c:pt idx="12">
                  <c:v>6008</c:v>
                </c:pt>
                <c:pt idx="13">
                  <c:v>619</c:v>
                </c:pt>
                <c:pt idx="14">
                  <c:v>692</c:v>
                </c:pt>
                <c:pt idx="15">
                  <c:v>628</c:v>
                </c:pt>
                <c:pt idx="16">
                  <c:v>8356</c:v>
                </c:pt>
                <c:pt idx="17">
                  <c:v>190</c:v>
                </c:pt>
                <c:pt idx="18">
                  <c:v>726</c:v>
                </c:pt>
                <c:pt idx="19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2-4CE8-9CCC-4907E5B4F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عربی'!$H$2:$H$21</c:f>
              <c:numCache>
                <c:formatCode>General</c:formatCode>
                <c:ptCount val="20"/>
                <c:pt idx="0">
                  <c:v>231</c:v>
                </c:pt>
                <c:pt idx="1">
                  <c:v>131</c:v>
                </c:pt>
                <c:pt idx="2">
                  <c:v>110</c:v>
                </c:pt>
                <c:pt idx="4">
                  <c:v>25</c:v>
                </c:pt>
                <c:pt idx="5">
                  <c:v>74</c:v>
                </c:pt>
                <c:pt idx="6">
                  <c:v>95</c:v>
                </c:pt>
                <c:pt idx="8">
                  <c:v>61</c:v>
                </c:pt>
                <c:pt idx="9">
                  <c:v>10</c:v>
                </c:pt>
                <c:pt idx="10">
                  <c:v>56</c:v>
                </c:pt>
                <c:pt idx="12">
                  <c:v>530</c:v>
                </c:pt>
                <c:pt idx="13">
                  <c:v>44</c:v>
                </c:pt>
                <c:pt idx="14">
                  <c:v>55</c:v>
                </c:pt>
                <c:pt idx="15">
                  <c:v>46</c:v>
                </c:pt>
                <c:pt idx="17">
                  <c:v>7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2-4CE8-9CCC-4907E5B4F6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عربی'!$I$2:$I$21</c:f>
              <c:numCache>
                <c:formatCode>_ * #,##0_-_ ;_ * #,##0\-_ ;_ * "-"??_-_ ;_ @_ </c:formatCode>
                <c:ptCount val="20"/>
                <c:pt idx="0">
                  <c:v>2721000</c:v>
                </c:pt>
                <c:pt idx="1">
                  <c:v>1888100</c:v>
                </c:pt>
                <c:pt idx="2">
                  <c:v>1565450</c:v>
                </c:pt>
                <c:pt idx="3" formatCode="General">
                  <c:v>1560000</c:v>
                </c:pt>
                <c:pt idx="4">
                  <c:v>1281500</c:v>
                </c:pt>
                <c:pt idx="5">
                  <c:v>1104650</c:v>
                </c:pt>
                <c:pt idx="6" formatCode="General">
                  <c:v>1083000</c:v>
                </c:pt>
                <c:pt idx="7">
                  <c:v>962500</c:v>
                </c:pt>
                <c:pt idx="8">
                  <c:v>899050</c:v>
                </c:pt>
                <c:pt idx="9">
                  <c:v>852500</c:v>
                </c:pt>
                <c:pt idx="10">
                  <c:v>799800</c:v>
                </c:pt>
                <c:pt idx="11">
                  <c:v>744000</c:v>
                </c:pt>
                <c:pt idx="12">
                  <c:v>735750</c:v>
                </c:pt>
                <c:pt idx="13">
                  <c:v>698450</c:v>
                </c:pt>
                <c:pt idx="14">
                  <c:v>650900</c:v>
                </c:pt>
                <c:pt idx="15">
                  <c:v>642050</c:v>
                </c:pt>
                <c:pt idx="16" formatCode="General">
                  <c:v>630400</c:v>
                </c:pt>
                <c:pt idx="17">
                  <c:v>622500</c:v>
                </c:pt>
                <c:pt idx="18">
                  <c:v>569550</c:v>
                </c:pt>
                <c:pt idx="19">
                  <c:v>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2-4CE8-9CCC-4907E5B4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29232"/>
        <c:axId val="701730064"/>
      </c:lineChart>
      <c:catAx>
        <c:axId val="701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30064"/>
        <c:crosses val="autoZero"/>
        <c:auto val="1"/>
        <c:lblAlgn val="ctr"/>
        <c:lblOffset val="100"/>
        <c:noMultiLvlLbl val="0"/>
      </c:catAx>
      <c:valAx>
        <c:axId val="701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cs typeface="A  Mitra_1 (MRT)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kumimoji="0" lang="fa-I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cs typeface="A  Mitra_1 (MRT)" panose="00000700000000000000" pitchFamily="2" charset="-78"/>
              </a:rPr>
              <a:t>70 پرفروش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cs typeface="A  Mitra_1 (MRT)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عربی'!$D$2:$E$71</c:f>
              <c:multiLvlStrCache>
                <c:ptCount val="68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  <c:pt idx="20">
                    <c:v>سریال</c:v>
                  </c:pt>
                  <c:pt idx="21">
                    <c:v>سریال</c:v>
                  </c:pt>
                  <c:pt idx="22">
                    <c:v>سریال</c:v>
                  </c:pt>
                  <c:pt idx="23">
                    <c:v>مستند</c:v>
                  </c:pt>
                  <c:pt idx="24">
                    <c:v>سینمایی</c:v>
                  </c:pt>
                  <c:pt idx="25">
                    <c:v>سریال</c:v>
                  </c:pt>
                  <c:pt idx="26">
                    <c:v>انیمیشن</c:v>
                  </c:pt>
                  <c:pt idx="27">
                    <c:v>سریال</c:v>
                  </c:pt>
                  <c:pt idx="28">
                    <c:v>سینمایی</c:v>
                  </c:pt>
                  <c:pt idx="29">
                    <c:v>سینمایی</c:v>
                  </c:pt>
                  <c:pt idx="30">
                    <c:v>سریال</c:v>
                  </c:pt>
                  <c:pt idx="31">
                    <c:v>سریال</c:v>
                  </c:pt>
                  <c:pt idx="32">
                    <c:v>مستند</c:v>
                  </c:pt>
                  <c:pt idx="33">
                    <c:v>مستند</c:v>
                  </c:pt>
                  <c:pt idx="34">
                    <c:v>سریال</c:v>
                  </c:pt>
                  <c:pt idx="35">
                    <c:v>داستانی</c:v>
                  </c:pt>
                  <c:pt idx="36">
                    <c:v>سینمایی</c:v>
                  </c:pt>
                  <c:pt idx="37">
                    <c:v>سریال</c:v>
                  </c:pt>
                  <c:pt idx="38">
                    <c:v>سینمایی</c:v>
                  </c:pt>
                  <c:pt idx="39">
                    <c:v>سریال</c:v>
                  </c:pt>
                  <c:pt idx="40">
                    <c:v>سریال</c:v>
                  </c:pt>
                  <c:pt idx="41">
                    <c:v>مستند سریالی</c:v>
                  </c:pt>
                  <c:pt idx="42">
                    <c:v>سینمایی</c:v>
                  </c:pt>
                  <c:pt idx="43">
                    <c:v>سریال</c:v>
                  </c:pt>
                  <c:pt idx="44">
                    <c:v>مستند</c:v>
                  </c:pt>
                  <c:pt idx="45">
                    <c:v>سریال</c:v>
                  </c:pt>
                  <c:pt idx="46">
                    <c:v>سریال</c:v>
                  </c:pt>
                  <c:pt idx="47">
                    <c:v>سریال</c:v>
                  </c:pt>
                  <c:pt idx="48">
                    <c:v>سریال</c:v>
                  </c:pt>
                  <c:pt idx="49">
                    <c:v>سریال</c:v>
                  </c:pt>
                  <c:pt idx="50">
                    <c:v>سریال</c:v>
                  </c:pt>
                  <c:pt idx="51">
                    <c:v>مستند</c:v>
                  </c:pt>
                  <c:pt idx="52">
                    <c:v>سریال</c:v>
                  </c:pt>
                  <c:pt idx="53">
                    <c:v>سریال</c:v>
                  </c:pt>
                  <c:pt idx="54">
                    <c:v>سریال</c:v>
                  </c:pt>
                  <c:pt idx="55">
                    <c:v>داستانی</c:v>
                  </c:pt>
                  <c:pt idx="56">
                    <c:v>مستند</c:v>
                  </c:pt>
                  <c:pt idx="57">
                    <c:v>سریال</c:v>
                  </c:pt>
                  <c:pt idx="58">
                    <c:v>سریال</c:v>
                  </c:pt>
                  <c:pt idx="59">
                    <c:v>سریال</c:v>
                  </c:pt>
                  <c:pt idx="60">
                    <c:v>سریال</c:v>
                  </c:pt>
                  <c:pt idx="61">
                    <c:v>مستند</c:v>
                  </c:pt>
                  <c:pt idx="62">
                    <c:v>سینمایی</c:v>
                  </c:pt>
                  <c:pt idx="63">
                    <c:v>مستند</c:v>
                  </c:pt>
                  <c:pt idx="64">
                    <c:v>سریال</c:v>
                  </c:pt>
                  <c:pt idx="65">
                    <c:v>سریال</c:v>
                  </c:pt>
                  <c:pt idx="66">
                    <c:v>سریال</c:v>
                  </c:pt>
                  <c:pt idx="67">
                    <c:v>سریال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  <c:pt idx="20">
                    <c:v>العقاب 1</c:v>
                  </c:pt>
                  <c:pt idx="21">
                    <c:v>نگهبان قدس 4</c:v>
                  </c:pt>
                  <c:pt idx="22">
                    <c:v>نگهبان قدس 5</c:v>
                  </c:pt>
                  <c:pt idx="23">
                    <c:v>جنگ داعش و عراق</c:v>
                  </c:pt>
                  <c:pt idx="24">
                    <c:v>عسل سیاه</c:v>
                  </c:pt>
                  <c:pt idx="25">
                    <c:v>نگهبان قدس 6</c:v>
                  </c:pt>
                  <c:pt idx="26">
                    <c:v>دیواری در قلبم</c:v>
                  </c:pt>
                  <c:pt idx="27">
                    <c:v>نگهبان قدس 7</c:v>
                  </c:pt>
                  <c:pt idx="28">
                    <c:v>پدر</c:v>
                  </c:pt>
                  <c:pt idx="29">
                    <c:v>عمر</c:v>
                  </c:pt>
                  <c:pt idx="30">
                    <c:v>نگهبان قدس 8</c:v>
                  </c:pt>
                  <c:pt idx="31">
                    <c:v>نگهبان قدس 9</c:v>
                  </c:pt>
                  <c:pt idx="32">
                    <c:v>اسرائیل، شکاف از درون</c:v>
                  </c:pt>
                  <c:pt idx="33">
                    <c:v>موزه حرم امام حسین(ع)</c:v>
                  </c:pt>
                  <c:pt idx="34">
                    <c:v>فصل دوم تولد طلوع 1</c:v>
                  </c:pt>
                  <c:pt idx="35">
                    <c:v>سقطت</c:v>
                  </c:pt>
                  <c:pt idx="36">
                    <c:v>شیهانه</c:v>
                  </c:pt>
                  <c:pt idx="37">
                    <c:v>نگهبان قدس 10</c:v>
                  </c:pt>
                  <c:pt idx="38">
                    <c:v>زمستانی که گذشت</c:v>
                  </c:pt>
                  <c:pt idx="39">
                    <c:v>نگهبان قدس 11</c:v>
                  </c:pt>
                  <c:pt idx="40">
                    <c:v>نگهبان قدس 12</c:v>
                  </c:pt>
                  <c:pt idx="41">
                    <c:v>برتبه الشهید - ابومهدی المهندس</c:v>
                  </c:pt>
                  <c:pt idx="42">
                    <c:v>نواره</c:v>
                  </c:pt>
                  <c:pt idx="43">
                    <c:v>چهارسوق 8</c:v>
                  </c:pt>
                  <c:pt idx="44">
                    <c:v>ساعت آخر</c:v>
                  </c:pt>
                  <c:pt idx="45">
                    <c:v>نگهبان قدس 13</c:v>
                  </c:pt>
                  <c:pt idx="46">
                    <c:v>نگهبان قدس 14</c:v>
                  </c:pt>
                  <c:pt idx="47">
                    <c:v>چهارسوق 5</c:v>
                  </c:pt>
                  <c:pt idx="48">
                    <c:v>چهارسوق 7</c:v>
                  </c:pt>
                  <c:pt idx="49">
                    <c:v>مدیرکل 1</c:v>
                  </c:pt>
                  <c:pt idx="50">
                    <c:v>مشت آزادگان 1</c:v>
                  </c:pt>
                  <c:pt idx="51">
                    <c:v>کان معنا</c:v>
                  </c:pt>
                  <c:pt idx="52">
                    <c:v>نگهبان قدس 15</c:v>
                  </c:pt>
                  <c:pt idx="53">
                    <c:v>چهارسوق 11</c:v>
                  </c:pt>
                  <c:pt idx="54">
                    <c:v>چهارسوق 24</c:v>
                  </c:pt>
                  <c:pt idx="55">
                    <c:v>الحبل السری (بند ناف)</c:v>
                  </c:pt>
                  <c:pt idx="56">
                    <c:v>از جایی که فکرش را نمی کنند</c:v>
                  </c:pt>
                  <c:pt idx="57">
                    <c:v>چهارسوق 10</c:v>
                  </c:pt>
                  <c:pt idx="58">
                    <c:v>چهارسوق 12</c:v>
                  </c:pt>
                  <c:pt idx="59">
                    <c:v>چهارسوق 29</c:v>
                  </c:pt>
                  <c:pt idx="60">
                    <c:v>چهارسوق 33</c:v>
                  </c:pt>
                  <c:pt idx="61">
                    <c:v>سیدعباس موسوی</c:v>
                  </c:pt>
                  <c:pt idx="62">
                    <c:v>مریم</c:v>
                  </c:pt>
                  <c:pt idx="63">
                    <c:v>من الخیمه الی الدوله</c:v>
                  </c:pt>
                  <c:pt idx="64">
                    <c:v>چهارسوق 1</c:v>
                  </c:pt>
                  <c:pt idx="65">
                    <c:v>چهارسوق 13</c:v>
                  </c:pt>
                  <c:pt idx="66">
                    <c:v>چهارسوق 14</c:v>
                  </c:pt>
                  <c:pt idx="67">
                    <c:v>چهارسوق 17</c:v>
                  </c:pt>
                </c:lvl>
              </c:multiLvlStrCache>
            </c:multiLvlStrRef>
          </c:cat>
          <c:val>
            <c:numRef>
              <c:f>'جزئیات فیلمهای عربی'!$F$2:$F$71</c:f>
              <c:numCache>
                <c:formatCode>General</c:formatCode>
                <c:ptCount val="68"/>
                <c:pt idx="0">
                  <c:v>573</c:v>
                </c:pt>
                <c:pt idx="1">
                  <c:v>262</c:v>
                </c:pt>
                <c:pt idx="2">
                  <c:v>289</c:v>
                </c:pt>
                <c:pt idx="3">
                  <c:v>469</c:v>
                </c:pt>
                <c:pt idx="4">
                  <c:v>100</c:v>
                </c:pt>
                <c:pt idx="5">
                  <c:v>89</c:v>
                </c:pt>
                <c:pt idx="6">
                  <c:v>169</c:v>
                </c:pt>
                <c:pt idx="7">
                  <c:v>386</c:v>
                </c:pt>
                <c:pt idx="8">
                  <c:v>52</c:v>
                </c:pt>
                <c:pt idx="9">
                  <c:v>26</c:v>
                </c:pt>
                <c:pt idx="10">
                  <c:v>56</c:v>
                </c:pt>
                <c:pt idx="11">
                  <c:v>252</c:v>
                </c:pt>
                <c:pt idx="12">
                  <c:v>630</c:v>
                </c:pt>
                <c:pt idx="13">
                  <c:v>41</c:v>
                </c:pt>
                <c:pt idx="14">
                  <c:v>72</c:v>
                </c:pt>
                <c:pt idx="15">
                  <c:v>38</c:v>
                </c:pt>
                <c:pt idx="16">
                  <c:v>271</c:v>
                </c:pt>
                <c:pt idx="17">
                  <c:v>15</c:v>
                </c:pt>
                <c:pt idx="18">
                  <c:v>48</c:v>
                </c:pt>
                <c:pt idx="19">
                  <c:v>94</c:v>
                </c:pt>
                <c:pt idx="20">
                  <c:v>453</c:v>
                </c:pt>
                <c:pt idx="21">
                  <c:v>11</c:v>
                </c:pt>
                <c:pt idx="22">
                  <c:v>13</c:v>
                </c:pt>
                <c:pt idx="23">
                  <c:v>320</c:v>
                </c:pt>
                <c:pt idx="24">
                  <c:v>17</c:v>
                </c:pt>
                <c:pt idx="25">
                  <c:v>8</c:v>
                </c:pt>
                <c:pt idx="26">
                  <c:v>303</c:v>
                </c:pt>
                <c:pt idx="27">
                  <c:v>8</c:v>
                </c:pt>
                <c:pt idx="28">
                  <c:v>177</c:v>
                </c:pt>
                <c:pt idx="29">
                  <c:v>175</c:v>
                </c:pt>
                <c:pt idx="30">
                  <c:v>5</c:v>
                </c:pt>
                <c:pt idx="31">
                  <c:v>7</c:v>
                </c:pt>
                <c:pt idx="32">
                  <c:v>400</c:v>
                </c:pt>
                <c:pt idx="33">
                  <c:v>77</c:v>
                </c:pt>
                <c:pt idx="34">
                  <c:v>240</c:v>
                </c:pt>
                <c:pt idx="35">
                  <c:v>237</c:v>
                </c:pt>
                <c:pt idx="36">
                  <c:v>146</c:v>
                </c:pt>
                <c:pt idx="37">
                  <c:v>13</c:v>
                </c:pt>
                <c:pt idx="38">
                  <c:v>9</c:v>
                </c:pt>
                <c:pt idx="39">
                  <c:v>6</c:v>
                </c:pt>
                <c:pt idx="40">
                  <c:v>9</c:v>
                </c:pt>
                <c:pt idx="41">
                  <c:v>81</c:v>
                </c:pt>
                <c:pt idx="42">
                  <c:v>36</c:v>
                </c:pt>
                <c:pt idx="43">
                  <c:v>214</c:v>
                </c:pt>
                <c:pt idx="44">
                  <c:v>270</c:v>
                </c:pt>
                <c:pt idx="45">
                  <c:v>9</c:v>
                </c:pt>
                <c:pt idx="46">
                  <c:v>7</c:v>
                </c:pt>
                <c:pt idx="47">
                  <c:v>406</c:v>
                </c:pt>
                <c:pt idx="48">
                  <c:v>151</c:v>
                </c:pt>
                <c:pt idx="49">
                  <c:v>675</c:v>
                </c:pt>
                <c:pt idx="50">
                  <c:v>178</c:v>
                </c:pt>
                <c:pt idx="51">
                  <c:v>248</c:v>
                </c:pt>
                <c:pt idx="52">
                  <c:v>9</c:v>
                </c:pt>
                <c:pt idx="53">
                  <c:v>153</c:v>
                </c:pt>
                <c:pt idx="54">
                  <c:v>174</c:v>
                </c:pt>
                <c:pt idx="55">
                  <c:v>42</c:v>
                </c:pt>
                <c:pt idx="56">
                  <c:v>112</c:v>
                </c:pt>
                <c:pt idx="57">
                  <c:v>168</c:v>
                </c:pt>
                <c:pt idx="58">
                  <c:v>172</c:v>
                </c:pt>
                <c:pt idx="59">
                  <c:v>140</c:v>
                </c:pt>
                <c:pt idx="60">
                  <c:v>218</c:v>
                </c:pt>
                <c:pt idx="61">
                  <c:v>117</c:v>
                </c:pt>
                <c:pt idx="62">
                  <c:v>189</c:v>
                </c:pt>
                <c:pt idx="63">
                  <c:v>44</c:v>
                </c:pt>
                <c:pt idx="64">
                  <c:v>500</c:v>
                </c:pt>
                <c:pt idx="65">
                  <c:v>136</c:v>
                </c:pt>
                <c:pt idx="66">
                  <c:v>155</c:v>
                </c:pt>
                <c:pt idx="6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7-431A-916F-245EA92661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عربی'!$D$2:$E$71</c:f>
              <c:multiLvlStrCache>
                <c:ptCount val="68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  <c:pt idx="20">
                    <c:v>سریال</c:v>
                  </c:pt>
                  <c:pt idx="21">
                    <c:v>سریال</c:v>
                  </c:pt>
                  <c:pt idx="22">
                    <c:v>سریال</c:v>
                  </c:pt>
                  <c:pt idx="23">
                    <c:v>مستند</c:v>
                  </c:pt>
                  <c:pt idx="24">
                    <c:v>سینمایی</c:v>
                  </c:pt>
                  <c:pt idx="25">
                    <c:v>سریال</c:v>
                  </c:pt>
                  <c:pt idx="26">
                    <c:v>انیمیشن</c:v>
                  </c:pt>
                  <c:pt idx="27">
                    <c:v>سریال</c:v>
                  </c:pt>
                  <c:pt idx="28">
                    <c:v>سینمایی</c:v>
                  </c:pt>
                  <c:pt idx="29">
                    <c:v>سینمایی</c:v>
                  </c:pt>
                  <c:pt idx="30">
                    <c:v>سریال</c:v>
                  </c:pt>
                  <c:pt idx="31">
                    <c:v>سریال</c:v>
                  </c:pt>
                  <c:pt idx="32">
                    <c:v>مستند</c:v>
                  </c:pt>
                  <c:pt idx="33">
                    <c:v>مستند</c:v>
                  </c:pt>
                  <c:pt idx="34">
                    <c:v>سریال</c:v>
                  </c:pt>
                  <c:pt idx="35">
                    <c:v>داستانی</c:v>
                  </c:pt>
                  <c:pt idx="36">
                    <c:v>سینمایی</c:v>
                  </c:pt>
                  <c:pt idx="37">
                    <c:v>سریال</c:v>
                  </c:pt>
                  <c:pt idx="38">
                    <c:v>سینمایی</c:v>
                  </c:pt>
                  <c:pt idx="39">
                    <c:v>سریال</c:v>
                  </c:pt>
                  <c:pt idx="40">
                    <c:v>سریال</c:v>
                  </c:pt>
                  <c:pt idx="41">
                    <c:v>مستند سریالی</c:v>
                  </c:pt>
                  <c:pt idx="42">
                    <c:v>سینمایی</c:v>
                  </c:pt>
                  <c:pt idx="43">
                    <c:v>سریال</c:v>
                  </c:pt>
                  <c:pt idx="44">
                    <c:v>مستند</c:v>
                  </c:pt>
                  <c:pt idx="45">
                    <c:v>سریال</c:v>
                  </c:pt>
                  <c:pt idx="46">
                    <c:v>سریال</c:v>
                  </c:pt>
                  <c:pt idx="47">
                    <c:v>سریال</c:v>
                  </c:pt>
                  <c:pt idx="48">
                    <c:v>سریال</c:v>
                  </c:pt>
                  <c:pt idx="49">
                    <c:v>سریال</c:v>
                  </c:pt>
                  <c:pt idx="50">
                    <c:v>سریال</c:v>
                  </c:pt>
                  <c:pt idx="51">
                    <c:v>مستند</c:v>
                  </c:pt>
                  <c:pt idx="52">
                    <c:v>سریال</c:v>
                  </c:pt>
                  <c:pt idx="53">
                    <c:v>سریال</c:v>
                  </c:pt>
                  <c:pt idx="54">
                    <c:v>سریال</c:v>
                  </c:pt>
                  <c:pt idx="55">
                    <c:v>داستانی</c:v>
                  </c:pt>
                  <c:pt idx="56">
                    <c:v>مستند</c:v>
                  </c:pt>
                  <c:pt idx="57">
                    <c:v>سریال</c:v>
                  </c:pt>
                  <c:pt idx="58">
                    <c:v>سریال</c:v>
                  </c:pt>
                  <c:pt idx="59">
                    <c:v>سریال</c:v>
                  </c:pt>
                  <c:pt idx="60">
                    <c:v>سریال</c:v>
                  </c:pt>
                  <c:pt idx="61">
                    <c:v>مستند</c:v>
                  </c:pt>
                  <c:pt idx="62">
                    <c:v>سینمایی</c:v>
                  </c:pt>
                  <c:pt idx="63">
                    <c:v>مستند</c:v>
                  </c:pt>
                  <c:pt idx="64">
                    <c:v>سریال</c:v>
                  </c:pt>
                  <c:pt idx="65">
                    <c:v>سریال</c:v>
                  </c:pt>
                  <c:pt idx="66">
                    <c:v>سریال</c:v>
                  </c:pt>
                  <c:pt idx="67">
                    <c:v>سریال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  <c:pt idx="20">
                    <c:v>العقاب 1</c:v>
                  </c:pt>
                  <c:pt idx="21">
                    <c:v>نگهبان قدس 4</c:v>
                  </c:pt>
                  <c:pt idx="22">
                    <c:v>نگهبان قدس 5</c:v>
                  </c:pt>
                  <c:pt idx="23">
                    <c:v>جنگ داعش و عراق</c:v>
                  </c:pt>
                  <c:pt idx="24">
                    <c:v>عسل سیاه</c:v>
                  </c:pt>
                  <c:pt idx="25">
                    <c:v>نگهبان قدس 6</c:v>
                  </c:pt>
                  <c:pt idx="26">
                    <c:v>دیواری در قلبم</c:v>
                  </c:pt>
                  <c:pt idx="27">
                    <c:v>نگهبان قدس 7</c:v>
                  </c:pt>
                  <c:pt idx="28">
                    <c:v>پدر</c:v>
                  </c:pt>
                  <c:pt idx="29">
                    <c:v>عمر</c:v>
                  </c:pt>
                  <c:pt idx="30">
                    <c:v>نگهبان قدس 8</c:v>
                  </c:pt>
                  <c:pt idx="31">
                    <c:v>نگهبان قدس 9</c:v>
                  </c:pt>
                  <c:pt idx="32">
                    <c:v>اسرائیل، شکاف از درون</c:v>
                  </c:pt>
                  <c:pt idx="33">
                    <c:v>موزه حرم امام حسین(ع)</c:v>
                  </c:pt>
                  <c:pt idx="34">
                    <c:v>فصل دوم تولد طلوع 1</c:v>
                  </c:pt>
                  <c:pt idx="35">
                    <c:v>سقطت</c:v>
                  </c:pt>
                  <c:pt idx="36">
                    <c:v>شیهانه</c:v>
                  </c:pt>
                  <c:pt idx="37">
                    <c:v>نگهبان قدس 10</c:v>
                  </c:pt>
                  <c:pt idx="38">
                    <c:v>زمستانی که گذشت</c:v>
                  </c:pt>
                  <c:pt idx="39">
                    <c:v>نگهبان قدس 11</c:v>
                  </c:pt>
                  <c:pt idx="40">
                    <c:v>نگهبان قدس 12</c:v>
                  </c:pt>
                  <c:pt idx="41">
                    <c:v>برتبه الشهید - ابومهدی المهندس</c:v>
                  </c:pt>
                  <c:pt idx="42">
                    <c:v>نواره</c:v>
                  </c:pt>
                  <c:pt idx="43">
                    <c:v>چهارسوق 8</c:v>
                  </c:pt>
                  <c:pt idx="44">
                    <c:v>ساعت آخر</c:v>
                  </c:pt>
                  <c:pt idx="45">
                    <c:v>نگهبان قدس 13</c:v>
                  </c:pt>
                  <c:pt idx="46">
                    <c:v>نگهبان قدس 14</c:v>
                  </c:pt>
                  <c:pt idx="47">
                    <c:v>چهارسوق 5</c:v>
                  </c:pt>
                  <c:pt idx="48">
                    <c:v>چهارسوق 7</c:v>
                  </c:pt>
                  <c:pt idx="49">
                    <c:v>مدیرکل 1</c:v>
                  </c:pt>
                  <c:pt idx="50">
                    <c:v>مشت آزادگان 1</c:v>
                  </c:pt>
                  <c:pt idx="51">
                    <c:v>کان معنا</c:v>
                  </c:pt>
                  <c:pt idx="52">
                    <c:v>نگهبان قدس 15</c:v>
                  </c:pt>
                  <c:pt idx="53">
                    <c:v>چهارسوق 11</c:v>
                  </c:pt>
                  <c:pt idx="54">
                    <c:v>چهارسوق 24</c:v>
                  </c:pt>
                  <c:pt idx="55">
                    <c:v>الحبل السری (بند ناف)</c:v>
                  </c:pt>
                  <c:pt idx="56">
                    <c:v>از جایی که فکرش را نمی کنند</c:v>
                  </c:pt>
                  <c:pt idx="57">
                    <c:v>چهارسوق 10</c:v>
                  </c:pt>
                  <c:pt idx="58">
                    <c:v>چهارسوق 12</c:v>
                  </c:pt>
                  <c:pt idx="59">
                    <c:v>چهارسوق 29</c:v>
                  </c:pt>
                  <c:pt idx="60">
                    <c:v>چهارسوق 33</c:v>
                  </c:pt>
                  <c:pt idx="61">
                    <c:v>سیدعباس موسوی</c:v>
                  </c:pt>
                  <c:pt idx="62">
                    <c:v>مریم</c:v>
                  </c:pt>
                  <c:pt idx="63">
                    <c:v>من الخیمه الی الدوله</c:v>
                  </c:pt>
                  <c:pt idx="64">
                    <c:v>چهارسوق 1</c:v>
                  </c:pt>
                  <c:pt idx="65">
                    <c:v>چهارسوق 13</c:v>
                  </c:pt>
                  <c:pt idx="66">
                    <c:v>چهارسوق 14</c:v>
                  </c:pt>
                  <c:pt idx="67">
                    <c:v>چهارسوق 17</c:v>
                  </c:pt>
                </c:lvl>
              </c:multiLvlStrCache>
            </c:multiLvlStrRef>
          </c:cat>
          <c:val>
            <c:numRef>
              <c:f>'جزئیات فیلمهای عربی'!$G$2:$G$71</c:f>
              <c:numCache>
                <c:formatCode>General</c:formatCode>
                <c:ptCount val="68"/>
                <c:pt idx="0">
                  <c:v>4606</c:v>
                </c:pt>
                <c:pt idx="1">
                  <c:v>539</c:v>
                </c:pt>
                <c:pt idx="2">
                  <c:v>1627</c:v>
                </c:pt>
                <c:pt idx="3">
                  <c:v>8363</c:v>
                </c:pt>
                <c:pt idx="4">
                  <c:v>410</c:v>
                </c:pt>
                <c:pt idx="5">
                  <c:v>880</c:v>
                </c:pt>
                <c:pt idx="6">
                  <c:v>1668</c:v>
                </c:pt>
                <c:pt idx="7">
                  <c:v>1921</c:v>
                </c:pt>
                <c:pt idx="8">
                  <c:v>595</c:v>
                </c:pt>
                <c:pt idx="9">
                  <c:v>145</c:v>
                </c:pt>
                <c:pt idx="10">
                  <c:v>423</c:v>
                </c:pt>
                <c:pt idx="11">
                  <c:v>1489</c:v>
                </c:pt>
                <c:pt idx="12">
                  <c:v>6008</c:v>
                </c:pt>
                <c:pt idx="13">
                  <c:v>619</c:v>
                </c:pt>
                <c:pt idx="14">
                  <c:v>692</c:v>
                </c:pt>
                <c:pt idx="15">
                  <c:v>628</c:v>
                </c:pt>
                <c:pt idx="16">
                  <c:v>8356</c:v>
                </c:pt>
                <c:pt idx="17">
                  <c:v>190</c:v>
                </c:pt>
                <c:pt idx="18">
                  <c:v>726</c:v>
                </c:pt>
                <c:pt idx="19">
                  <c:v>1006</c:v>
                </c:pt>
                <c:pt idx="20">
                  <c:v>4793</c:v>
                </c:pt>
                <c:pt idx="21">
                  <c:v>179</c:v>
                </c:pt>
                <c:pt idx="22">
                  <c:v>200</c:v>
                </c:pt>
                <c:pt idx="23">
                  <c:v>3469</c:v>
                </c:pt>
                <c:pt idx="24">
                  <c:v>172</c:v>
                </c:pt>
                <c:pt idx="25">
                  <c:v>137</c:v>
                </c:pt>
                <c:pt idx="26">
                  <c:v>3804</c:v>
                </c:pt>
                <c:pt idx="27">
                  <c:v>120</c:v>
                </c:pt>
                <c:pt idx="28">
                  <c:v>2823</c:v>
                </c:pt>
                <c:pt idx="29">
                  <c:v>2881</c:v>
                </c:pt>
                <c:pt idx="30">
                  <c:v>111</c:v>
                </c:pt>
                <c:pt idx="31">
                  <c:v>115</c:v>
                </c:pt>
                <c:pt idx="32">
                  <c:v>3963</c:v>
                </c:pt>
                <c:pt idx="33">
                  <c:v>797</c:v>
                </c:pt>
                <c:pt idx="34">
                  <c:v>2385</c:v>
                </c:pt>
                <c:pt idx="35">
                  <c:v>747</c:v>
                </c:pt>
                <c:pt idx="36">
                  <c:v>5031</c:v>
                </c:pt>
                <c:pt idx="37">
                  <c:v>101</c:v>
                </c:pt>
                <c:pt idx="38">
                  <c:v>114</c:v>
                </c:pt>
                <c:pt idx="39">
                  <c:v>101</c:v>
                </c:pt>
                <c:pt idx="40">
                  <c:v>100</c:v>
                </c:pt>
                <c:pt idx="41">
                  <c:v>410</c:v>
                </c:pt>
                <c:pt idx="42">
                  <c:v>397</c:v>
                </c:pt>
                <c:pt idx="43">
                  <c:v>2843</c:v>
                </c:pt>
                <c:pt idx="44">
                  <c:v>2103</c:v>
                </c:pt>
                <c:pt idx="45">
                  <c:v>101</c:v>
                </c:pt>
                <c:pt idx="46">
                  <c:v>170</c:v>
                </c:pt>
                <c:pt idx="47">
                  <c:v>2965</c:v>
                </c:pt>
                <c:pt idx="48">
                  <c:v>3002</c:v>
                </c:pt>
                <c:pt idx="49">
                  <c:v>3798</c:v>
                </c:pt>
                <c:pt idx="50">
                  <c:v>1801</c:v>
                </c:pt>
                <c:pt idx="51">
                  <c:v>3249</c:v>
                </c:pt>
                <c:pt idx="52">
                  <c:v>174</c:v>
                </c:pt>
                <c:pt idx="53">
                  <c:v>2803</c:v>
                </c:pt>
                <c:pt idx="54">
                  <c:v>2924</c:v>
                </c:pt>
                <c:pt idx="55">
                  <c:v>383</c:v>
                </c:pt>
                <c:pt idx="56">
                  <c:v>690</c:v>
                </c:pt>
                <c:pt idx="57">
                  <c:v>2960</c:v>
                </c:pt>
                <c:pt idx="58">
                  <c:v>2725</c:v>
                </c:pt>
                <c:pt idx="59">
                  <c:v>2823</c:v>
                </c:pt>
                <c:pt idx="60">
                  <c:v>2946</c:v>
                </c:pt>
                <c:pt idx="61">
                  <c:v>813</c:v>
                </c:pt>
                <c:pt idx="62">
                  <c:v>3124</c:v>
                </c:pt>
                <c:pt idx="63">
                  <c:v>318</c:v>
                </c:pt>
                <c:pt idx="64">
                  <c:v>2504</c:v>
                </c:pt>
                <c:pt idx="65">
                  <c:v>3076</c:v>
                </c:pt>
                <c:pt idx="66">
                  <c:v>2513</c:v>
                </c:pt>
                <c:pt idx="67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7-431A-916F-245EA92661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عربی'!$D$2:$E$71</c:f>
              <c:multiLvlStrCache>
                <c:ptCount val="68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  <c:pt idx="20">
                    <c:v>سریال</c:v>
                  </c:pt>
                  <c:pt idx="21">
                    <c:v>سریال</c:v>
                  </c:pt>
                  <c:pt idx="22">
                    <c:v>سریال</c:v>
                  </c:pt>
                  <c:pt idx="23">
                    <c:v>مستند</c:v>
                  </c:pt>
                  <c:pt idx="24">
                    <c:v>سینمایی</c:v>
                  </c:pt>
                  <c:pt idx="25">
                    <c:v>سریال</c:v>
                  </c:pt>
                  <c:pt idx="26">
                    <c:v>انیمیشن</c:v>
                  </c:pt>
                  <c:pt idx="27">
                    <c:v>سریال</c:v>
                  </c:pt>
                  <c:pt idx="28">
                    <c:v>سینمایی</c:v>
                  </c:pt>
                  <c:pt idx="29">
                    <c:v>سینمایی</c:v>
                  </c:pt>
                  <c:pt idx="30">
                    <c:v>سریال</c:v>
                  </c:pt>
                  <c:pt idx="31">
                    <c:v>سریال</c:v>
                  </c:pt>
                  <c:pt idx="32">
                    <c:v>مستند</c:v>
                  </c:pt>
                  <c:pt idx="33">
                    <c:v>مستند</c:v>
                  </c:pt>
                  <c:pt idx="34">
                    <c:v>سریال</c:v>
                  </c:pt>
                  <c:pt idx="35">
                    <c:v>داستانی</c:v>
                  </c:pt>
                  <c:pt idx="36">
                    <c:v>سینمایی</c:v>
                  </c:pt>
                  <c:pt idx="37">
                    <c:v>سریال</c:v>
                  </c:pt>
                  <c:pt idx="38">
                    <c:v>سینمایی</c:v>
                  </c:pt>
                  <c:pt idx="39">
                    <c:v>سریال</c:v>
                  </c:pt>
                  <c:pt idx="40">
                    <c:v>سریال</c:v>
                  </c:pt>
                  <c:pt idx="41">
                    <c:v>مستند سریالی</c:v>
                  </c:pt>
                  <c:pt idx="42">
                    <c:v>سینمایی</c:v>
                  </c:pt>
                  <c:pt idx="43">
                    <c:v>سریال</c:v>
                  </c:pt>
                  <c:pt idx="44">
                    <c:v>مستند</c:v>
                  </c:pt>
                  <c:pt idx="45">
                    <c:v>سریال</c:v>
                  </c:pt>
                  <c:pt idx="46">
                    <c:v>سریال</c:v>
                  </c:pt>
                  <c:pt idx="47">
                    <c:v>سریال</c:v>
                  </c:pt>
                  <c:pt idx="48">
                    <c:v>سریال</c:v>
                  </c:pt>
                  <c:pt idx="49">
                    <c:v>سریال</c:v>
                  </c:pt>
                  <c:pt idx="50">
                    <c:v>سریال</c:v>
                  </c:pt>
                  <c:pt idx="51">
                    <c:v>مستند</c:v>
                  </c:pt>
                  <c:pt idx="52">
                    <c:v>سریال</c:v>
                  </c:pt>
                  <c:pt idx="53">
                    <c:v>سریال</c:v>
                  </c:pt>
                  <c:pt idx="54">
                    <c:v>سریال</c:v>
                  </c:pt>
                  <c:pt idx="55">
                    <c:v>داستانی</c:v>
                  </c:pt>
                  <c:pt idx="56">
                    <c:v>مستند</c:v>
                  </c:pt>
                  <c:pt idx="57">
                    <c:v>سریال</c:v>
                  </c:pt>
                  <c:pt idx="58">
                    <c:v>سریال</c:v>
                  </c:pt>
                  <c:pt idx="59">
                    <c:v>سریال</c:v>
                  </c:pt>
                  <c:pt idx="60">
                    <c:v>سریال</c:v>
                  </c:pt>
                  <c:pt idx="61">
                    <c:v>مستند</c:v>
                  </c:pt>
                  <c:pt idx="62">
                    <c:v>سینمایی</c:v>
                  </c:pt>
                  <c:pt idx="63">
                    <c:v>مستند</c:v>
                  </c:pt>
                  <c:pt idx="64">
                    <c:v>سریال</c:v>
                  </c:pt>
                  <c:pt idx="65">
                    <c:v>سریال</c:v>
                  </c:pt>
                  <c:pt idx="66">
                    <c:v>سریال</c:v>
                  </c:pt>
                  <c:pt idx="67">
                    <c:v>سریال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  <c:pt idx="20">
                    <c:v>العقاب 1</c:v>
                  </c:pt>
                  <c:pt idx="21">
                    <c:v>نگهبان قدس 4</c:v>
                  </c:pt>
                  <c:pt idx="22">
                    <c:v>نگهبان قدس 5</c:v>
                  </c:pt>
                  <c:pt idx="23">
                    <c:v>جنگ داعش و عراق</c:v>
                  </c:pt>
                  <c:pt idx="24">
                    <c:v>عسل سیاه</c:v>
                  </c:pt>
                  <c:pt idx="25">
                    <c:v>نگهبان قدس 6</c:v>
                  </c:pt>
                  <c:pt idx="26">
                    <c:v>دیواری در قلبم</c:v>
                  </c:pt>
                  <c:pt idx="27">
                    <c:v>نگهبان قدس 7</c:v>
                  </c:pt>
                  <c:pt idx="28">
                    <c:v>پدر</c:v>
                  </c:pt>
                  <c:pt idx="29">
                    <c:v>عمر</c:v>
                  </c:pt>
                  <c:pt idx="30">
                    <c:v>نگهبان قدس 8</c:v>
                  </c:pt>
                  <c:pt idx="31">
                    <c:v>نگهبان قدس 9</c:v>
                  </c:pt>
                  <c:pt idx="32">
                    <c:v>اسرائیل، شکاف از درون</c:v>
                  </c:pt>
                  <c:pt idx="33">
                    <c:v>موزه حرم امام حسین(ع)</c:v>
                  </c:pt>
                  <c:pt idx="34">
                    <c:v>فصل دوم تولد طلوع 1</c:v>
                  </c:pt>
                  <c:pt idx="35">
                    <c:v>سقطت</c:v>
                  </c:pt>
                  <c:pt idx="36">
                    <c:v>شیهانه</c:v>
                  </c:pt>
                  <c:pt idx="37">
                    <c:v>نگهبان قدس 10</c:v>
                  </c:pt>
                  <c:pt idx="38">
                    <c:v>زمستانی که گذشت</c:v>
                  </c:pt>
                  <c:pt idx="39">
                    <c:v>نگهبان قدس 11</c:v>
                  </c:pt>
                  <c:pt idx="40">
                    <c:v>نگهبان قدس 12</c:v>
                  </c:pt>
                  <c:pt idx="41">
                    <c:v>برتبه الشهید - ابومهدی المهندس</c:v>
                  </c:pt>
                  <c:pt idx="42">
                    <c:v>نواره</c:v>
                  </c:pt>
                  <c:pt idx="43">
                    <c:v>چهارسوق 8</c:v>
                  </c:pt>
                  <c:pt idx="44">
                    <c:v>ساعت آخر</c:v>
                  </c:pt>
                  <c:pt idx="45">
                    <c:v>نگهبان قدس 13</c:v>
                  </c:pt>
                  <c:pt idx="46">
                    <c:v>نگهبان قدس 14</c:v>
                  </c:pt>
                  <c:pt idx="47">
                    <c:v>چهارسوق 5</c:v>
                  </c:pt>
                  <c:pt idx="48">
                    <c:v>چهارسوق 7</c:v>
                  </c:pt>
                  <c:pt idx="49">
                    <c:v>مدیرکل 1</c:v>
                  </c:pt>
                  <c:pt idx="50">
                    <c:v>مشت آزادگان 1</c:v>
                  </c:pt>
                  <c:pt idx="51">
                    <c:v>کان معنا</c:v>
                  </c:pt>
                  <c:pt idx="52">
                    <c:v>نگهبان قدس 15</c:v>
                  </c:pt>
                  <c:pt idx="53">
                    <c:v>چهارسوق 11</c:v>
                  </c:pt>
                  <c:pt idx="54">
                    <c:v>چهارسوق 24</c:v>
                  </c:pt>
                  <c:pt idx="55">
                    <c:v>الحبل السری (بند ناف)</c:v>
                  </c:pt>
                  <c:pt idx="56">
                    <c:v>از جایی که فکرش را نمی کنند</c:v>
                  </c:pt>
                  <c:pt idx="57">
                    <c:v>چهارسوق 10</c:v>
                  </c:pt>
                  <c:pt idx="58">
                    <c:v>چهارسوق 12</c:v>
                  </c:pt>
                  <c:pt idx="59">
                    <c:v>چهارسوق 29</c:v>
                  </c:pt>
                  <c:pt idx="60">
                    <c:v>چهارسوق 33</c:v>
                  </c:pt>
                  <c:pt idx="61">
                    <c:v>سیدعباس موسوی</c:v>
                  </c:pt>
                  <c:pt idx="62">
                    <c:v>مریم</c:v>
                  </c:pt>
                  <c:pt idx="63">
                    <c:v>من الخیمه الی الدوله</c:v>
                  </c:pt>
                  <c:pt idx="64">
                    <c:v>چهارسوق 1</c:v>
                  </c:pt>
                  <c:pt idx="65">
                    <c:v>چهارسوق 13</c:v>
                  </c:pt>
                  <c:pt idx="66">
                    <c:v>چهارسوق 14</c:v>
                  </c:pt>
                  <c:pt idx="67">
                    <c:v>چهارسوق 17</c:v>
                  </c:pt>
                </c:lvl>
              </c:multiLvlStrCache>
            </c:multiLvlStrRef>
          </c:cat>
          <c:val>
            <c:numRef>
              <c:f>'جزئیات فیلمهای عربی'!$H$2:$H$71</c:f>
              <c:numCache>
                <c:formatCode>General</c:formatCode>
                <c:ptCount val="68"/>
                <c:pt idx="0">
                  <c:v>231</c:v>
                </c:pt>
                <c:pt idx="1">
                  <c:v>131</c:v>
                </c:pt>
                <c:pt idx="2">
                  <c:v>110</c:v>
                </c:pt>
                <c:pt idx="4">
                  <c:v>25</c:v>
                </c:pt>
                <c:pt idx="5">
                  <c:v>74</c:v>
                </c:pt>
                <c:pt idx="6">
                  <c:v>95</c:v>
                </c:pt>
                <c:pt idx="8">
                  <c:v>61</c:v>
                </c:pt>
                <c:pt idx="9">
                  <c:v>10</c:v>
                </c:pt>
                <c:pt idx="10">
                  <c:v>56</c:v>
                </c:pt>
                <c:pt idx="12">
                  <c:v>530</c:v>
                </c:pt>
                <c:pt idx="13">
                  <c:v>44</c:v>
                </c:pt>
                <c:pt idx="14">
                  <c:v>55</c:v>
                </c:pt>
                <c:pt idx="15">
                  <c:v>46</c:v>
                </c:pt>
                <c:pt idx="17">
                  <c:v>7</c:v>
                </c:pt>
                <c:pt idx="18">
                  <c:v>45</c:v>
                </c:pt>
                <c:pt idx="21">
                  <c:v>6</c:v>
                </c:pt>
                <c:pt idx="22">
                  <c:v>8</c:v>
                </c:pt>
                <c:pt idx="24">
                  <c:v>11</c:v>
                </c:pt>
                <c:pt idx="25">
                  <c:v>9</c:v>
                </c:pt>
                <c:pt idx="26">
                  <c:v>2</c:v>
                </c:pt>
                <c:pt idx="27">
                  <c:v>9</c:v>
                </c:pt>
                <c:pt idx="28">
                  <c:v>126</c:v>
                </c:pt>
                <c:pt idx="29">
                  <c:v>118</c:v>
                </c:pt>
                <c:pt idx="30">
                  <c:v>7</c:v>
                </c:pt>
                <c:pt idx="31">
                  <c:v>5</c:v>
                </c:pt>
                <c:pt idx="32">
                  <c:v>190</c:v>
                </c:pt>
                <c:pt idx="35">
                  <c:v>21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2">
                  <c:v>9</c:v>
                </c:pt>
                <c:pt idx="45">
                  <c:v>4</c:v>
                </c:pt>
                <c:pt idx="46">
                  <c:v>4</c:v>
                </c:pt>
                <c:pt idx="49">
                  <c:v>124</c:v>
                </c:pt>
                <c:pt idx="50">
                  <c:v>44</c:v>
                </c:pt>
                <c:pt idx="51">
                  <c:v>2</c:v>
                </c:pt>
                <c:pt idx="52">
                  <c:v>6</c:v>
                </c:pt>
                <c:pt idx="56">
                  <c:v>35</c:v>
                </c:pt>
                <c:pt idx="6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7-431A-916F-245EA92661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عربی'!$D$2:$E$71</c:f>
              <c:multiLvlStrCache>
                <c:ptCount val="68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  <c:pt idx="20">
                    <c:v>سریال</c:v>
                  </c:pt>
                  <c:pt idx="21">
                    <c:v>سریال</c:v>
                  </c:pt>
                  <c:pt idx="22">
                    <c:v>سریال</c:v>
                  </c:pt>
                  <c:pt idx="23">
                    <c:v>مستند</c:v>
                  </c:pt>
                  <c:pt idx="24">
                    <c:v>سینمایی</c:v>
                  </c:pt>
                  <c:pt idx="25">
                    <c:v>سریال</c:v>
                  </c:pt>
                  <c:pt idx="26">
                    <c:v>انیمیشن</c:v>
                  </c:pt>
                  <c:pt idx="27">
                    <c:v>سریال</c:v>
                  </c:pt>
                  <c:pt idx="28">
                    <c:v>سینمایی</c:v>
                  </c:pt>
                  <c:pt idx="29">
                    <c:v>سینمایی</c:v>
                  </c:pt>
                  <c:pt idx="30">
                    <c:v>سریال</c:v>
                  </c:pt>
                  <c:pt idx="31">
                    <c:v>سریال</c:v>
                  </c:pt>
                  <c:pt idx="32">
                    <c:v>مستند</c:v>
                  </c:pt>
                  <c:pt idx="33">
                    <c:v>مستند</c:v>
                  </c:pt>
                  <c:pt idx="34">
                    <c:v>سریال</c:v>
                  </c:pt>
                  <c:pt idx="35">
                    <c:v>داستانی</c:v>
                  </c:pt>
                  <c:pt idx="36">
                    <c:v>سینمایی</c:v>
                  </c:pt>
                  <c:pt idx="37">
                    <c:v>سریال</c:v>
                  </c:pt>
                  <c:pt idx="38">
                    <c:v>سینمایی</c:v>
                  </c:pt>
                  <c:pt idx="39">
                    <c:v>سریال</c:v>
                  </c:pt>
                  <c:pt idx="40">
                    <c:v>سریال</c:v>
                  </c:pt>
                  <c:pt idx="41">
                    <c:v>مستند سریالی</c:v>
                  </c:pt>
                  <c:pt idx="42">
                    <c:v>سینمایی</c:v>
                  </c:pt>
                  <c:pt idx="43">
                    <c:v>سریال</c:v>
                  </c:pt>
                  <c:pt idx="44">
                    <c:v>مستند</c:v>
                  </c:pt>
                  <c:pt idx="45">
                    <c:v>سریال</c:v>
                  </c:pt>
                  <c:pt idx="46">
                    <c:v>سریال</c:v>
                  </c:pt>
                  <c:pt idx="47">
                    <c:v>سریال</c:v>
                  </c:pt>
                  <c:pt idx="48">
                    <c:v>سریال</c:v>
                  </c:pt>
                  <c:pt idx="49">
                    <c:v>سریال</c:v>
                  </c:pt>
                  <c:pt idx="50">
                    <c:v>سریال</c:v>
                  </c:pt>
                  <c:pt idx="51">
                    <c:v>مستند</c:v>
                  </c:pt>
                  <c:pt idx="52">
                    <c:v>سریال</c:v>
                  </c:pt>
                  <c:pt idx="53">
                    <c:v>سریال</c:v>
                  </c:pt>
                  <c:pt idx="54">
                    <c:v>سریال</c:v>
                  </c:pt>
                  <c:pt idx="55">
                    <c:v>داستانی</c:v>
                  </c:pt>
                  <c:pt idx="56">
                    <c:v>مستند</c:v>
                  </c:pt>
                  <c:pt idx="57">
                    <c:v>سریال</c:v>
                  </c:pt>
                  <c:pt idx="58">
                    <c:v>سریال</c:v>
                  </c:pt>
                  <c:pt idx="59">
                    <c:v>سریال</c:v>
                  </c:pt>
                  <c:pt idx="60">
                    <c:v>سریال</c:v>
                  </c:pt>
                  <c:pt idx="61">
                    <c:v>مستند</c:v>
                  </c:pt>
                  <c:pt idx="62">
                    <c:v>سینمایی</c:v>
                  </c:pt>
                  <c:pt idx="63">
                    <c:v>مستند</c:v>
                  </c:pt>
                  <c:pt idx="64">
                    <c:v>سریال</c:v>
                  </c:pt>
                  <c:pt idx="65">
                    <c:v>سریال</c:v>
                  </c:pt>
                  <c:pt idx="66">
                    <c:v>سریال</c:v>
                  </c:pt>
                  <c:pt idx="67">
                    <c:v>سریال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  <c:pt idx="20">
                    <c:v>العقاب 1</c:v>
                  </c:pt>
                  <c:pt idx="21">
                    <c:v>نگهبان قدس 4</c:v>
                  </c:pt>
                  <c:pt idx="22">
                    <c:v>نگهبان قدس 5</c:v>
                  </c:pt>
                  <c:pt idx="23">
                    <c:v>جنگ داعش و عراق</c:v>
                  </c:pt>
                  <c:pt idx="24">
                    <c:v>عسل سیاه</c:v>
                  </c:pt>
                  <c:pt idx="25">
                    <c:v>نگهبان قدس 6</c:v>
                  </c:pt>
                  <c:pt idx="26">
                    <c:v>دیواری در قلبم</c:v>
                  </c:pt>
                  <c:pt idx="27">
                    <c:v>نگهبان قدس 7</c:v>
                  </c:pt>
                  <c:pt idx="28">
                    <c:v>پدر</c:v>
                  </c:pt>
                  <c:pt idx="29">
                    <c:v>عمر</c:v>
                  </c:pt>
                  <c:pt idx="30">
                    <c:v>نگهبان قدس 8</c:v>
                  </c:pt>
                  <c:pt idx="31">
                    <c:v>نگهبان قدس 9</c:v>
                  </c:pt>
                  <c:pt idx="32">
                    <c:v>اسرائیل، شکاف از درون</c:v>
                  </c:pt>
                  <c:pt idx="33">
                    <c:v>موزه حرم امام حسین(ع)</c:v>
                  </c:pt>
                  <c:pt idx="34">
                    <c:v>فصل دوم تولد طلوع 1</c:v>
                  </c:pt>
                  <c:pt idx="35">
                    <c:v>سقطت</c:v>
                  </c:pt>
                  <c:pt idx="36">
                    <c:v>شیهانه</c:v>
                  </c:pt>
                  <c:pt idx="37">
                    <c:v>نگهبان قدس 10</c:v>
                  </c:pt>
                  <c:pt idx="38">
                    <c:v>زمستانی که گذشت</c:v>
                  </c:pt>
                  <c:pt idx="39">
                    <c:v>نگهبان قدس 11</c:v>
                  </c:pt>
                  <c:pt idx="40">
                    <c:v>نگهبان قدس 12</c:v>
                  </c:pt>
                  <c:pt idx="41">
                    <c:v>برتبه الشهید - ابومهدی المهندس</c:v>
                  </c:pt>
                  <c:pt idx="42">
                    <c:v>نواره</c:v>
                  </c:pt>
                  <c:pt idx="43">
                    <c:v>چهارسوق 8</c:v>
                  </c:pt>
                  <c:pt idx="44">
                    <c:v>ساعت آخر</c:v>
                  </c:pt>
                  <c:pt idx="45">
                    <c:v>نگهبان قدس 13</c:v>
                  </c:pt>
                  <c:pt idx="46">
                    <c:v>نگهبان قدس 14</c:v>
                  </c:pt>
                  <c:pt idx="47">
                    <c:v>چهارسوق 5</c:v>
                  </c:pt>
                  <c:pt idx="48">
                    <c:v>چهارسوق 7</c:v>
                  </c:pt>
                  <c:pt idx="49">
                    <c:v>مدیرکل 1</c:v>
                  </c:pt>
                  <c:pt idx="50">
                    <c:v>مشت آزادگان 1</c:v>
                  </c:pt>
                  <c:pt idx="51">
                    <c:v>کان معنا</c:v>
                  </c:pt>
                  <c:pt idx="52">
                    <c:v>نگهبان قدس 15</c:v>
                  </c:pt>
                  <c:pt idx="53">
                    <c:v>چهارسوق 11</c:v>
                  </c:pt>
                  <c:pt idx="54">
                    <c:v>چهارسوق 24</c:v>
                  </c:pt>
                  <c:pt idx="55">
                    <c:v>الحبل السری (بند ناف)</c:v>
                  </c:pt>
                  <c:pt idx="56">
                    <c:v>از جایی که فکرش را نمی کنند</c:v>
                  </c:pt>
                  <c:pt idx="57">
                    <c:v>چهارسوق 10</c:v>
                  </c:pt>
                  <c:pt idx="58">
                    <c:v>چهارسوق 12</c:v>
                  </c:pt>
                  <c:pt idx="59">
                    <c:v>چهارسوق 29</c:v>
                  </c:pt>
                  <c:pt idx="60">
                    <c:v>چهارسوق 33</c:v>
                  </c:pt>
                  <c:pt idx="61">
                    <c:v>سیدعباس موسوی</c:v>
                  </c:pt>
                  <c:pt idx="62">
                    <c:v>مریم</c:v>
                  </c:pt>
                  <c:pt idx="63">
                    <c:v>من الخیمه الی الدوله</c:v>
                  </c:pt>
                  <c:pt idx="64">
                    <c:v>چهارسوق 1</c:v>
                  </c:pt>
                  <c:pt idx="65">
                    <c:v>چهارسوق 13</c:v>
                  </c:pt>
                  <c:pt idx="66">
                    <c:v>چهارسوق 14</c:v>
                  </c:pt>
                  <c:pt idx="67">
                    <c:v>چهارسوق 17</c:v>
                  </c:pt>
                </c:lvl>
              </c:multiLvlStrCache>
            </c:multiLvlStrRef>
          </c:cat>
          <c:val>
            <c:numRef>
              <c:f>'جزئیات فیلمهای عربی'!$I$2:$I$71</c:f>
              <c:numCache>
                <c:formatCode>_ * #,##0_-_ ;_ * #,##0\-_ ;_ * "-"??_-_ ;_ @_ </c:formatCode>
                <c:ptCount val="68"/>
                <c:pt idx="0">
                  <c:v>2721000</c:v>
                </c:pt>
                <c:pt idx="1">
                  <c:v>1888100</c:v>
                </c:pt>
                <c:pt idx="2">
                  <c:v>1565450</c:v>
                </c:pt>
                <c:pt idx="3" formatCode="General">
                  <c:v>1560000</c:v>
                </c:pt>
                <c:pt idx="4">
                  <c:v>1281500</c:v>
                </c:pt>
                <c:pt idx="5">
                  <c:v>1104650</c:v>
                </c:pt>
                <c:pt idx="6" formatCode="General">
                  <c:v>1083000</c:v>
                </c:pt>
                <c:pt idx="7">
                  <c:v>962500</c:v>
                </c:pt>
                <c:pt idx="8">
                  <c:v>899050</c:v>
                </c:pt>
                <c:pt idx="9">
                  <c:v>852500</c:v>
                </c:pt>
                <c:pt idx="10">
                  <c:v>799800</c:v>
                </c:pt>
                <c:pt idx="11">
                  <c:v>744000</c:v>
                </c:pt>
                <c:pt idx="12">
                  <c:v>735750</c:v>
                </c:pt>
                <c:pt idx="13">
                  <c:v>698450</c:v>
                </c:pt>
                <c:pt idx="14">
                  <c:v>650900</c:v>
                </c:pt>
                <c:pt idx="15">
                  <c:v>642050</c:v>
                </c:pt>
                <c:pt idx="16" formatCode="General">
                  <c:v>630400</c:v>
                </c:pt>
                <c:pt idx="17">
                  <c:v>622500</c:v>
                </c:pt>
                <c:pt idx="18">
                  <c:v>569550</c:v>
                </c:pt>
                <c:pt idx="19">
                  <c:v>552000</c:v>
                </c:pt>
                <c:pt idx="20">
                  <c:v>534000</c:v>
                </c:pt>
                <c:pt idx="21">
                  <c:v>515000</c:v>
                </c:pt>
                <c:pt idx="22">
                  <c:v>485000</c:v>
                </c:pt>
                <c:pt idx="23">
                  <c:v>450000</c:v>
                </c:pt>
                <c:pt idx="24" formatCode="General">
                  <c:v>448000</c:v>
                </c:pt>
                <c:pt idx="25">
                  <c:v>420000</c:v>
                </c:pt>
                <c:pt idx="26">
                  <c:v>403000</c:v>
                </c:pt>
                <c:pt idx="27">
                  <c:v>387500</c:v>
                </c:pt>
                <c:pt idx="28" formatCode="General">
                  <c:v>376500</c:v>
                </c:pt>
                <c:pt idx="29" formatCode="General">
                  <c:v>373000</c:v>
                </c:pt>
                <c:pt idx="30">
                  <c:v>365000</c:v>
                </c:pt>
                <c:pt idx="31">
                  <c:v>360000</c:v>
                </c:pt>
                <c:pt idx="32">
                  <c:v>357500</c:v>
                </c:pt>
                <c:pt idx="33">
                  <c:v>332000</c:v>
                </c:pt>
                <c:pt idx="34">
                  <c:v>325000</c:v>
                </c:pt>
                <c:pt idx="35" formatCode="General">
                  <c:v>320000</c:v>
                </c:pt>
                <c:pt idx="36" formatCode="General">
                  <c:v>318000</c:v>
                </c:pt>
                <c:pt idx="37">
                  <c:v>302500</c:v>
                </c:pt>
                <c:pt idx="38" formatCode="General">
                  <c:v>298700</c:v>
                </c:pt>
                <c:pt idx="39">
                  <c:v>290000</c:v>
                </c:pt>
                <c:pt idx="40">
                  <c:v>272500</c:v>
                </c:pt>
                <c:pt idx="41">
                  <c:v>269000</c:v>
                </c:pt>
                <c:pt idx="42" formatCode="General">
                  <c:v>268000</c:v>
                </c:pt>
                <c:pt idx="43">
                  <c:v>265000</c:v>
                </c:pt>
                <c:pt idx="44">
                  <c:v>262000</c:v>
                </c:pt>
                <c:pt idx="45">
                  <c:v>255000</c:v>
                </c:pt>
                <c:pt idx="46">
                  <c:v>245000</c:v>
                </c:pt>
                <c:pt idx="47">
                  <c:v>245000</c:v>
                </c:pt>
                <c:pt idx="48">
                  <c:v>245000</c:v>
                </c:pt>
                <c:pt idx="49">
                  <c:v>244000</c:v>
                </c:pt>
                <c:pt idx="50">
                  <c:v>243000</c:v>
                </c:pt>
                <c:pt idx="51">
                  <c:v>241000</c:v>
                </c:pt>
                <c:pt idx="52">
                  <c:v>240000</c:v>
                </c:pt>
                <c:pt idx="53">
                  <c:v>240000</c:v>
                </c:pt>
                <c:pt idx="54">
                  <c:v>240000</c:v>
                </c:pt>
                <c:pt idx="55" formatCode="General">
                  <c:v>236300</c:v>
                </c:pt>
                <c:pt idx="56">
                  <c:v>236000</c:v>
                </c:pt>
                <c:pt idx="57">
                  <c:v>235000</c:v>
                </c:pt>
                <c:pt idx="58">
                  <c:v>235000</c:v>
                </c:pt>
                <c:pt idx="59">
                  <c:v>235000</c:v>
                </c:pt>
                <c:pt idx="60">
                  <c:v>235000</c:v>
                </c:pt>
                <c:pt idx="61">
                  <c:v>234000</c:v>
                </c:pt>
                <c:pt idx="62" formatCode="General">
                  <c:v>233700</c:v>
                </c:pt>
                <c:pt idx="63">
                  <c:v>232000</c:v>
                </c:pt>
                <c:pt idx="64">
                  <c:v>230000</c:v>
                </c:pt>
                <c:pt idx="65">
                  <c:v>225000</c:v>
                </c:pt>
                <c:pt idx="66">
                  <c:v>225000</c:v>
                </c:pt>
                <c:pt idx="67">
                  <c:v>225000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7-431A-916F-245EA926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32128"/>
        <c:axId val="580332544"/>
      </c:lineChart>
      <c:catAx>
        <c:axId val="5803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580332544"/>
        <c:crosses val="autoZero"/>
        <c:auto val="1"/>
        <c:lblAlgn val="ctr"/>
        <c:lblOffset val="100"/>
        <c:noMultiLvlLbl val="0"/>
      </c:catAx>
      <c:valAx>
        <c:axId val="58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246063</xdr:colOff>
      <xdr:row>2</xdr:row>
      <xdr:rowOff>9525</xdr:rowOff>
    </xdr:from>
    <xdr:to>
      <xdr:col>27</xdr:col>
      <xdr:colOff>581025</xdr:colOff>
      <xdr:row>16</xdr:row>
      <xdr:rowOff>233362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583E45-2F6B-4455-B5C0-4ADAED2F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65088</xdr:colOff>
      <xdr:row>52</xdr:row>
      <xdr:rowOff>57150</xdr:rowOff>
    </xdr:from>
    <xdr:to>
      <xdr:col>23</xdr:col>
      <xdr:colOff>385763</xdr:colOff>
      <xdr:row>76</xdr:row>
      <xdr:rowOff>266700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D3F41F-2504-46CC-AA48-DBEFCC86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820D8-E7DB-4B2B-AC36-E0CD3A2D55A0}" name="Table1" displayName="Table1" ref="A1:J475" totalsRowCount="1" headerRowDxfId="22" dataDxfId="21" tableBorderDxfId="20">
  <autoFilter ref="A1:J474" xr:uid="{00000000-0001-0000-0000-000000000000}">
    <filterColumn colId="4">
      <filters>
        <filter val="انیمیشن"/>
        <filter val="داستانی"/>
        <filter val="سریال"/>
        <filter val="سینمایی"/>
        <filter val="مستند"/>
        <filter val="مستند سریالی"/>
      </filters>
    </filterColumn>
    <filterColumn colId="8">
      <filters>
        <filter val="-"/>
        <filter val="1,000"/>
        <filter val="1,104,650"/>
        <filter val="1,281,500"/>
        <filter val="1,565,450"/>
        <filter val="1,888,100"/>
        <filter val="10,000"/>
        <filter val="100,500"/>
        <filter val="101,000"/>
        <filter val="102,000"/>
        <filter val="104,000"/>
        <filter val="105,000"/>
        <filter val="106,000"/>
        <filter val="108,000"/>
        <filter val="108,500"/>
        <filter val="1083000"/>
        <filter val="109,500"/>
        <filter val="11,700"/>
        <filter val="110,000"/>
        <filter val="112,000"/>
        <filter val="114,000"/>
        <filter val="115,000"/>
        <filter val="115,500"/>
        <filter val="116,000"/>
        <filter val="118,000"/>
        <filter val="12,000"/>
        <filter val="120,000"/>
        <filter val="124,000"/>
        <filter val="124,500"/>
        <filter val="125,000"/>
        <filter val="128,000"/>
        <filter val="128,250"/>
        <filter val="13,000"/>
        <filter val="130,000"/>
        <filter val="132,000"/>
        <filter val="134,000"/>
        <filter val="135,000"/>
        <filter val="136,000"/>
        <filter val="136,500"/>
        <filter val="137,500"/>
        <filter val="138,000"/>
        <filter val="140,000"/>
        <filter val="142,500"/>
        <filter val="143,000"/>
        <filter val="143000"/>
        <filter val="144,000"/>
        <filter val="145,000"/>
        <filter val="145,300"/>
        <filter val="146,000"/>
        <filter val="146,250"/>
        <filter val="147,500"/>
        <filter val="148,000"/>
        <filter val="15,000"/>
        <filter val="150,000"/>
        <filter val="153,000"/>
        <filter val="154998"/>
        <filter val="155,000"/>
        <filter val="1560000"/>
        <filter val="157,500"/>
        <filter val="158,000"/>
        <filter val="16,000"/>
        <filter val="162,500"/>
        <filter val="165,000"/>
        <filter val="165000"/>
        <filter val="170,000"/>
        <filter val="174,000"/>
        <filter val="174000"/>
        <filter val="18,000"/>
        <filter val="180,000"/>
        <filter val="185,000"/>
        <filter val="187,500"/>
        <filter val="19,500"/>
        <filter val="190,000"/>
        <filter val="195,000"/>
        <filter val="196,000"/>
        <filter val="198,000"/>
        <filter val="2,721,000"/>
        <filter val="20,000"/>
        <filter val="200,000"/>
        <filter val="205,000"/>
        <filter val="207,000"/>
        <filter val="207,500"/>
        <filter val="210,000"/>
        <filter val="215,000"/>
        <filter val="22,000"/>
        <filter val="220,000"/>
        <filter val="222,000"/>
        <filter val="225,000"/>
        <filter val="23,000"/>
        <filter val="230,000"/>
        <filter val="232,000"/>
        <filter val="233700"/>
        <filter val="234,000"/>
        <filter val="235,000"/>
        <filter val="236,000"/>
        <filter val="236300"/>
        <filter val="24,000"/>
        <filter val="240,000"/>
        <filter val="241,000"/>
        <filter val="243,000"/>
        <filter val="244,000"/>
        <filter val="245,000"/>
        <filter val="25,000"/>
        <filter val="255,000"/>
        <filter val="26,000"/>
        <filter val="262,000"/>
        <filter val="265,000"/>
        <filter val="268000"/>
        <filter val="269,000"/>
        <filter val="27,000"/>
        <filter val="272,500"/>
        <filter val="28,500"/>
        <filter val="29,000"/>
        <filter val="290,000"/>
        <filter val="298700"/>
        <filter val="3,000"/>
        <filter val="30,000"/>
        <filter val="302,500"/>
        <filter val="31,000"/>
        <filter val="31,500"/>
        <filter val="31400"/>
        <filter val="318000"/>
        <filter val="320000"/>
        <filter val="325,000"/>
        <filter val="33,000"/>
        <filter val="332,000"/>
        <filter val="34,000"/>
        <filter val="34,500"/>
        <filter val="35,000"/>
        <filter val="357,500"/>
        <filter val="36,000"/>
        <filter val="360,000"/>
        <filter val="365,000"/>
        <filter val="37"/>
        <filter val="37,000"/>
        <filter val="373000"/>
        <filter val="376500"/>
        <filter val="387,500"/>
        <filter val="39,000"/>
        <filter val="40,000"/>
        <filter val="403,000"/>
        <filter val="41,000"/>
        <filter val="41,500"/>
        <filter val="42,000"/>
        <filter val="420,000"/>
        <filter val="43,000"/>
        <filter val="44,000"/>
        <filter val="44000"/>
        <filter val="448000"/>
        <filter val="45,000"/>
        <filter val="450,000"/>
        <filter val="48,000"/>
        <filter val="485,000"/>
        <filter val="49,000"/>
        <filter val="51,000"/>
        <filter val="515,000"/>
        <filter val="52,000"/>
        <filter val="534,000"/>
        <filter val="54,000"/>
        <filter val="55,500"/>
        <filter val="552,000"/>
        <filter val="56,000"/>
        <filter val="56,600"/>
        <filter val="569,550"/>
        <filter val="57,000"/>
        <filter val="58,500"/>
        <filter val="59,000"/>
        <filter val="6,000"/>
        <filter val="600"/>
        <filter val="61,000"/>
        <filter val="62,000"/>
        <filter val="622,500"/>
        <filter val="63,000"/>
        <filter val="630400"/>
        <filter val="642,050"/>
        <filter val="65,000"/>
        <filter val="650,900"/>
        <filter val="66,000"/>
        <filter val="67,000"/>
        <filter val="69,000"/>
        <filter val="698,450"/>
        <filter val="70,000"/>
        <filter val="71,500"/>
        <filter val="72,000"/>
        <filter val="721"/>
        <filter val="735,750"/>
        <filter val="744,000"/>
        <filter val="75,000"/>
        <filter val="75,500"/>
        <filter val="76,000"/>
        <filter val="76,500"/>
        <filter val="77,000"/>
        <filter val="78,000"/>
        <filter val="79,500"/>
        <filter val="799,800"/>
        <filter val="8,000"/>
        <filter val="81,500"/>
        <filter val="81500"/>
        <filter val="82,800"/>
        <filter val="84,000"/>
        <filter val="85,500"/>
        <filter val="852,500"/>
        <filter val="87,000"/>
        <filter val="87,500"/>
        <filter val="87,700"/>
        <filter val="88,000"/>
        <filter val="899,050"/>
        <filter val="9,000"/>
        <filter val="90,000"/>
        <filter val="91,000"/>
        <filter val="92,500"/>
        <filter val="92000"/>
        <filter val="94,000"/>
        <filter val="962,500"/>
      </filters>
    </filterColumn>
  </autoFilter>
  <sortState xmlns:xlrd2="http://schemas.microsoft.com/office/spreadsheetml/2017/richdata2" ref="A2:I473">
    <sortCondition descending="1" ref="I1:I474"/>
  </sortState>
  <tableColumns count="10">
    <tableColumn id="1" xr3:uid="{374EC389-C208-4A3E-B469-17308B666A9C}" name="ردیف" totalsRowLabel="Total" dataDxfId="19" totalsRowDxfId="10"/>
    <tableColumn id="2" xr3:uid="{24ECBE55-B49C-47FD-B94C-7EB2F95D4057}" name="شناسه اثر" dataDxfId="18" totalsRowDxfId="9"/>
    <tableColumn id="3" xr3:uid="{E03D8D73-0982-447F-B42B-C4DBE8AD6C97}" name="آیدی استریم" dataDxfId="17" totalsRowDxfId="8"/>
    <tableColumn id="4" xr3:uid="{2245BCD6-A993-451B-8ABF-C6BAA72657EC}" name="نام اثر" dataDxfId="16" totalsRowDxfId="7"/>
    <tableColumn id="5" xr3:uid="{4FA14DDE-CB15-4C2D-8F23-309830E5B1D9}" name="قالب" dataDxfId="15" totalsRowDxfId="6"/>
    <tableColumn id="6" xr3:uid="{8E90F1F2-0371-4EA3-8373-57AC3D312E06}" name="تعداد تماشا (سایت جدید)" dataDxfId="14" totalsRowDxfId="5"/>
    <tableColumn id="7" xr3:uid="{73871BC4-5FD9-4050-BB5B-E05F1A0376CF}" name="دقایق تماشا" totalsRowFunction="sum" dataDxfId="13" totalsRowDxfId="0"/>
    <tableColumn id="8" xr3:uid="{DFDCD0C6-DC87-4180-B75C-39D4C9F1AB2B}" name="تعداد دانلود" totalsRowFunction="sum" dataDxfId="12" totalsRowDxfId="4"/>
    <tableColumn id="9" xr3:uid="{5B3434F4-26AA-475C-BC53-95E4BE6BD168}" name="فروش" totalsRowFunction="sum" dataDxfId="11" totalsRowDxfId="3"/>
    <tableColumn id="10" xr3:uid="{0EADA2E3-AE95-45C5-9EED-8E924DAE5AAC}" name="Column1" totalsRowFunction="sum" dataDxfId="2" totalsRowDxfId="1">
      <calculatedColumnFormula>Table1[[#This Row],[تعداد دانلود]]+Table1[[#This Row],[تعداد تماشا (سایت جدید)]]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5"/>
  <sheetViews>
    <sheetView rightToLeft="1" tabSelected="1" topLeftCell="B1" workbookViewId="0">
      <pane ySplit="1" topLeftCell="A460" activePane="bottomLeft" state="frozen"/>
      <selection pane="bottomLeft" activeCell="G475" sqref="G475"/>
    </sheetView>
  </sheetViews>
  <sheetFormatPr defaultRowHeight="21.75" x14ac:dyDescent="0.5"/>
  <cols>
    <col min="1" max="1" width="10" style="8" customWidth="1"/>
    <col min="2" max="2" width="13.5703125" style="8" bestFit="1" customWidth="1"/>
    <col min="3" max="3" width="15.85546875" style="8" bestFit="1" customWidth="1"/>
    <col min="4" max="4" width="27.28515625" style="16" bestFit="1" customWidth="1"/>
    <col min="5" max="5" width="10" style="16" customWidth="1"/>
    <col min="6" max="6" width="26.42578125" style="8" customWidth="1"/>
    <col min="7" max="7" width="15.140625" style="8" customWidth="1"/>
    <col min="8" max="8" width="14.7109375" style="8" customWidth="1"/>
    <col min="9" max="9" width="16.42578125" style="10" bestFit="1" customWidth="1"/>
    <col min="10" max="16384" width="9.140625" style="8"/>
  </cols>
  <sheetData>
    <row r="1" spans="1:18" ht="22.5" x14ac:dyDescent="0.5">
      <c r="A1" s="5" t="s">
        <v>3</v>
      </c>
      <c r="B1" s="5" t="s">
        <v>1</v>
      </c>
      <c r="C1" s="5" t="s">
        <v>53</v>
      </c>
      <c r="D1" s="6" t="s">
        <v>4</v>
      </c>
      <c r="E1" s="6" t="s">
        <v>5</v>
      </c>
      <c r="F1" s="5" t="s">
        <v>2</v>
      </c>
      <c r="G1" s="5" t="s">
        <v>0</v>
      </c>
      <c r="H1" s="5" t="s">
        <v>493</v>
      </c>
      <c r="I1" s="7" t="s">
        <v>494</v>
      </c>
      <c r="J1" s="21" t="s">
        <v>498</v>
      </c>
    </row>
    <row r="2" spans="1:18" ht="22.5" x14ac:dyDescent="0.5">
      <c r="A2" s="5">
        <v>467</v>
      </c>
      <c r="B2" s="11">
        <v>8697</v>
      </c>
      <c r="C2" s="11">
        <v>252</v>
      </c>
      <c r="D2" s="11" t="s">
        <v>478</v>
      </c>
      <c r="E2" s="11" t="s">
        <v>42</v>
      </c>
      <c r="F2" s="11">
        <v>573</v>
      </c>
      <c r="G2" s="11">
        <v>4606</v>
      </c>
      <c r="H2" s="11">
        <v>231</v>
      </c>
      <c r="I2" s="10">
        <v>2721000</v>
      </c>
      <c r="J2" s="11">
        <f>Table1[[#This Row],[تعداد دانلود]]+Table1[[#This Row],[تعداد تماشا (سایت جدید)]]</f>
        <v>804</v>
      </c>
    </row>
    <row r="3" spans="1:18" ht="22.5" x14ac:dyDescent="0.5">
      <c r="A3" s="5">
        <v>465</v>
      </c>
      <c r="B3" s="11">
        <v>285</v>
      </c>
      <c r="C3" s="11"/>
      <c r="D3" s="11" t="s">
        <v>476</v>
      </c>
      <c r="E3" s="11" t="s">
        <v>42</v>
      </c>
      <c r="F3" s="11">
        <v>262</v>
      </c>
      <c r="G3" s="11">
        <v>539</v>
      </c>
      <c r="H3" s="11">
        <v>131</v>
      </c>
      <c r="I3" s="10">
        <f>1060500+17400+543900+266300</f>
        <v>1888100</v>
      </c>
      <c r="J3" s="11">
        <f>Table1[[#This Row],[تعداد دانلود]]+Table1[[#This Row],[تعداد تماشا (سایت جدید)]]</f>
        <v>393</v>
      </c>
    </row>
    <row r="4" spans="1:18" ht="22.5" x14ac:dyDescent="0.5">
      <c r="A4" s="5">
        <v>424</v>
      </c>
      <c r="B4" s="11">
        <v>966</v>
      </c>
      <c r="C4" s="11"/>
      <c r="D4" s="11" t="s">
        <v>435</v>
      </c>
      <c r="E4" s="11" t="s">
        <v>6</v>
      </c>
      <c r="F4" s="11">
        <v>289</v>
      </c>
      <c r="G4" s="11">
        <v>1627</v>
      </c>
      <c r="H4" s="11">
        <v>110</v>
      </c>
      <c r="I4" s="10">
        <f>64300+148600+75100+1277450</f>
        <v>1565450</v>
      </c>
      <c r="J4" s="11">
        <f>Table1[[#This Row],[تعداد دانلود]]+Table1[[#This Row],[تعداد تماشا (سایت جدید)]]</f>
        <v>399</v>
      </c>
    </row>
    <row r="5" spans="1:18" ht="22.5" x14ac:dyDescent="0.5">
      <c r="A5" s="5">
        <v>146</v>
      </c>
      <c r="B5" s="11">
        <v>7137</v>
      </c>
      <c r="C5" s="11">
        <v>16</v>
      </c>
      <c r="D5" s="11" t="s">
        <v>130</v>
      </c>
      <c r="E5" s="11" t="s">
        <v>68</v>
      </c>
      <c r="F5" s="11">
        <v>469</v>
      </c>
      <c r="G5" s="11">
        <v>8363</v>
      </c>
      <c r="H5" s="11"/>
      <c r="I5" s="8">
        <v>1560000</v>
      </c>
      <c r="J5" s="11">
        <f>Table1[[#This Row],[تعداد دانلود]]+Table1[[#This Row],[تعداد تماشا (سایت جدید)]]</f>
        <v>469</v>
      </c>
    </row>
    <row r="6" spans="1:18" ht="22.5" x14ac:dyDescent="0.5">
      <c r="A6" s="5">
        <v>432</v>
      </c>
      <c r="B6" s="11">
        <v>1043</v>
      </c>
      <c r="C6" s="11"/>
      <c r="D6" s="11" t="s">
        <v>443</v>
      </c>
      <c r="E6" s="11" t="s">
        <v>7</v>
      </c>
      <c r="F6" s="11">
        <v>100</v>
      </c>
      <c r="G6" s="11">
        <v>410</v>
      </c>
      <c r="H6" s="11">
        <v>25</v>
      </c>
      <c r="I6" s="10">
        <f>4000+65000+30000+1182500</f>
        <v>1281500</v>
      </c>
      <c r="J6" s="11">
        <f>Table1[[#This Row],[تعداد دانلود]]+Table1[[#This Row],[تعداد تماشا (سایت جدید)]]</f>
        <v>125</v>
      </c>
    </row>
    <row r="7" spans="1:18" ht="22.5" x14ac:dyDescent="0.5">
      <c r="A7" s="5">
        <v>425</v>
      </c>
      <c r="B7" s="11">
        <v>988</v>
      </c>
      <c r="C7" s="11"/>
      <c r="D7" s="11" t="s">
        <v>436</v>
      </c>
      <c r="E7" s="11" t="s">
        <v>6</v>
      </c>
      <c r="F7" s="11">
        <v>89</v>
      </c>
      <c r="G7" s="11">
        <v>880</v>
      </c>
      <c r="H7" s="11">
        <v>74</v>
      </c>
      <c r="I7" s="10">
        <f>900450+34500+122000+47700</f>
        <v>1104650</v>
      </c>
      <c r="J7" s="11">
        <f>Table1[[#This Row],[تعداد دانلود]]+Table1[[#This Row],[تعداد تماشا (سایت جدید)]]</f>
        <v>163</v>
      </c>
      <c r="K7" s="12"/>
      <c r="L7" s="13"/>
      <c r="M7" s="12"/>
      <c r="N7" s="14"/>
      <c r="O7" s="12"/>
      <c r="P7" s="14"/>
      <c r="Q7" s="12"/>
    </row>
    <row r="8" spans="1:18" ht="22.5" x14ac:dyDescent="0.5">
      <c r="A8" s="5">
        <v>463</v>
      </c>
      <c r="B8" s="11">
        <v>527</v>
      </c>
      <c r="C8" s="11"/>
      <c r="D8" s="11" t="s">
        <v>474</v>
      </c>
      <c r="E8" s="11" t="s">
        <v>68</v>
      </c>
      <c r="F8" s="11">
        <v>169</v>
      </c>
      <c r="G8" s="11">
        <v>1668</v>
      </c>
      <c r="H8" s="11">
        <v>95</v>
      </c>
      <c r="I8" s="8">
        <f>784000+56000+159000+84000</f>
        <v>1083000</v>
      </c>
      <c r="J8" s="11">
        <f>Table1[[#This Row],[تعداد دانلود]]+Table1[[#This Row],[تعداد تماشا (سایت جدید)]]</f>
        <v>264</v>
      </c>
      <c r="K8" s="15"/>
      <c r="L8" s="12"/>
      <c r="M8" s="13"/>
      <c r="N8" s="12"/>
      <c r="O8" s="12"/>
      <c r="P8" s="12"/>
      <c r="Q8" s="14"/>
      <c r="R8" s="12"/>
    </row>
    <row r="9" spans="1:18" ht="22.5" x14ac:dyDescent="0.5">
      <c r="A9" s="5">
        <v>180</v>
      </c>
      <c r="B9" s="11">
        <v>8551</v>
      </c>
      <c r="C9" s="11">
        <v>288</v>
      </c>
      <c r="D9" s="11" t="s">
        <v>163</v>
      </c>
      <c r="E9" s="11" t="s">
        <v>6</v>
      </c>
      <c r="F9" s="11">
        <v>386</v>
      </c>
      <c r="G9" s="11">
        <v>1921</v>
      </c>
      <c r="H9" s="11"/>
      <c r="I9" s="10">
        <v>962500</v>
      </c>
      <c r="J9" s="11">
        <f>Table1[[#This Row],[تعداد دانلود]]+Table1[[#This Row],[تعداد تماشا (سایت جدید)]]</f>
        <v>386</v>
      </c>
      <c r="K9" s="15"/>
      <c r="L9" s="12"/>
      <c r="M9" s="13"/>
      <c r="N9" s="12"/>
      <c r="O9" s="12"/>
      <c r="P9" s="12"/>
      <c r="Q9" s="14"/>
      <c r="R9" s="12"/>
    </row>
    <row r="10" spans="1:18" ht="22.5" x14ac:dyDescent="0.5">
      <c r="A10" s="5">
        <v>426</v>
      </c>
      <c r="B10" s="11">
        <v>989</v>
      </c>
      <c r="C10" s="11"/>
      <c r="D10" s="11" t="s">
        <v>437</v>
      </c>
      <c r="E10" s="11" t="s">
        <v>6</v>
      </c>
      <c r="F10" s="11">
        <v>52</v>
      </c>
      <c r="G10" s="11">
        <v>595</v>
      </c>
      <c r="H10" s="11">
        <v>61</v>
      </c>
      <c r="I10" s="10">
        <f>24500+78000+46900+749650</f>
        <v>899050</v>
      </c>
      <c r="J10" s="11">
        <f>Table1[[#This Row],[تعداد دانلود]]+Table1[[#This Row],[تعداد تماشا (سایت جدید)]]</f>
        <v>113</v>
      </c>
      <c r="K10" s="15"/>
      <c r="L10" s="12"/>
      <c r="M10" s="13"/>
      <c r="N10" s="12"/>
      <c r="O10" s="12"/>
      <c r="P10" s="12"/>
      <c r="Q10" s="14"/>
      <c r="R10" s="12"/>
    </row>
    <row r="11" spans="1:18" ht="22.5" x14ac:dyDescent="0.5">
      <c r="A11" s="5">
        <v>433</v>
      </c>
      <c r="B11" s="11">
        <v>1049</v>
      </c>
      <c r="C11" s="11"/>
      <c r="D11" s="11" t="s">
        <v>444</v>
      </c>
      <c r="E11" s="11" t="s">
        <v>7</v>
      </c>
      <c r="F11" s="11">
        <v>26</v>
      </c>
      <c r="G11" s="11">
        <v>145</v>
      </c>
      <c r="H11" s="11">
        <v>10</v>
      </c>
      <c r="I11" s="10">
        <f>797500+15000+40000</f>
        <v>852500</v>
      </c>
      <c r="J11" s="11">
        <f>Table1[[#This Row],[تعداد دانلود]]+Table1[[#This Row],[تعداد تماشا (سایت جدید)]]</f>
        <v>36</v>
      </c>
      <c r="K11" s="15"/>
      <c r="L11" s="12"/>
      <c r="M11" s="13"/>
      <c r="N11" s="12"/>
      <c r="O11" s="12"/>
      <c r="P11" s="12"/>
      <c r="Q11" s="14"/>
      <c r="R11" s="12"/>
    </row>
    <row r="12" spans="1:18" ht="22.5" x14ac:dyDescent="0.5">
      <c r="A12" s="5">
        <v>427</v>
      </c>
      <c r="B12" s="11">
        <v>1033</v>
      </c>
      <c r="C12" s="11"/>
      <c r="D12" s="11" t="s">
        <v>438</v>
      </c>
      <c r="E12" s="11" t="s">
        <v>6</v>
      </c>
      <c r="F12" s="11">
        <v>56</v>
      </c>
      <c r="G12" s="11">
        <v>423</v>
      </c>
      <c r="H12" s="11">
        <v>56</v>
      </c>
      <c r="I12" s="10">
        <f>658300+26600+70900+44000</f>
        <v>799800</v>
      </c>
      <c r="J12" s="11">
        <f>Table1[[#This Row],[تعداد دانلود]]+Table1[[#This Row],[تعداد تماشا (سایت جدید)]]</f>
        <v>112</v>
      </c>
      <c r="K12" s="15"/>
      <c r="L12" s="12"/>
      <c r="M12" s="13"/>
      <c r="N12" s="12"/>
      <c r="O12" s="12"/>
      <c r="P12" s="12"/>
      <c r="Q12" s="14"/>
      <c r="R12" s="12"/>
    </row>
    <row r="13" spans="1:18" ht="22.5" x14ac:dyDescent="0.5">
      <c r="A13" s="5">
        <v>68</v>
      </c>
      <c r="B13" s="11">
        <v>8661</v>
      </c>
      <c r="C13" s="11">
        <v>217</v>
      </c>
      <c r="D13" s="9" t="s">
        <v>103</v>
      </c>
      <c r="E13" s="9" t="s">
        <v>42</v>
      </c>
      <c r="F13" s="11">
        <v>252</v>
      </c>
      <c r="G13" s="11">
        <v>1489</v>
      </c>
      <c r="I13" s="10">
        <v>744000</v>
      </c>
      <c r="J13" s="11">
        <f>Table1[[#This Row],[تعداد دانلود]]+Table1[[#This Row],[تعداد تماشا (سایت جدید)]]</f>
        <v>252</v>
      </c>
      <c r="K13" s="15"/>
      <c r="L13" s="12"/>
      <c r="M13" s="13"/>
      <c r="N13" s="12"/>
      <c r="O13" s="12"/>
      <c r="P13" s="12"/>
      <c r="Q13" s="14"/>
      <c r="R13" s="12"/>
    </row>
    <row r="14" spans="1:18" ht="22.5" x14ac:dyDescent="0.5">
      <c r="A14" s="5">
        <v>370</v>
      </c>
      <c r="B14" s="11">
        <v>3156</v>
      </c>
      <c r="C14" s="11"/>
      <c r="D14" s="11" t="s">
        <v>380</v>
      </c>
      <c r="E14" s="11" t="s">
        <v>42</v>
      </c>
      <c r="F14" s="11">
        <v>630</v>
      </c>
      <c r="G14" s="11">
        <v>6008</v>
      </c>
      <c r="H14" s="11">
        <v>530</v>
      </c>
      <c r="I14" s="10">
        <f>88500+225000+309000+113250</f>
        <v>735750</v>
      </c>
      <c r="J14" s="11">
        <f>Table1[[#This Row],[تعداد دانلود]]+Table1[[#This Row],[تعداد تماشا (سایت جدید)]]</f>
        <v>1160</v>
      </c>
      <c r="K14" s="15"/>
      <c r="L14" s="12"/>
      <c r="M14" s="13"/>
      <c r="N14" s="12"/>
      <c r="O14" s="12"/>
      <c r="P14" s="12"/>
      <c r="Q14" s="14"/>
      <c r="R14" s="12"/>
    </row>
    <row r="15" spans="1:18" ht="22.5" x14ac:dyDescent="0.5">
      <c r="A15" s="5">
        <v>428</v>
      </c>
      <c r="B15" s="11">
        <v>1044</v>
      </c>
      <c r="C15" s="11"/>
      <c r="D15" s="11" t="s">
        <v>439</v>
      </c>
      <c r="E15" s="11" t="s">
        <v>6</v>
      </c>
      <c r="F15" s="11">
        <v>41</v>
      </c>
      <c r="G15" s="11">
        <v>619</v>
      </c>
      <c r="H15" s="11">
        <v>44</v>
      </c>
      <c r="I15" s="10">
        <f>29500+70100+29000+569850</f>
        <v>698450</v>
      </c>
      <c r="J15" s="11">
        <f>Table1[[#This Row],[تعداد دانلود]]+Table1[[#This Row],[تعداد تماشا (سایت جدید)]]</f>
        <v>85</v>
      </c>
      <c r="K15" s="15"/>
      <c r="L15" s="12"/>
      <c r="M15" s="13"/>
      <c r="N15" s="12"/>
      <c r="O15" s="12"/>
      <c r="P15" s="12"/>
      <c r="Q15" s="14"/>
      <c r="R15" s="12"/>
    </row>
    <row r="16" spans="1:18" ht="22.5" x14ac:dyDescent="0.5">
      <c r="A16" s="5">
        <v>431</v>
      </c>
      <c r="B16" s="11">
        <v>1073</v>
      </c>
      <c r="C16" s="11"/>
      <c r="D16" s="11" t="s">
        <v>442</v>
      </c>
      <c r="E16" s="11" t="s">
        <v>6</v>
      </c>
      <c r="F16" s="11">
        <v>72</v>
      </c>
      <c r="G16" s="11">
        <v>692</v>
      </c>
      <c r="H16" s="11">
        <v>55</v>
      </c>
      <c r="I16" s="10">
        <f>530700+19500+63000+37700</f>
        <v>650900</v>
      </c>
      <c r="J16" s="11">
        <f>Table1[[#This Row],[تعداد دانلود]]+Table1[[#This Row],[تعداد تماشا (سایت جدید)]]</f>
        <v>127</v>
      </c>
      <c r="K16" s="15"/>
      <c r="L16" s="12"/>
      <c r="M16" s="13"/>
      <c r="N16" s="12"/>
      <c r="O16" s="12"/>
      <c r="P16" s="12"/>
      <c r="Q16" s="14"/>
      <c r="R16" s="12"/>
    </row>
    <row r="17" spans="1:18" ht="22.5" x14ac:dyDescent="0.5">
      <c r="A17" s="5">
        <v>429</v>
      </c>
      <c r="B17" s="11">
        <v>1050</v>
      </c>
      <c r="C17" s="11"/>
      <c r="D17" s="11" t="s">
        <v>440</v>
      </c>
      <c r="E17" s="11" t="s">
        <v>6</v>
      </c>
      <c r="F17" s="11">
        <v>38</v>
      </c>
      <c r="G17" s="11">
        <v>628</v>
      </c>
      <c r="H17" s="11">
        <v>46</v>
      </c>
      <c r="I17" s="10">
        <f>520550+27400+59300+34800</f>
        <v>642050</v>
      </c>
      <c r="J17" s="11">
        <f>Table1[[#This Row],[تعداد دانلود]]+Table1[[#This Row],[تعداد تماشا (سایت جدید)]]</f>
        <v>84</v>
      </c>
      <c r="K17" s="15"/>
      <c r="L17" s="12"/>
      <c r="M17" s="13"/>
      <c r="N17" s="12"/>
      <c r="O17" s="12"/>
      <c r="P17" s="12"/>
      <c r="Q17" s="14"/>
      <c r="R17" s="12"/>
    </row>
    <row r="18" spans="1:18" ht="22.5" x14ac:dyDescent="0.5">
      <c r="A18" s="5">
        <v>52</v>
      </c>
      <c r="B18" s="11">
        <v>8774</v>
      </c>
      <c r="C18" s="11">
        <v>318</v>
      </c>
      <c r="D18" s="9" t="s">
        <v>70</v>
      </c>
      <c r="E18" s="9" t="s">
        <v>68</v>
      </c>
      <c r="F18" s="11">
        <v>271</v>
      </c>
      <c r="G18" s="11">
        <v>8356</v>
      </c>
      <c r="I18" s="8">
        <v>630400</v>
      </c>
      <c r="J18" s="11">
        <f>Table1[[#This Row],[تعداد دانلود]]+Table1[[#This Row],[تعداد تماشا (سایت جدید)]]</f>
        <v>271</v>
      </c>
      <c r="K18" s="15"/>
      <c r="L18" s="12"/>
      <c r="M18" s="13"/>
      <c r="N18" s="12"/>
      <c r="O18" s="12"/>
      <c r="P18" s="12"/>
      <c r="Q18" s="12"/>
      <c r="R18" s="12"/>
    </row>
    <row r="19" spans="1:18" ht="22.5" x14ac:dyDescent="0.5">
      <c r="A19" s="5">
        <v>434</v>
      </c>
      <c r="B19" s="11">
        <v>1064</v>
      </c>
      <c r="C19" s="11"/>
      <c r="D19" s="11" t="s">
        <v>445</v>
      </c>
      <c r="E19" s="11" t="s">
        <v>7</v>
      </c>
      <c r="F19" s="11">
        <v>15</v>
      </c>
      <c r="G19" s="11">
        <v>190</v>
      </c>
      <c r="H19" s="11">
        <v>7</v>
      </c>
      <c r="I19" s="10">
        <f>15000+30000+577500</f>
        <v>622500</v>
      </c>
      <c r="J19" s="11">
        <f>Table1[[#This Row],[تعداد دانلود]]+Table1[[#This Row],[تعداد تماشا (سایت جدید)]]</f>
        <v>22</v>
      </c>
      <c r="K19" s="15"/>
      <c r="L19" s="12"/>
      <c r="M19" s="13"/>
      <c r="N19" s="12"/>
      <c r="O19" s="12"/>
      <c r="P19" s="12"/>
      <c r="Q19" s="14"/>
      <c r="R19" s="12"/>
    </row>
    <row r="20" spans="1:18" ht="22.5" x14ac:dyDescent="0.5">
      <c r="A20" s="5">
        <v>430</v>
      </c>
      <c r="B20" s="11">
        <v>1063</v>
      </c>
      <c r="C20" s="11"/>
      <c r="D20" s="11" t="s">
        <v>441</v>
      </c>
      <c r="E20" s="11" t="s">
        <v>6</v>
      </c>
      <c r="F20" s="11">
        <v>48</v>
      </c>
      <c r="G20" s="11">
        <v>726</v>
      </c>
      <c r="H20" s="11">
        <v>45</v>
      </c>
      <c r="I20" s="10">
        <f>35300+54300+34800+445150</f>
        <v>569550</v>
      </c>
      <c r="J20" s="11">
        <f>Table1[[#This Row],[تعداد دانلود]]+Table1[[#This Row],[تعداد تماشا (سایت جدید)]]</f>
        <v>93</v>
      </c>
      <c r="K20" s="15"/>
      <c r="L20" s="12"/>
      <c r="M20" s="13"/>
      <c r="N20" s="12"/>
      <c r="O20" s="12"/>
      <c r="P20" s="12"/>
      <c r="Q20" s="14"/>
      <c r="R20" s="12"/>
    </row>
    <row r="21" spans="1:18" ht="22.5" x14ac:dyDescent="0.5">
      <c r="A21" s="5">
        <v>181</v>
      </c>
      <c r="B21" s="11">
        <v>8552</v>
      </c>
      <c r="C21" s="11">
        <v>289</v>
      </c>
      <c r="D21" s="11" t="s">
        <v>164</v>
      </c>
      <c r="E21" s="11" t="s">
        <v>6</v>
      </c>
      <c r="F21" s="11">
        <v>94</v>
      </c>
      <c r="G21" s="11">
        <v>1006</v>
      </c>
      <c r="H21" s="11"/>
      <c r="I21" s="10">
        <v>552000</v>
      </c>
      <c r="J21" s="11">
        <f>Table1[[#This Row],[تعداد دانلود]]+Table1[[#This Row],[تعداد تماشا (سایت جدید)]]</f>
        <v>94</v>
      </c>
      <c r="K21" s="15"/>
      <c r="L21" s="12"/>
      <c r="M21" s="13"/>
      <c r="N21" s="12"/>
      <c r="O21" s="12"/>
      <c r="P21" s="12"/>
      <c r="Q21" s="14"/>
      <c r="R21" s="12"/>
    </row>
    <row r="22" spans="1:18" ht="22.5" x14ac:dyDescent="0.5">
      <c r="A22" s="5">
        <v>123</v>
      </c>
      <c r="B22" s="11">
        <v>8473</v>
      </c>
      <c r="D22" s="9" t="s">
        <v>106</v>
      </c>
      <c r="E22" s="9" t="s">
        <v>7</v>
      </c>
      <c r="F22" s="11">
        <v>453</v>
      </c>
      <c r="G22" s="11">
        <v>4793</v>
      </c>
      <c r="I22" s="10">
        <v>534000</v>
      </c>
      <c r="J22" s="11">
        <f>Table1[[#This Row],[تعداد دانلود]]+Table1[[#This Row],[تعداد تماشا (سایت جدید)]]</f>
        <v>453</v>
      </c>
      <c r="K22" s="15"/>
      <c r="L22" s="12"/>
      <c r="M22" s="13"/>
      <c r="N22" s="12"/>
      <c r="O22" s="12"/>
      <c r="P22" s="12"/>
      <c r="Q22" s="14"/>
      <c r="R22" s="12"/>
    </row>
    <row r="23" spans="1:18" ht="22.5" x14ac:dyDescent="0.5">
      <c r="A23" s="5">
        <v>435</v>
      </c>
      <c r="B23" s="11">
        <v>1076</v>
      </c>
      <c r="C23" s="11"/>
      <c r="D23" s="11" t="s">
        <v>446</v>
      </c>
      <c r="E23" s="11" t="s">
        <v>7</v>
      </c>
      <c r="F23" s="11">
        <v>11</v>
      </c>
      <c r="G23" s="11">
        <v>179</v>
      </c>
      <c r="H23" s="11">
        <v>6</v>
      </c>
      <c r="I23" s="10">
        <f>470000+45000</f>
        <v>515000</v>
      </c>
      <c r="J23" s="11">
        <f>Table1[[#This Row],[تعداد دانلود]]+Table1[[#This Row],[تعداد تماشا (سایت جدید)]]</f>
        <v>17</v>
      </c>
      <c r="K23" s="15"/>
      <c r="L23" s="12"/>
      <c r="M23" s="13"/>
      <c r="N23" s="12"/>
      <c r="O23" s="12"/>
      <c r="P23" s="12"/>
      <c r="Q23" s="14"/>
      <c r="R23" s="12"/>
    </row>
    <row r="24" spans="1:18" ht="22.5" x14ac:dyDescent="0.5">
      <c r="A24" s="5">
        <v>436</v>
      </c>
      <c r="B24" s="11">
        <v>1087</v>
      </c>
      <c r="C24" s="11"/>
      <c r="D24" s="11" t="s">
        <v>447</v>
      </c>
      <c r="E24" s="11" t="s">
        <v>7</v>
      </c>
      <c r="F24" s="11">
        <v>13</v>
      </c>
      <c r="G24" s="11">
        <v>200</v>
      </c>
      <c r="H24" s="11">
        <v>8</v>
      </c>
      <c r="I24" s="10">
        <f>55000+430000</f>
        <v>485000</v>
      </c>
      <c r="J24" s="11">
        <f>Table1[[#This Row],[تعداد دانلود]]+Table1[[#This Row],[تعداد تماشا (سایت جدید)]]</f>
        <v>21</v>
      </c>
      <c r="K24" s="15"/>
      <c r="L24" s="12"/>
      <c r="M24" s="13"/>
      <c r="N24" s="12"/>
      <c r="O24" s="12"/>
      <c r="P24" s="12"/>
      <c r="Q24" s="14"/>
      <c r="R24" s="12"/>
    </row>
    <row r="25" spans="1:18" ht="22.5" x14ac:dyDescent="0.5">
      <c r="A25" s="5">
        <v>190</v>
      </c>
      <c r="B25" s="11">
        <v>5073</v>
      </c>
      <c r="C25" s="11">
        <v>129</v>
      </c>
      <c r="D25" s="11" t="s">
        <v>173</v>
      </c>
      <c r="E25" s="11" t="s">
        <v>42</v>
      </c>
      <c r="F25" s="11">
        <v>320</v>
      </c>
      <c r="G25" s="11">
        <v>3469</v>
      </c>
      <c r="H25" s="11"/>
      <c r="I25" s="10">
        <v>450000</v>
      </c>
      <c r="J25" s="11">
        <f>Table1[[#This Row],[تعداد دانلود]]+Table1[[#This Row],[تعداد تماشا (سایت جدید)]]</f>
        <v>320</v>
      </c>
      <c r="K25" s="15"/>
      <c r="L25" s="12"/>
      <c r="M25" s="13"/>
      <c r="N25" s="12"/>
      <c r="O25" s="12"/>
      <c r="P25" s="12"/>
      <c r="Q25" s="14"/>
      <c r="R25" s="12"/>
    </row>
    <row r="26" spans="1:18" ht="22.5" x14ac:dyDescent="0.5">
      <c r="A26" s="5">
        <v>464</v>
      </c>
      <c r="B26" s="11">
        <v>631</v>
      </c>
      <c r="C26" s="11"/>
      <c r="D26" s="11" t="s">
        <v>475</v>
      </c>
      <c r="E26" s="11" t="s">
        <v>68</v>
      </c>
      <c r="F26" s="11">
        <v>17</v>
      </c>
      <c r="G26" s="11">
        <v>172</v>
      </c>
      <c r="H26" s="11">
        <v>11</v>
      </c>
      <c r="I26" s="8">
        <f>40000+408000</f>
        <v>448000</v>
      </c>
      <c r="J26" s="11">
        <f>Table1[[#This Row],[تعداد دانلود]]+Table1[[#This Row],[تعداد تماشا (سایت جدید)]]</f>
        <v>28</v>
      </c>
      <c r="K26" s="15"/>
      <c r="L26" s="12"/>
      <c r="M26" s="13"/>
      <c r="N26" s="12"/>
      <c r="O26" s="12"/>
      <c r="P26" s="12"/>
      <c r="Q26" s="14"/>
      <c r="R26" s="12"/>
    </row>
    <row r="27" spans="1:18" ht="22.5" x14ac:dyDescent="0.5">
      <c r="A27" s="5">
        <v>437</v>
      </c>
      <c r="B27" s="11">
        <v>1095</v>
      </c>
      <c r="C27" s="11"/>
      <c r="D27" s="11" t="s">
        <v>448</v>
      </c>
      <c r="E27" s="11" t="s">
        <v>7</v>
      </c>
      <c r="F27" s="11">
        <v>8</v>
      </c>
      <c r="G27" s="11">
        <v>137</v>
      </c>
      <c r="H27" s="11">
        <v>9</v>
      </c>
      <c r="I27" s="10">
        <f>370000+50000</f>
        <v>420000</v>
      </c>
      <c r="J27" s="11">
        <f>Table1[[#This Row],[تعداد دانلود]]+Table1[[#This Row],[تعداد تماشا (سایت جدید)]]</f>
        <v>17</v>
      </c>
      <c r="K27" s="15"/>
      <c r="L27" s="12"/>
      <c r="M27" s="13"/>
      <c r="N27" s="12"/>
      <c r="O27" s="12"/>
      <c r="P27" s="12"/>
      <c r="Q27" s="14"/>
      <c r="R27" s="12"/>
    </row>
    <row r="28" spans="1:18" ht="22.5" x14ac:dyDescent="0.5">
      <c r="A28" s="5">
        <v>1</v>
      </c>
      <c r="B28" s="9">
        <v>8751</v>
      </c>
      <c r="C28" s="9">
        <v>291</v>
      </c>
      <c r="D28" s="9" t="s">
        <v>102</v>
      </c>
      <c r="E28" s="9" t="s">
        <v>101</v>
      </c>
      <c r="F28" s="9">
        <v>303</v>
      </c>
      <c r="G28" s="9">
        <v>3804</v>
      </c>
      <c r="H28" s="9">
        <v>2</v>
      </c>
      <c r="I28" s="10">
        <v>403000</v>
      </c>
      <c r="J28" s="11">
        <f>Table1[[#This Row],[تعداد دانلود]]+Table1[[#This Row],[تعداد تماشا (سایت جدید)]]</f>
        <v>305</v>
      </c>
      <c r="K28" s="15"/>
      <c r="L28" s="12"/>
      <c r="M28" s="13"/>
      <c r="N28" s="12"/>
      <c r="O28" s="12"/>
      <c r="P28" s="12"/>
      <c r="Q28" s="14"/>
      <c r="R28" s="12"/>
    </row>
    <row r="29" spans="1:18" ht="22.5" x14ac:dyDescent="0.5">
      <c r="A29" s="5">
        <v>438</v>
      </c>
      <c r="B29" s="11">
        <v>1112</v>
      </c>
      <c r="C29" s="11"/>
      <c r="D29" s="11" t="s">
        <v>449</v>
      </c>
      <c r="E29" s="11" t="s">
        <v>7</v>
      </c>
      <c r="F29" s="11">
        <v>8</v>
      </c>
      <c r="G29" s="11">
        <v>120</v>
      </c>
      <c r="H29" s="11">
        <v>9</v>
      </c>
      <c r="I29" s="10">
        <f>45000+342500</f>
        <v>387500</v>
      </c>
      <c r="J29" s="11">
        <f>Table1[[#This Row],[تعداد دانلود]]+Table1[[#This Row],[تعداد تماشا (سایت جدید)]]</f>
        <v>17</v>
      </c>
      <c r="K29" s="15"/>
      <c r="L29" s="12"/>
      <c r="M29" s="13"/>
      <c r="N29" s="12"/>
      <c r="O29" s="12"/>
      <c r="P29" s="12"/>
      <c r="Q29" s="12"/>
      <c r="R29" s="12"/>
    </row>
    <row r="30" spans="1:18" ht="22.5" x14ac:dyDescent="0.5">
      <c r="A30" s="5">
        <v>357</v>
      </c>
      <c r="B30" s="11">
        <v>3797</v>
      </c>
      <c r="C30" s="11"/>
      <c r="D30" s="11" t="s">
        <v>367</v>
      </c>
      <c r="E30" s="11" t="s">
        <v>68</v>
      </c>
      <c r="F30" s="11">
        <v>177</v>
      </c>
      <c r="G30" s="11">
        <v>2823</v>
      </c>
      <c r="H30" s="11">
        <v>126</v>
      </c>
      <c r="I30" s="8">
        <f>45000+66000+141000+124500</f>
        <v>376500</v>
      </c>
      <c r="J30" s="11">
        <f>Table1[[#This Row],[تعداد دانلود]]+Table1[[#This Row],[تعداد تماشا (سایت جدید)]]</f>
        <v>303</v>
      </c>
      <c r="K30" s="15"/>
      <c r="L30" s="12"/>
      <c r="M30" s="13"/>
      <c r="N30" s="12"/>
      <c r="O30" s="12"/>
      <c r="P30" s="12"/>
      <c r="Q30" s="14"/>
      <c r="R30" s="12"/>
    </row>
    <row r="31" spans="1:18" ht="22.5" x14ac:dyDescent="0.5">
      <c r="A31" s="5">
        <v>356</v>
      </c>
      <c r="B31" s="11">
        <v>3830</v>
      </c>
      <c r="C31" s="11"/>
      <c r="D31" s="11" t="s">
        <v>366</v>
      </c>
      <c r="E31" s="11" t="s">
        <v>68</v>
      </c>
      <c r="F31" s="11">
        <v>175</v>
      </c>
      <c r="G31" s="11">
        <v>2881</v>
      </c>
      <c r="H31" s="11">
        <v>118</v>
      </c>
      <c r="I31" s="8">
        <f>51000+45000+142000+135000</f>
        <v>373000</v>
      </c>
      <c r="J31" s="11">
        <f>Table1[[#This Row],[تعداد دانلود]]+Table1[[#This Row],[تعداد تماشا (سایت جدید)]]</f>
        <v>293</v>
      </c>
      <c r="K31" s="15"/>
      <c r="L31" s="12"/>
      <c r="M31" s="13"/>
      <c r="N31" s="12"/>
      <c r="O31" s="12"/>
      <c r="P31" s="12"/>
      <c r="Q31" s="14"/>
    </row>
    <row r="32" spans="1:18" ht="22.5" x14ac:dyDescent="0.5">
      <c r="A32" s="5">
        <v>439</v>
      </c>
      <c r="B32" s="11">
        <v>1119</v>
      </c>
      <c r="C32" s="11"/>
      <c r="D32" s="11" t="s">
        <v>450</v>
      </c>
      <c r="E32" s="11" t="s">
        <v>7</v>
      </c>
      <c r="F32" s="11">
        <v>5</v>
      </c>
      <c r="G32" s="11">
        <v>111</v>
      </c>
      <c r="H32" s="11">
        <v>7</v>
      </c>
      <c r="I32" s="10">
        <f>325000+40000</f>
        <v>365000</v>
      </c>
      <c r="J32" s="11">
        <f>Table1[[#This Row],[تعداد دانلود]]+Table1[[#This Row],[تعداد تماشا (سایت جدید)]]</f>
        <v>12</v>
      </c>
    </row>
    <row r="33" spans="1:10" ht="22.5" x14ac:dyDescent="0.5">
      <c r="A33" s="5">
        <v>440</v>
      </c>
      <c r="B33" s="11">
        <v>1136</v>
      </c>
      <c r="C33" s="11"/>
      <c r="D33" s="11" t="s">
        <v>451</v>
      </c>
      <c r="E33" s="11" t="s">
        <v>7</v>
      </c>
      <c r="F33" s="11">
        <v>7</v>
      </c>
      <c r="G33" s="11">
        <v>115</v>
      </c>
      <c r="H33" s="11">
        <v>5</v>
      </c>
      <c r="I33" s="10">
        <f>15000+20000+5000+320000</f>
        <v>360000</v>
      </c>
      <c r="J33" s="11">
        <f>Table1[[#This Row],[تعداد دانلود]]+Table1[[#This Row],[تعداد تماشا (سایت جدید)]]</f>
        <v>12</v>
      </c>
    </row>
    <row r="34" spans="1:10" ht="22.5" x14ac:dyDescent="0.5">
      <c r="A34" s="5">
        <v>367</v>
      </c>
      <c r="B34" s="11">
        <v>3186</v>
      </c>
      <c r="C34" s="11"/>
      <c r="D34" s="11" t="s">
        <v>377</v>
      </c>
      <c r="E34" s="11" t="s">
        <v>42</v>
      </c>
      <c r="F34" s="11">
        <v>400</v>
      </c>
      <c r="G34" s="11">
        <v>3963</v>
      </c>
      <c r="H34" s="11">
        <v>190</v>
      </c>
      <c r="I34" s="10">
        <f>60000+56000+78000+163500</f>
        <v>357500</v>
      </c>
      <c r="J34" s="11">
        <f>Table1[[#This Row],[تعداد دانلود]]+Table1[[#This Row],[تعداد تماشا (سایت جدید)]]</f>
        <v>590</v>
      </c>
    </row>
    <row r="35" spans="1:10" ht="22.5" x14ac:dyDescent="0.5">
      <c r="A35" s="5">
        <v>169</v>
      </c>
      <c r="B35" s="11">
        <v>6677</v>
      </c>
      <c r="C35" s="11">
        <v>21</v>
      </c>
      <c r="D35" s="11" t="s">
        <v>152</v>
      </c>
      <c r="E35" s="11" t="s">
        <v>42</v>
      </c>
      <c r="F35" s="11">
        <v>77</v>
      </c>
      <c r="G35" s="11">
        <v>797</v>
      </c>
      <c r="H35" s="11"/>
      <c r="I35" s="10">
        <v>332000</v>
      </c>
      <c r="J35" s="11">
        <f>Table1[[#This Row],[تعداد دانلود]]+Table1[[#This Row],[تعداد تماشا (سایت جدید)]]</f>
        <v>77</v>
      </c>
    </row>
    <row r="36" spans="1:10" ht="22.5" x14ac:dyDescent="0.5">
      <c r="A36" s="5">
        <v>93</v>
      </c>
      <c r="B36" s="11">
        <v>9430</v>
      </c>
      <c r="C36" s="11">
        <v>953</v>
      </c>
      <c r="D36" s="11" t="s">
        <v>186</v>
      </c>
      <c r="E36" s="11" t="s">
        <v>7</v>
      </c>
      <c r="F36" s="11">
        <v>240</v>
      </c>
      <c r="G36" s="11">
        <v>2385</v>
      </c>
      <c r="I36" s="10">
        <v>325000</v>
      </c>
      <c r="J36" s="11">
        <f>Table1[[#This Row],[تعداد دانلود]]+Table1[[#This Row],[تعداد تماشا (سایت جدید)]]</f>
        <v>240</v>
      </c>
    </row>
    <row r="37" spans="1:10" ht="22.5" x14ac:dyDescent="0.5">
      <c r="A37" s="5">
        <v>471</v>
      </c>
      <c r="B37" s="11">
        <v>8754</v>
      </c>
      <c r="C37" s="11">
        <v>294</v>
      </c>
      <c r="D37" s="11" t="s">
        <v>482</v>
      </c>
      <c r="E37" s="11" t="s">
        <v>88</v>
      </c>
      <c r="F37" s="11">
        <v>237</v>
      </c>
      <c r="G37" s="11">
        <v>747</v>
      </c>
      <c r="H37" s="11">
        <v>21</v>
      </c>
      <c r="I37" s="8">
        <v>320000</v>
      </c>
      <c r="J37" s="11">
        <f>Table1[[#This Row],[تعداد دانلود]]+Table1[[#This Row],[تعداد تماشا (سایت جدید)]]</f>
        <v>258</v>
      </c>
    </row>
    <row r="38" spans="1:10" ht="22.5" x14ac:dyDescent="0.5">
      <c r="A38" s="5">
        <v>203</v>
      </c>
      <c r="B38" s="11">
        <v>4652</v>
      </c>
      <c r="C38" s="11">
        <v>215</v>
      </c>
      <c r="D38" s="11" t="s">
        <v>185</v>
      </c>
      <c r="E38" s="11" t="s">
        <v>68</v>
      </c>
      <c r="F38" s="11">
        <v>146</v>
      </c>
      <c r="G38" s="11">
        <v>5031</v>
      </c>
      <c r="H38" s="11"/>
      <c r="I38" s="8">
        <v>318000</v>
      </c>
      <c r="J38" s="11">
        <f>Table1[[#This Row],[تعداد دانلود]]+Table1[[#This Row],[تعداد تماشا (سایت جدید)]]</f>
        <v>146</v>
      </c>
    </row>
    <row r="39" spans="1:10" ht="22.5" x14ac:dyDescent="0.5">
      <c r="A39" s="5">
        <v>441</v>
      </c>
      <c r="B39" s="11">
        <v>1156</v>
      </c>
      <c r="C39" s="11"/>
      <c r="D39" s="11" t="s">
        <v>452</v>
      </c>
      <c r="E39" s="11" t="s">
        <v>7</v>
      </c>
      <c r="F39" s="11">
        <v>13</v>
      </c>
      <c r="G39" s="11">
        <v>101</v>
      </c>
      <c r="H39" s="11">
        <v>5</v>
      </c>
      <c r="I39" s="10">
        <f>272500+30000</f>
        <v>302500</v>
      </c>
      <c r="J39" s="11">
        <f>Table1[[#This Row],[تعداد دانلود]]+Table1[[#This Row],[تعداد تماشا (سایت جدید)]]</f>
        <v>18</v>
      </c>
    </row>
    <row r="40" spans="1:10" ht="22.5" x14ac:dyDescent="0.5">
      <c r="A40" s="5">
        <v>462</v>
      </c>
      <c r="B40" s="11">
        <v>773</v>
      </c>
      <c r="C40" s="11"/>
      <c r="D40" s="11" t="s">
        <v>473</v>
      </c>
      <c r="E40" s="11" t="s">
        <v>68</v>
      </c>
      <c r="F40" s="11">
        <v>9</v>
      </c>
      <c r="G40" s="11">
        <v>114</v>
      </c>
      <c r="H40" s="11">
        <v>10</v>
      </c>
      <c r="I40" s="8">
        <f>2900+11600+284200</f>
        <v>298700</v>
      </c>
      <c r="J40" s="11">
        <f>Table1[[#This Row],[تعداد دانلود]]+Table1[[#This Row],[تعداد تماشا (سایت جدید)]]</f>
        <v>19</v>
      </c>
    </row>
    <row r="41" spans="1:10" ht="22.5" x14ac:dyDescent="0.5">
      <c r="A41" s="5">
        <v>442</v>
      </c>
      <c r="B41" s="11">
        <v>1196</v>
      </c>
      <c r="C41" s="11"/>
      <c r="D41" s="11" t="s">
        <v>453</v>
      </c>
      <c r="E41" s="11" t="s">
        <v>7</v>
      </c>
      <c r="F41" s="11">
        <v>6</v>
      </c>
      <c r="G41" s="11">
        <v>101</v>
      </c>
      <c r="H41" s="11">
        <v>6</v>
      </c>
      <c r="I41" s="10">
        <f>30000+260000</f>
        <v>290000</v>
      </c>
      <c r="J41" s="11">
        <f>Table1[[#This Row],[تعداد دانلود]]+Table1[[#This Row],[تعداد تماشا (سایت جدید)]]</f>
        <v>12</v>
      </c>
    </row>
    <row r="42" spans="1:10" ht="22.5" x14ac:dyDescent="0.5">
      <c r="A42" s="5">
        <v>443</v>
      </c>
      <c r="B42" s="11">
        <v>1229</v>
      </c>
      <c r="C42" s="11"/>
      <c r="D42" s="11" t="s">
        <v>454</v>
      </c>
      <c r="E42" s="11" t="s">
        <v>7</v>
      </c>
      <c r="F42" s="11">
        <v>9</v>
      </c>
      <c r="G42" s="11">
        <v>100</v>
      </c>
      <c r="H42" s="11">
        <v>5</v>
      </c>
      <c r="I42" s="10">
        <f>237500+35000</f>
        <v>272500</v>
      </c>
      <c r="J42" s="11">
        <f>Table1[[#This Row],[تعداد دانلود]]+Table1[[#This Row],[تعداد تماشا (سایت جدید)]]</f>
        <v>14</v>
      </c>
    </row>
    <row r="43" spans="1:10" ht="43.5" x14ac:dyDescent="0.5">
      <c r="A43" s="5">
        <v>61</v>
      </c>
      <c r="B43" s="11">
        <v>8879</v>
      </c>
      <c r="C43" s="11">
        <v>385</v>
      </c>
      <c r="D43" s="9" t="s">
        <v>79</v>
      </c>
      <c r="E43" s="9" t="s">
        <v>6</v>
      </c>
      <c r="F43" s="11">
        <v>81</v>
      </c>
      <c r="G43" s="11">
        <v>410</v>
      </c>
      <c r="I43" s="10">
        <v>269000</v>
      </c>
      <c r="J43" s="11">
        <f>Table1[[#This Row],[تعداد دانلود]]+Table1[[#This Row],[تعداد تماشا (سایت جدید)]]</f>
        <v>81</v>
      </c>
    </row>
    <row r="44" spans="1:10" ht="22.5" x14ac:dyDescent="0.5">
      <c r="A44" s="5">
        <v>371</v>
      </c>
      <c r="B44" s="11">
        <v>2997</v>
      </c>
      <c r="C44" s="11"/>
      <c r="D44" s="11" t="s">
        <v>381</v>
      </c>
      <c r="E44" s="11" t="s">
        <v>68</v>
      </c>
      <c r="F44" s="11">
        <v>36</v>
      </c>
      <c r="G44" s="11">
        <v>397</v>
      </c>
      <c r="H44" s="11">
        <v>9</v>
      </c>
      <c r="I44" s="8">
        <f>12000+16000+4000+236000</f>
        <v>268000</v>
      </c>
      <c r="J44" s="11">
        <f>Table1[[#This Row],[تعداد دانلود]]+Table1[[#This Row],[تعداد تماشا (سایت جدید)]]</f>
        <v>45</v>
      </c>
    </row>
    <row r="45" spans="1:10" ht="22.5" x14ac:dyDescent="0.5">
      <c r="A45" s="5">
        <v>9</v>
      </c>
      <c r="B45" s="11">
        <v>7993</v>
      </c>
      <c r="C45" s="11"/>
      <c r="D45" s="9" t="s">
        <v>15</v>
      </c>
      <c r="E45" s="9" t="s">
        <v>7</v>
      </c>
      <c r="F45" s="11">
        <v>214</v>
      </c>
      <c r="G45" s="11">
        <v>2843</v>
      </c>
      <c r="I45" s="17">
        <v>265000</v>
      </c>
      <c r="J45" s="11">
        <f>Table1[[#This Row],[تعداد دانلود]]+Table1[[#This Row],[تعداد تماشا (سایت جدید)]]</f>
        <v>214</v>
      </c>
    </row>
    <row r="46" spans="1:10" ht="22.5" x14ac:dyDescent="0.5">
      <c r="A46" s="5">
        <v>202</v>
      </c>
      <c r="B46" s="11">
        <v>4807</v>
      </c>
      <c r="C46" s="11">
        <v>201</v>
      </c>
      <c r="D46" s="11" t="s">
        <v>75</v>
      </c>
      <c r="E46" s="11" t="s">
        <v>42</v>
      </c>
      <c r="F46" s="11">
        <v>270</v>
      </c>
      <c r="G46" s="11">
        <v>2103</v>
      </c>
      <c r="H46" s="11"/>
      <c r="I46" s="10">
        <v>262000</v>
      </c>
      <c r="J46" s="11">
        <f>Table1[[#This Row],[تعداد دانلود]]+Table1[[#This Row],[تعداد تماشا (سایت جدید)]]</f>
        <v>270</v>
      </c>
    </row>
    <row r="47" spans="1:10" ht="22.5" x14ac:dyDescent="0.5">
      <c r="A47" s="5">
        <v>444</v>
      </c>
      <c r="B47" s="11">
        <v>1235</v>
      </c>
      <c r="C47" s="11"/>
      <c r="D47" s="11" t="s">
        <v>455</v>
      </c>
      <c r="E47" s="11" t="s">
        <v>7</v>
      </c>
      <c r="F47" s="11">
        <v>9</v>
      </c>
      <c r="G47" s="11">
        <v>101</v>
      </c>
      <c r="H47" s="11">
        <v>4</v>
      </c>
      <c r="I47" s="10">
        <v>255000</v>
      </c>
      <c r="J47" s="11">
        <f>Table1[[#This Row],[تعداد دانلود]]+Table1[[#This Row],[تعداد تماشا (سایت جدید)]]</f>
        <v>13</v>
      </c>
    </row>
    <row r="48" spans="1:10" ht="22.5" x14ac:dyDescent="0.5">
      <c r="A48" s="5">
        <v>445</v>
      </c>
      <c r="B48" s="11">
        <v>1249</v>
      </c>
      <c r="C48" s="11"/>
      <c r="D48" s="11" t="s">
        <v>456</v>
      </c>
      <c r="E48" s="11" t="s">
        <v>7</v>
      </c>
      <c r="F48" s="11">
        <v>7</v>
      </c>
      <c r="G48" s="11">
        <v>170</v>
      </c>
      <c r="H48" s="11">
        <v>4</v>
      </c>
      <c r="I48" s="10">
        <f>205000+40000</f>
        <v>245000</v>
      </c>
      <c r="J48" s="11">
        <f>Table1[[#This Row],[تعداد دانلود]]+Table1[[#This Row],[تعداد تماشا (سایت جدید)]]</f>
        <v>11</v>
      </c>
    </row>
    <row r="49" spans="1:10" ht="22.5" x14ac:dyDescent="0.5">
      <c r="A49" s="5">
        <v>6</v>
      </c>
      <c r="B49" s="11">
        <v>7977</v>
      </c>
      <c r="C49" s="11"/>
      <c r="D49" s="9" t="s">
        <v>12</v>
      </c>
      <c r="E49" s="9" t="s">
        <v>7</v>
      </c>
      <c r="F49" s="11">
        <v>406</v>
      </c>
      <c r="G49" s="11">
        <v>2965</v>
      </c>
      <c r="I49" s="17">
        <v>245000</v>
      </c>
      <c r="J49" s="11">
        <f>Table1[[#This Row],[تعداد دانلود]]+Table1[[#This Row],[تعداد تماشا (سایت جدید)]]</f>
        <v>406</v>
      </c>
    </row>
    <row r="50" spans="1:10" ht="22.5" x14ac:dyDescent="0.5">
      <c r="A50" s="5">
        <v>8</v>
      </c>
      <c r="B50" s="11">
        <v>7992</v>
      </c>
      <c r="C50" s="11"/>
      <c r="D50" s="9" t="s">
        <v>14</v>
      </c>
      <c r="E50" s="9" t="s">
        <v>7</v>
      </c>
      <c r="F50" s="11">
        <v>151</v>
      </c>
      <c r="G50" s="11">
        <v>3002</v>
      </c>
      <c r="I50" s="17">
        <v>245000</v>
      </c>
      <c r="J50" s="11">
        <f>Table1[[#This Row],[تعداد دانلود]]+Table1[[#This Row],[تعداد تماشا (سایت جدید)]]</f>
        <v>151</v>
      </c>
    </row>
    <row r="51" spans="1:10" ht="22.5" x14ac:dyDescent="0.5">
      <c r="A51" s="5">
        <v>391</v>
      </c>
      <c r="B51" s="11">
        <v>3021</v>
      </c>
      <c r="C51" s="11"/>
      <c r="D51" s="11" t="s">
        <v>402</v>
      </c>
      <c r="E51" s="11" t="s">
        <v>7</v>
      </c>
      <c r="F51" s="11">
        <v>675</v>
      </c>
      <c r="G51" s="11">
        <v>3798</v>
      </c>
      <c r="H51" s="11">
        <v>124</v>
      </c>
      <c r="I51" s="10">
        <f>84000+98000+62000</f>
        <v>244000</v>
      </c>
      <c r="J51" s="11">
        <f>Table1[[#This Row],[تعداد دانلود]]+Table1[[#This Row],[تعداد تماشا (سایت جدید)]]</f>
        <v>799</v>
      </c>
    </row>
    <row r="52" spans="1:10" ht="22.5" x14ac:dyDescent="0.5">
      <c r="A52" s="5">
        <v>234</v>
      </c>
      <c r="B52" s="11">
        <v>4595</v>
      </c>
      <c r="C52" s="11"/>
      <c r="D52" s="11" t="s">
        <v>246</v>
      </c>
      <c r="E52" s="11" t="s">
        <v>7</v>
      </c>
      <c r="F52" s="11">
        <v>178</v>
      </c>
      <c r="G52" s="11">
        <v>1801</v>
      </c>
      <c r="H52" s="11">
        <v>44</v>
      </c>
      <c r="I52" s="10">
        <f>84000+60000+21000+78000</f>
        <v>243000</v>
      </c>
      <c r="J52" s="11">
        <f>Table1[[#This Row],[تعداد دانلود]]+Table1[[#This Row],[تعداد تماشا (سایت جدید)]]</f>
        <v>222</v>
      </c>
    </row>
    <row r="53" spans="1:10" ht="22.5" x14ac:dyDescent="0.5">
      <c r="A53" s="5">
        <v>466</v>
      </c>
      <c r="B53" s="11">
        <v>8711</v>
      </c>
      <c r="C53" s="11">
        <v>295</v>
      </c>
      <c r="D53" s="11" t="s">
        <v>477</v>
      </c>
      <c r="E53" s="11" t="s">
        <v>42</v>
      </c>
      <c r="F53" s="11">
        <v>248</v>
      </c>
      <c r="G53" s="11">
        <v>3249</v>
      </c>
      <c r="H53" s="11">
        <v>2</v>
      </c>
      <c r="I53" s="10">
        <v>241000</v>
      </c>
      <c r="J53" s="11">
        <f>Table1[[#This Row],[تعداد دانلود]]+Table1[[#This Row],[تعداد تماشا (سایت جدید)]]</f>
        <v>250</v>
      </c>
    </row>
    <row r="54" spans="1:10" ht="22.5" x14ac:dyDescent="0.5">
      <c r="A54" s="5">
        <v>446</v>
      </c>
      <c r="B54" s="11">
        <v>1275</v>
      </c>
      <c r="C54" s="11"/>
      <c r="D54" s="11" t="s">
        <v>457</v>
      </c>
      <c r="E54" s="11" t="s">
        <v>7</v>
      </c>
      <c r="F54" s="11">
        <v>9</v>
      </c>
      <c r="G54" s="11">
        <v>174</v>
      </c>
      <c r="H54" s="11">
        <v>6</v>
      </c>
      <c r="I54" s="10">
        <f>45000+195000</f>
        <v>240000</v>
      </c>
      <c r="J54" s="11">
        <f>Table1[[#This Row],[تعداد دانلود]]+Table1[[#This Row],[تعداد تماشا (سایت جدید)]]</f>
        <v>15</v>
      </c>
    </row>
    <row r="55" spans="1:10" ht="22.5" x14ac:dyDescent="0.5">
      <c r="A55" s="5">
        <v>12</v>
      </c>
      <c r="B55" s="11">
        <v>8000</v>
      </c>
      <c r="C55" s="11"/>
      <c r="D55" s="9" t="s">
        <v>18</v>
      </c>
      <c r="E55" s="9" t="s">
        <v>7</v>
      </c>
      <c r="F55" s="11">
        <v>153</v>
      </c>
      <c r="G55" s="11">
        <v>2803</v>
      </c>
      <c r="I55" s="17">
        <v>240000</v>
      </c>
      <c r="J55" s="11">
        <f>Table1[[#This Row],[تعداد دانلود]]+Table1[[#This Row],[تعداد تماشا (سایت جدید)]]</f>
        <v>153</v>
      </c>
    </row>
    <row r="56" spans="1:10" ht="22.5" x14ac:dyDescent="0.5">
      <c r="A56" s="5">
        <v>25</v>
      </c>
      <c r="B56" s="11">
        <v>8056</v>
      </c>
      <c r="C56" s="11"/>
      <c r="D56" s="9" t="s">
        <v>31</v>
      </c>
      <c r="E56" s="9" t="s">
        <v>7</v>
      </c>
      <c r="F56" s="11">
        <v>174</v>
      </c>
      <c r="G56" s="11">
        <v>2924</v>
      </c>
      <c r="I56" s="17">
        <v>240000</v>
      </c>
      <c r="J56" s="11">
        <f>Table1[[#This Row],[تعداد دانلود]]+Table1[[#This Row],[تعداد تماشا (سایت جدید)]]</f>
        <v>174</v>
      </c>
    </row>
    <row r="57" spans="1:10" ht="22.5" x14ac:dyDescent="0.5">
      <c r="A57" s="5">
        <v>54</v>
      </c>
      <c r="B57" s="11">
        <v>8960</v>
      </c>
      <c r="C57" s="11">
        <v>420</v>
      </c>
      <c r="D57" s="9" t="s">
        <v>87</v>
      </c>
      <c r="E57" s="9" t="s">
        <v>88</v>
      </c>
      <c r="F57" s="11">
        <v>42</v>
      </c>
      <c r="G57" s="11">
        <v>383</v>
      </c>
      <c r="I57" s="8">
        <v>236300</v>
      </c>
      <c r="J57" s="11">
        <f>Table1[[#This Row],[تعداد دانلود]]+Table1[[#This Row],[تعداد تماشا (سایت جدید)]]</f>
        <v>42</v>
      </c>
    </row>
    <row r="58" spans="1:10" ht="22.5" x14ac:dyDescent="0.5">
      <c r="A58" s="5">
        <v>318</v>
      </c>
      <c r="B58" s="11">
        <v>3953</v>
      </c>
      <c r="C58" s="11"/>
      <c r="D58" s="11" t="s">
        <v>328</v>
      </c>
      <c r="E58" s="11" t="s">
        <v>42</v>
      </c>
      <c r="F58" s="11">
        <v>112</v>
      </c>
      <c r="G58" s="11">
        <v>690</v>
      </c>
      <c r="H58" s="11">
        <v>35</v>
      </c>
      <c r="I58" s="10">
        <f>58000+32000+20000+126000</f>
        <v>236000</v>
      </c>
      <c r="J58" s="11">
        <f>Table1[[#This Row],[تعداد دانلود]]+Table1[[#This Row],[تعداد تماشا (سایت جدید)]]</f>
        <v>147</v>
      </c>
    </row>
    <row r="59" spans="1:10" ht="22.5" x14ac:dyDescent="0.5">
      <c r="A59" s="5">
        <v>11</v>
      </c>
      <c r="B59" s="11">
        <v>7999</v>
      </c>
      <c r="C59" s="11"/>
      <c r="D59" s="9" t="s">
        <v>17</v>
      </c>
      <c r="E59" s="9" t="s">
        <v>7</v>
      </c>
      <c r="F59" s="11">
        <v>168</v>
      </c>
      <c r="G59" s="11">
        <v>2960</v>
      </c>
      <c r="I59" s="17">
        <v>235000</v>
      </c>
      <c r="J59" s="11">
        <f>Table1[[#This Row],[تعداد دانلود]]+Table1[[#This Row],[تعداد تماشا (سایت جدید)]]</f>
        <v>168</v>
      </c>
    </row>
    <row r="60" spans="1:10" ht="22.5" x14ac:dyDescent="0.5">
      <c r="A60" s="5">
        <v>13</v>
      </c>
      <c r="B60" s="11">
        <v>8001</v>
      </c>
      <c r="C60" s="11"/>
      <c r="D60" s="9" t="s">
        <v>19</v>
      </c>
      <c r="E60" s="9" t="s">
        <v>7</v>
      </c>
      <c r="F60" s="11">
        <v>172</v>
      </c>
      <c r="G60" s="11">
        <v>2725</v>
      </c>
      <c r="I60" s="17">
        <v>235000</v>
      </c>
      <c r="J60" s="11">
        <f>Table1[[#This Row],[تعداد دانلود]]+Table1[[#This Row],[تعداد تماشا (سایت جدید)]]</f>
        <v>172</v>
      </c>
    </row>
    <row r="61" spans="1:10" ht="43.5" hidden="1" x14ac:dyDescent="0.5">
      <c r="A61" s="5">
        <v>60</v>
      </c>
      <c r="B61" s="11">
        <v>8854</v>
      </c>
      <c r="C61" s="11">
        <v>349</v>
      </c>
      <c r="D61" s="9" t="s">
        <v>78</v>
      </c>
      <c r="E61" s="9" t="s">
        <v>6</v>
      </c>
      <c r="F61" s="11">
        <v>358</v>
      </c>
      <c r="G61" s="11">
        <v>2586</v>
      </c>
      <c r="J61" s="11">
        <f>Table1[[#This Row],[تعداد دانلود]]+Table1[[#This Row],[تعداد تماشا (سایت جدید)]]</f>
        <v>358</v>
      </c>
    </row>
    <row r="62" spans="1:10" ht="22.5" x14ac:dyDescent="0.5">
      <c r="A62" s="5">
        <v>30</v>
      </c>
      <c r="B62" s="11">
        <v>8082</v>
      </c>
      <c r="C62" s="11"/>
      <c r="D62" s="9" t="s">
        <v>36</v>
      </c>
      <c r="E62" s="9" t="s">
        <v>7</v>
      </c>
      <c r="F62" s="11">
        <v>140</v>
      </c>
      <c r="G62" s="11">
        <v>2823</v>
      </c>
      <c r="I62" s="17">
        <v>235000</v>
      </c>
      <c r="J62" s="11">
        <f>Table1[[#This Row],[تعداد دانلود]]+Table1[[#This Row],[تعداد تماشا (سایت جدید)]]</f>
        <v>140</v>
      </c>
    </row>
    <row r="63" spans="1:10" ht="22.5" x14ac:dyDescent="0.5">
      <c r="A63" s="5">
        <v>34</v>
      </c>
      <c r="B63" s="11">
        <v>8086</v>
      </c>
      <c r="C63" s="11"/>
      <c r="D63" s="9" t="s">
        <v>40</v>
      </c>
      <c r="E63" s="9" t="s">
        <v>7</v>
      </c>
      <c r="F63" s="11">
        <v>218</v>
      </c>
      <c r="G63" s="11">
        <v>2946</v>
      </c>
      <c r="I63" s="17">
        <v>235000</v>
      </c>
      <c r="J63" s="11">
        <f>Table1[[#This Row],[تعداد دانلود]]+Table1[[#This Row],[تعداد تماشا (سایت جدید)]]</f>
        <v>218</v>
      </c>
    </row>
    <row r="64" spans="1:10" ht="22.5" x14ac:dyDescent="0.5">
      <c r="A64" s="5">
        <v>317</v>
      </c>
      <c r="B64" s="11">
        <v>3954</v>
      </c>
      <c r="C64" s="11"/>
      <c r="D64" s="11" t="s">
        <v>327</v>
      </c>
      <c r="E64" s="11" t="s">
        <v>42</v>
      </c>
      <c r="F64" s="11">
        <v>117</v>
      </c>
      <c r="G64" s="11">
        <v>813</v>
      </c>
      <c r="H64" s="11">
        <v>77</v>
      </c>
      <c r="I64" s="10">
        <f>26000+64000+42000+102000</f>
        <v>234000</v>
      </c>
      <c r="J64" s="11">
        <f>Table1[[#This Row],[تعداد دانلود]]+Table1[[#This Row],[تعداد تماشا (سایت جدید)]]</f>
        <v>194</v>
      </c>
    </row>
    <row r="65" spans="1:10" ht="22.5" x14ac:dyDescent="0.5">
      <c r="A65" s="5">
        <v>51</v>
      </c>
      <c r="B65" s="11">
        <v>9410</v>
      </c>
      <c r="C65" s="11">
        <v>930</v>
      </c>
      <c r="D65" s="9" t="s">
        <v>67</v>
      </c>
      <c r="E65" s="9" t="s">
        <v>68</v>
      </c>
      <c r="F65" s="11">
        <v>189</v>
      </c>
      <c r="G65" s="11">
        <v>3124</v>
      </c>
      <c r="I65" s="8">
        <v>233700</v>
      </c>
      <c r="J65" s="11">
        <f>Table1[[#This Row],[تعداد دانلود]]+Table1[[#This Row],[تعداد تماشا (سایت جدید)]]</f>
        <v>189</v>
      </c>
    </row>
    <row r="66" spans="1:10" ht="22.5" x14ac:dyDescent="0.5">
      <c r="A66" s="5">
        <v>72</v>
      </c>
      <c r="B66" s="11">
        <v>8945</v>
      </c>
      <c r="C66" s="11">
        <v>413</v>
      </c>
      <c r="D66" s="9" t="s">
        <v>77</v>
      </c>
      <c r="E66" s="9" t="s">
        <v>42</v>
      </c>
      <c r="F66" s="11">
        <v>44</v>
      </c>
      <c r="G66" s="11">
        <v>318</v>
      </c>
      <c r="I66" s="10">
        <v>232000</v>
      </c>
      <c r="J66" s="11">
        <f>Table1[[#This Row],[تعداد دانلود]]+Table1[[#This Row],[تعداد تماشا (سایت جدید)]]</f>
        <v>44</v>
      </c>
    </row>
    <row r="67" spans="1:10" ht="22.5" x14ac:dyDescent="0.5">
      <c r="A67" s="5">
        <v>2</v>
      </c>
      <c r="B67" s="11">
        <v>7962</v>
      </c>
      <c r="C67" s="11"/>
      <c r="D67" s="9" t="s">
        <v>8</v>
      </c>
      <c r="E67" s="9" t="s">
        <v>7</v>
      </c>
      <c r="F67" s="11">
        <v>500</v>
      </c>
      <c r="G67" s="11">
        <v>2504</v>
      </c>
      <c r="I67" s="17">
        <f>205000+25000</f>
        <v>230000</v>
      </c>
      <c r="J67" s="11">
        <f>Table1[[#This Row],[تعداد دانلود]]+Table1[[#This Row],[تعداد تماشا (سایت جدید)]]</f>
        <v>500</v>
      </c>
    </row>
    <row r="68" spans="1:10" ht="22.5" x14ac:dyDescent="0.5">
      <c r="A68" s="5">
        <v>14</v>
      </c>
      <c r="B68" s="11">
        <v>8002</v>
      </c>
      <c r="C68" s="11"/>
      <c r="D68" s="9" t="s">
        <v>20</v>
      </c>
      <c r="E68" s="9" t="s">
        <v>7</v>
      </c>
      <c r="F68" s="11">
        <v>136</v>
      </c>
      <c r="G68" s="11">
        <v>3076</v>
      </c>
      <c r="I68" s="17">
        <v>225000</v>
      </c>
      <c r="J68" s="11">
        <f>Table1[[#This Row],[تعداد دانلود]]+Table1[[#This Row],[تعداد تماشا (سایت جدید)]]</f>
        <v>136</v>
      </c>
    </row>
    <row r="69" spans="1:10" ht="22.5" x14ac:dyDescent="0.5">
      <c r="A69" s="5">
        <v>15</v>
      </c>
      <c r="B69" s="11">
        <v>8003</v>
      </c>
      <c r="C69" s="11"/>
      <c r="D69" s="9" t="s">
        <v>21</v>
      </c>
      <c r="E69" s="9" t="s">
        <v>7</v>
      </c>
      <c r="F69" s="11">
        <v>155</v>
      </c>
      <c r="G69" s="11">
        <v>2513</v>
      </c>
      <c r="I69" s="17">
        <v>225000</v>
      </c>
      <c r="J69" s="11">
        <f>Table1[[#This Row],[تعداد دانلود]]+Table1[[#This Row],[تعداد تماشا (سایت جدید)]]</f>
        <v>155</v>
      </c>
    </row>
    <row r="70" spans="1:10" ht="22.5" hidden="1" x14ac:dyDescent="0.5">
      <c r="A70" s="5">
        <v>69</v>
      </c>
      <c r="B70" s="11">
        <v>9383</v>
      </c>
      <c r="C70" s="11">
        <v>942</v>
      </c>
      <c r="D70" s="9" t="s">
        <v>96</v>
      </c>
      <c r="E70" s="9" t="s">
        <v>42</v>
      </c>
      <c r="F70" s="11">
        <v>360</v>
      </c>
      <c r="G70" s="11">
        <v>3130</v>
      </c>
      <c r="I70" s="10" t="s">
        <v>496</v>
      </c>
      <c r="J70" s="11">
        <f>Table1[[#This Row],[تعداد دانلود]]+Table1[[#This Row],[تعداد تماشا (سایت جدید)]]</f>
        <v>360</v>
      </c>
    </row>
    <row r="71" spans="1:10" ht="22.5" x14ac:dyDescent="0.5">
      <c r="A71" s="5">
        <v>18</v>
      </c>
      <c r="B71" s="11">
        <v>8006</v>
      </c>
      <c r="C71" s="11"/>
      <c r="D71" s="9" t="s">
        <v>24</v>
      </c>
      <c r="E71" s="9" t="s">
        <v>7</v>
      </c>
      <c r="F71" s="11">
        <v>146</v>
      </c>
      <c r="G71" s="11">
        <v>2670</v>
      </c>
      <c r="I71" s="17">
        <v>225000</v>
      </c>
      <c r="J71" s="11">
        <f>Table1[[#This Row],[تعداد دانلود]]+Table1[[#This Row],[تعداد تماشا (سایت جدید)]]</f>
        <v>146</v>
      </c>
    </row>
    <row r="72" spans="1:10" ht="22.5" x14ac:dyDescent="0.5">
      <c r="A72" s="5">
        <v>26</v>
      </c>
      <c r="B72" s="11">
        <v>8057</v>
      </c>
      <c r="C72" s="11"/>
      <c r="D72" s="9" t="s">
        <v>32</v>
      </c>
      <c r="E72" s="9" t="s">
        <v>7</v>
      </c>
      <c r="F72" s="11">
        <v>160</v>
      </c>
      <c r="G72" s="11">
        <v>3039</v>
      </c>
      <c r="I72" s="17">
        <v>225000</v>
      </c>
      <c r="J72" s="11">
        <f>Table1[[#This Row],[تعداد دانلود]]+Table1[[#This Row],[تعداد تماشا (سایت جدید)]]</f>
        <v>160</v>
      </c>
    </row>
    <row r="73" spans="1:10" ht="22.5" x14ac:dyDescent="0.5">
      <c r="A73" s="5">
        <v>33</v>
      </c>
      <c r="B73" s="11">
        <v>8085</v>
      </c>
      <c r="C73" s="11"/>
      <c r="D73" s="9" t="s">
        <v>39</v>
      </c>
      <c r="E73" s="9" t="s">
        <v>7</v>
      </c>
      <c r="F73" s="11">
        <v>105</v>
      </c>
      <c r="G73" s="11">
        <v>2541</v>
      </c>
      <c r="I73" s="17">
        <v>225000</v>
      </c>
      <c r="J73" s="11">
        <f>Table1[[#This Row],[تعداد دانلود]]+Table1[[#This Row],[تعداد تماشا (سایت جدید)]]</f>
        <v>105</v>
      </c>
    </row>
    <row r="74" spans="1:10" ht="43.5" hidden="1" x14ac:dyDescent="0.5">
      <c r="A74" s="5">
        <v>74</v>
      </c>
      <c r="B74" s="11">
        <v>9384</v>
      </c>
      <c r="C74" s="11">
        <v>956</v>
      </c>
      <c r="D74" s="9" t="s">
        <v>72</v>
      </c>
      <c r="E74" s="9" t="s">
        <v>42</v>
      </c>
      <c r="F74" s="11">
        <v>197</v>
      </c>
      <c r="G74" s="11">
        <v>1274</v>
      </c>
      <c r="I74" s="10" t="s">
        <v>496</v>
      </c>
      <c r="J74" s="11">
        <f>Table1[[#This Row],[تعداد دانلود]]+Table1[[#This Row],[تعداد تماشا (سایت جدید)]]</f>
        <v>197</v>
      </c>
    </row>
    <row r="75" spans="1:10" ht="22.5" x14ac:dyDescent="0.5">
      <c r="A75" s="5">
        <v>124</v>
      </c>
      <c r="B75" s="11">
        <v>8474</v>
      </c>
      <c r="D75" s="9" t="s">
        <v>107</v>
      </c>
      <c r="E75" s="9" t="s">
        <v>7</v>
      </c>
      <c r="F75" s="11">
        <v>162</v>
      </c>
      <c r="G75" s="11">
        <v>2136</v>
      </c>
      <c r="I75" s="10">
        <v>222000</v>
      </c>
      <c r="J75" s="11">
        <f>Table1[[#This Row],[تعداد دانلود]]+Table1[[#This Row],[تعداد تماشا (سایت جدید)]]</f>
        <v>162</v>
      </c>
    </row>
    <row r="76" spans="1:10" ht="22.5" hidden="1" x14ac:dyDescent="0.5">
      <c r="A76" s="5">
        <v>76</v>
      </c>
      <c r="B76" s="11">
        <v>9511</v>
      </c>
      <c r="C76" s="11">
        <v>1076</v>
      </c>
      <c r="D76" s="9" t="s">
        <v>71</v>
      </c>
      <c r="E76" s="9" t="s">
        <v>42</v>
      </c>
      <c r="F76" s="11">
        <v>15</v>
      </c>
      <c r="G76" s="11">
        <v>133</v>
      </c>
      <c r="I76" s="10" t="s">
        <v>496</v>
      </c>
      <c r="J76" s="11">
        <f>Table1[[#This Row],[تعداد دانلود]]+Table1[[#This Row],[تعداد تماشا (سایت جدید)]]</f>
        <v>15</v>
      </c>
    </row>
    <row r="77" spans="1:10" ht="22.5" x14ac:dyDescent="0.5">
      <c r="A77" s="5">
        <v>7</v>
      </c>
      <c r="B77" s="11">
        <v>7991</v>
      </c>
      <c r="C77" s="11"/>
      <c r="D77" s="9" t="s">
        <v>13</v>
      </c>
      <c r="E77" s="9" t="s">
        <v>7</v>
      </c>
      <c r="F77" s="11">
        <v>204</v>
      </c>
      <c r="G77" s="11">
        <v>2597</v>
      </c>
      <c r="I77" s="17">
        <v>220000</v>
      </c>
      <c r="J77" s="11">
        <f>Table1[[#This Row],[تعداد دانلود]]+Table1[[#This Row],[تعداد تماشا (سایت جدید)]]</f>
        <v>204</v>
      </c>
    </row>
    <row r="78" spans="1:10" ht="22.5" hidden="1" x14ac:dyDescent="0.5">
      <c r="A78" s="5">
        <v>78</v>
      </c>
      <c r="B78" s="11">
        <v>8210</v>
      </c>
      <c r="C78" s="11">
        <v>17</v>
      </c>
      <c r="D78" s="9" t="s">
        <v>119</v>
      </c>
      <c r="E78" s="9" t="s">
        <v>47</v>
      </c>
      <c r="F78" s="11">
        <v>108</v>
      </c>
      <c r="G78" s="11">
        <v>439</v>
      </c>
      <c r="I78" s="8"/>
      <c r="J78" s="11">
        <f>Table1[[#This Row],[تعداد دانلود]]+Table1[[#This Row],[تعداد تماشا (سایت جدید)]]</f>
        <v>108</v>
      </c>
    </row>
    <row r="79" spans="1:10" ht="22.5" hidden="1" x14ac:dyDescent="0.5">
      <c r="A79" s="5">
        <v>79</v>
      </c>
      <c r="B79" s="11">
        <v>8529</v>
      </c>
      <c r="C79" s="11"/>
      <c r="D79" s="9" t="s">
        <v>104</v>
      </c>
      <c r="E79" s="9" t="s">
        <v>47</v>
      </c>
      <c r="F79" s="11">
        <v>113</v>
      </c>
      <c r="G79" s="11">
        <v>118</v>
      </c>
      <c r="I79" s="8"/>
      <c r="J79" s="11">
        <f>Table1[[#This Row],[تعداد دانلود]]+Table1[[#This Row],[تعداد تماشا (سایت جدید)]]</f>
        <v>113</v>
      </c>
    </row>
    <row r="80" spans="1:10" ht="22.5" hidden="1" x14ac:dyDescent="0.5">
      <c r="A80" s="5">
        <v>80</v>
      </c>
      <c r="B80" s="11">
        <v>8953</v>
      </c>
      <c r="C80" s="11">
        <v>426</v>
      </c>
      <c r="D80" s="9" t="s">
        <v>100</v>
      </c>
      <c r="E80" s="9" t="s">
        <v>47</v>
      </c>
      <c r="F80" s="11">
        <v>2</v>
      </c>
      <c r="G80" s="11">
        <v>1</v>
      </c>
      <c r="I80" s="8"/>
      <c r="J80" s="11">
        <f>Table1[[#This Row],[تعداد دانلود]]+Table1[[#This Row],[تعداد تماشا (سایت جدید)]]</f>
        <v>2</v>
      </c>
    </row>
    <row r="81" spans="1:10" ht="22.5" hidden="1" x14ac:dyDescent="0.5">
      <c r="A81" s="5">
        <v>81</v>
      </c>
      <c r="B81" s="11">
        <v>9269</v>
      </c>
      <c r="C81" s="11">
        <v>790</v>
      </c>
      <c r="D81" s="9" t="s">
        <v>99</v>
      </c>
      <c r="E81" s="9" t="s">
        <v>47</v>
      </c>
      <c r="F81" s="11">
        <v>24</v>
      </c>
      <c r="G81" s="11">
        <v>50</v>
      </c>
      <c r="H81" s="8">
        <v>5</v>
      </c>
      <c r="I81" s="8"/>
      <c r="J81" s="11">
        <f>Table1[[#This Row],[تعداد دانلود]]+Table1[[#This Row],[تعداد تماشا (سایت جدید)]]</f>
        <v>29</v>
      </c>
    </row>
    <row r="82" spans="1:10" ht="22.5" hidden="1" x14ac:dyDescent="0.5">
      <c r="A82" s="5">
        <v>82</v>
      </c>
      <c r="B82" s="11">
        <v>9272</v>
      </c>
      <c r="C82" s="11">
        <v>791</v>
      </c>
      <c r="D82" s="9" t="s">
        <v>98</v>
      </c>
      <c r="E82" s="9" t="s">
        <v>47</v>
      </c>
      <c r="F82" s="11">
        <v>44</v>
      </c>
      <c r="G82" s="11">
        <v>35</v>
      </c>
      <c r="H82" s="11">
        <v>15</v>
      </c>
      <c r="I82" s="8"/>
      <c r="J82" s="11">
        <f>Table1[[#This Row],[تعداد دانلود]]+Table1[[#This Row],[تعداد تماشا (سایت جدید)]]</f>
        <v>59</v>
      </c>
    </row>
    <row r="83" spans="1:10" ht="22.5" hidden="1" x14ac:dyDescent="0.5">
      <c r="A83" s="5">
        <v>83</v>
      </c>
      <c r="B83" s="11">
        <v>9274</v>
      </c>
      <c r="C83" s="11">
        <v>793</v>
      </c>
      <c r="D83" s="9" t="s">
        <v>97</v>
      </c>
      <c r="E83" s="9" t="s">
        <v>47</v>
      </c>
      <c r="F83" s="11">
        <v>2</v>
      </c>
      <c r="G83" s="11">
        <v>0</v>
      </c>
      <c r="I83" s="8"/>
      <c r="J83" s="11">
        <f>Table1[[#This Row],[تعداد دانلود]]+Table1[[#This Row],[تعداد تماشا (سایت جدید)]]</f>
        <v>2</v>
      </c>
    </row>
    <row r="84" spans="1:10" ht="22.5" hidden="1" x14ac:dyDescent="0.5">
      <c r="A84" s="5">
        <v>84</v>
      </c>
      <c r="B84" s="11">
        <v>8961</v>
      </c>
      <c r="C84" s="11">
        <v>424</v>
      </c>
      <c r="D84" s="9" t="s">
        <v>76</v>
      </c>
      <c r="E84" s="9" t="s">
        <v>47</v>
      </c>
      <c r="F84" s="11">
        <v>99</v>
      </c>
      <c r="G84" s="11">
        <v>111</v>
      </c>
      <c r="I84" s="8"/>
      <c r="J84" s="11">
        <f>Table1[[#This Row],[تعداد دانلود]]+Table1[[#This Row],[تعداد تماشا (سایت جدید)]]</f>
        <v>99</v>
      </c>
    </row>
    <row r="85" spans="1:10" ht="22.5" hidden="1" x14ac:dyDescent="0.5">
      <c r="A85" s="5">
        <v>85</v>
      </c>
      <c r="B85" s="11">
        <v>8796</v>
      </c>
      <c r="C85" s="11">
        <v>338</v>
      </c>
      <c r="D85" s="9" t="s">
        <v>73</v>
      </c>
      <c r="E85" s="9" t="s">
        <v>47</v>
      </c>
      <c r="F85" s="11">
        <v>26</v>
      </c>
      <c r="G85" s="11">
        <v>57</v>
      </c>
      <c r="I85" s="8"/>
      <c r="J85" s="11">
        <f>Table1[[#This Row],[تعداد دانلود]]+Table1[[#This Row],[تعداد تماشا (سایت جدید)]]</f>
        <v>26</v>
      </c>
    </row>
    <row r="86" spans="1:10" ht="22.5" hidden="1" x14ac:dyDescent="0.5">
      <c r="A86" s="5">
        <v>86</v>
      </c>
      <c r="B86" s="11">
        <v>9271</v>
      </c>
      <c r="C86" s="11">
        <v>788</v>
      </c>
      <c r="D86" s="9" t="s">
        <v>69</v>
      </c>
      <c r="E86" s="9" t="s">
        <v>47</v>
      </c>
      <c r="F86" s="11">
        <v>34</v>
      </c>
      <c r="G86" s="11">
        <v>51</v>
      </c>
      <c r="I86" s="8"/>
      <c r="J86" s="11">
        <f>Table1[[#This Row],[تعداد دانلود]]+Table1[[#This Row],[تعداد تماشا (سایت جدید)]]</f>
        <v>34</v>
      </c>
    </row>
    <row r="87" spans="1:10" ht="22.5" hidden="1" x14ac:dyDescent="0.5">
      <c r="A87" s="5">
        <v>87</v>
      </c>
      <c r="B87" s="11">
        <v>8528</v>
      </c>
      <c r="C87" s="11"/>
      <c r="D87" s="9" t="s">
        <v>105</v>
      </c>
      <c r="E87" s="9" t="s">
        <v>47</v>
      </c>
      <c r="F87" s="11">
        <v>49</v>
      </c>
      <c r="G87" s="11">
        <v>48</v>
      </c>
      <c r="I87" s="8"/>
      <c r="J87" s="11">
        <f>Table1[[#This Row],[تعداد دانلود]]+Table1[[#This Row],[تعداد تماشا (سایت جدید)]]</f>
        <v>49</v>
      </c>
    </row>
    <row r="88" spans="1:10" ht="22.5" hidden="1" x14ac:dyDescent="0.5">
      <c r="A88" s="5">
        <v>88</v>
      </c>
      <c r="B88" s="11">
        <v>8346</v>
      </c>
      <c r="C88" s="11"/>
      <c r="D88" s="9" t="s">
        <v>46</v>
      </c>
      <c r="E88" s="9" t="s">
        <v>47</v>
      </c>
      <c r="F88" s="11">
        <v>54</v>
      </c>
      <c r="G88" s="11">
        <v>32</v>
      </c>
      <c r="I88" s="8"/>
      <c r="J88" s="11">
        <f>Table1[[#This Row],[تعداد دانلود]]+Table1[[#This Row],[تعداد تماشا (سایت جدید)]]</f>
        <v>54</v>
      </c>
    </row>
    <row r="89" spans="1:10" ht="22.5" hidden="1" x14ac:dyDescent="0.5">
      <c r="A89" s="5">
        <v>89</v>
      </c>
      <c r="B89" s="11">
        <v>8436</v>
      </c>
      <c r="C89" s="11"/>
      <c r="D89" s="9" t="s">
        <v>48</v>
      </c>
      <c r="E89" s="9" t="s">
        <v>47</v>
      </c>
      <c r="F89" s="11">
        <v>337</v>
      </c>
      <c r="G89" s="11">
        <v>1097</v>
      </c>
      <c r="I89" s="8"/>
      <c r="J89" s="11">
        <f>Table1[[#This Row],[تعداد دانلود]]+Table1[[#This Row],[تعداد تماشا (سایت جدید)]]</f>
        <v>337</v>
      </c>
    </row>
    <row r="90" spans="1:10" ht="22.5" hidden="1" x14ac:dyDescent="0.5">
      <c r="A90" s="5">
        <v>90</v>
      </c>
      <c r="B90" s="11">
        <v>8438</v>
      </c>
      <c r="C90" s="11"/>
      <c r="D90" s="9" t="s">
        <v>49</v>
      </c>
      <c r="E90" s="9" t="s">
        <v>47</v>
      </c>
      <c r="F90" s="11">
        <v>46</v>
      </c>
      <c r="G90" s="11">
        <v>66</v>
      </c>
      <c r="I90" s="8"/>
      <c r="J90" s="11">
        <f>Table1[[#This Row],[تعداد دانلود]]+Table1[[#This Row],[تعداد تماشا (سایت جدید)]]</f>
        <v>46</v>
      </c>
    </row>
    <row r="91" spans="1:10" ht="22.5" hidden="1" x14ac:dyDescent="0.5">
      <c r="A91" s="5">
        <v>91</v>
      </c>
      <c r="B91" s="11">
        <v>8439</v>
      </c>
      <c r="C91" s="11"/>
      <c r="D91" s="9" t="s">
        <v>50</v>
      </c>
      <c r="E91" s="9" t="s">
        <v>47</v>
      </c>
      <c r="F91" s="11">
        <v>64</v>
      </c>
      <c r="G91" s="11">
        <v>71</v>
      </c>
      <c r="I91" s="8"/>
      <c r="J91" s="11">
        <f>Table1[[#This Row],[تعداد دانلود]]+Table1[[#This Row],[تعداد تماشا (سایت جدید)]]</f>
        <v>64</v>
      </c>
    </row>
    <row r="92" spans="1:10" ht="22.5" hidden="1" x14ac:dyDescent="0.5">
      <c r="A92" s="5">
        <v>92</v>
      </c>
      <c r="B92" s="11">
        <v>8440</v>
      </c>
      <c r="C92" s="11"/>
      <c r="D92" s="9" t="s">
        <v>51</v>
      </c>
      <c r="E92" s="9" t="s">
        <v>47</v>
      </c>
      <c r="F92" s="11">
        <v>71</v>
      </c>
      <c r="G92" s="11">
        <v>105</v>
      </c>
      <c r="I92" s="8"/>
      <c r="J92" s="11">
        <f>Table1[[#This Row],[تعداد دانلود]]+Table1[[#This Row],[تعداد تماشا (سایت جدید)]]</f>
        <v>71</v>
      </c>
    </row>
    <row r="93" spans="1:10" ht="22.5" x14ac:dyDescent="0.5">
      <c r="A93" s="5">
        <v>16</v>
      </c>
      <c r="B93" s="11">
        <v>8004</v>
      </c>
      <c r="C93" s="11"/>
      <c r="D93" s="9" t="s">
        <v>22</v>
      </c>
      <c r="E93" s="9" t="s">
        <v>7</v>
      </c>
      <c r="F93" s="11">
        <v>145</v>
      </c>
      <c r="G93" s="11">
        <v>2843</v>
      </c>
      <c r="I93" s="17">
        <v>220000</v>
      </c>
      <c r="J93" s="11">
        <f>Table1[[#This Row],[تعداد دانلود]]+Table1[[#This Row],[تعداد تماشا (سایت جدید)]]</f>
        <v>145</v>
      </c>
    </row>
    <row r="94" spans="1:10" ht="22.5" x14ac:dyDescent="0.5">
      <c r="A94" s="5">
        <v>447</v>
      </c>
      <c r="B94" s="11">
        <v>1341</v>
      </c>
      <c r="C94" s="11"/>
      <c r="D94" s="11" t="s">
        <v>458</v>
      </c>
      <c r="E94" s="11" t="s">
        <v>7</v>
      </c>
      <c r="F94" s="11">
        <v>8</v>
      </c>
      <c r="G94" s="11">
        <v>174</v>
      </c>
      <c r="H94" s="11">
        <v>4</v>
      </c>
      <c r="I94" s="10">
        <f>180000+40000</f>
        <v>220000</v>
      </c>
      <c r="J94" s="11">
        <f>Table1[[#This Row],[تعداد دانلود]]+Table1[[#This Row],[تعداد تماشا (سایت جدید)]]</f>
        <v>12</v>
      </c>
    </row>
    <row r="95" spans="1:10" ht="22.5" x14ac:dyDescent="0.5">
      <c r="A95" s="5">
        <v>31</v>
      </c>
      <c r="B95" s="11">
        <v>8083</v>
      </c>
      <c r="C95" s="11"/>
      <c r="D95" s="9" t="s">
        <v>37</v>
      </c>
      <c r="E95" s="9" t="s">
        <v>7</v>
      </c>
      <c r="F95" s="11">
        <v>129</v>
      </c>
      <c r="G95" s="11">
        <v>2880</v>
      </c>
      <c r="I95" s="17">
        <v>220000</v>
      </c>
      <c r="J95" s="11">
        <f>Table1[[#This Row],[تعداد دانلود]]+Table1[[#This Row],[تعداد تماشا (سایت جدید)]]</f>
        <v>129</v>
      </c>
    </row>
    <row r="96" spans="1:10" ht="22.5" x14ac:dyDescent="0.5">
      <c r="A96" s="5">
        <v>17</v>
      </c>
      <c r="B96" s="11">
        <v>8005</v>
      </c>
      <c r="C96" s="11"/>
      <c r="D96" s="9" t="s">
        <v>23</v>
      </c>
      <c r="E96" s="9" t="s">
        <v>7</v>
      </c>
      <c r="F96" s="11">
        <v>131</v>
      </c>
      <c r="G96" s="11">
        <v>2526</v>
      </c>
      <c r="I96" s="17">
        <v>215000</v>
      </c>
      <c r="J96" s="11">
        <f>Table1[[#This Row],[تعداد دانلود]]+Table1[[#This Row],[تعداد تماشا (سایت جدید)]]</f>
        <v>131</v>
      </c>
    </row>
    <row r="97" spans="1:10" ht="22.5" x14ac:dyDescent="0.5">
      <c r="A97" s="5">
        <v>27</v>
      </c>
      <c r="B97" s="11">
        <v>8079</v>
      </c>
      <c r="C97" s="11"/>
      <c r="D97" s="9" t="s">
        <v>33</v>
      </c>
      <c r="E97" s="9" t="s">
        <v>7</v>
      </c>
      <c r="F97" s="11">
        <v>146</v>
      </c>
      <c r="G97" s="11">
        <v>2745</v>
      </c>
      <c r="I97" s="17">
        <v>215000</v>
      </c>
      <c r="J97" s="11">
        <f>Table1[[#This Row],[تعداد دانلود]]+Table1[[#This Row],[تعداد تماشا (سایت جدید)]]</f>
        <v>146</v>
      </c>
    </row>
    <row r="98" spans="1:10" ht="22.5" x14ac:dyDescent="0.5">
      <c r="A98" s="5">
        <v>28</v>
      </c>
      <c r="B98" s="11">
        <v>8080</v>
      </c>
      <c r="C98" s="11"/>
      <c r="D98" s="9" t="s">
        <v>34</v>
      </c>
      <c r="E98" s="9" t="s">
        <v>7</v>
      </c>
      <c r="F98" s="11">
        <v>158</v>
      </c>
      <c r="G98" s="11">
        <v>2927</v>
      </c>
      <c r="I98" s="17">
        <v>215000</v>
      </c>
      <c r="J98" s="11">
        <f>Table1[[#This Row],[تعداد دانلود]]+Table1[[#This Row],[تعداد تماشا (سایت جدید)]]</f>
        <v>158</v>
      </c>
    </row>
    <row r="99" spans="1:10" ht="22.5" x14ac:dyDescent="0.5">
      <c r="A99" s="5">
        <v>29</v>
      </c>
      <c r="B99" s="11">
        <v>8081</v>
      </c>
      <c r="C99" s="11"/>
      <c r="D99" s="9" t="s">
        <v>35</v>
      </c>
      <c r="E99" s="9" t="s">
        <v>7</v>
      </c>
      <c r="F99" s="11">
        <v>150</v>
      </c>
      <c r="G99" s="11">
        <v>2824</v>
      </c>
      <c r="I99" s="17">
        <v>215000</v>
      </c>
      <c r="J99" s="11">
        <f>Table1[[#This Row],[تعداد دانلود]]+Table1[[#This Row],[تعداد تماشا (سایت جدید)]]</f>
        <v>150</v>
      </c>
    </row>
    <row r="100" spans="1:10" ht="22.5" x14ac:dyDescent="0.5">
      <c r="A100" s="5">
        <v>10</v>
      </c>
      <c r="B100" s="11">
        <v>7998</v>
      </c>
      <c r="C100" s="11"/>
      <c r="D100" s="9" t="s">
        <v>16</v>
      </c>
      <c r="E100" s="9" t="s">
        <v>7</v>
      </c>
      <c r="F100" s="11">
        <v>190</v>
      </c>
      <c r="G100" s="11">
        <v>2677</v>
      </c>
      <c r="I100" s="17">
        <v>210000</v>
      </c>
      <c r="J100" s="11">
        <f>Table1[[#This Row],[تعداد دانلود]]+Table1[[#This Row],[تعداد تماشا (سایت جدید)]]</f>
        <v>190</v>
      </c>
    </row>
    <row r="101" spans="1:10" ht="22.5" x14ac:dyDescent="0.5">
      <c r="A101" s="5">
        <v>19</v>
      </c>
      <c r="B101" s="11">
        <v>8007</v>
      </c>
      <c r="C101" s="11"/>
      <c r="D101" s="9" t="s">
        <v>25</v>
      </c>
      <c r="E101" s="9" t="s">
        <v>7</v>
      </c>
      <c r="F101" s="11">
        <v>136</v>
      </c>
      <c r="G101" s="11">
        <v>2268</v>
      </c>
      <c r="I101" s="17">
        <v>210000</v>
      </c>
      <c r="J101" s="11">
        <f>Table1[[#This Row],[تعداد دانلود]]+Table1[[#This Row],[تعداد تماشا (سایت جدید)]]</f>
        <v>136</v>
      </c>
    </row>
    <row r="102" spans="1:10" ht="22.5" x14ac:dyDescent="0.5">
      <c r="A102" s="5">
        <v>448</v>
      </c>
      <c r="B102" s="11">
        <v>1576</v>
      </c>
      <c r="C102" s="11"/>
      <c r="D102" s="11" t="s">
        <v>459</v>
      </c>
      <c r="E102" s="11" t="s">
        <v>7</v>
      </c>
      <c r="F102" s="11">
        <v>7</v>
      </c>
      <c r="G102" s="11">
        <v>172</v>
      </c>
      <c r="H102" s="11">
        <v>5</v>
      </c>
      <c r="I102" s="10">
        <f>45000+165000</f>
        <v>210000</v>
      </c>
      <c r="J102" s="11">
        <f>Table1[[#This Row],[تعداد دانلود]]+Table1[[#This Row],[تعداد تماشا (سایت جدید)]]</f>
        <v>12</v>
      </c>
    </row>
    <row r="103" spans="1:10" ht="22.5" x14ac:dyDescent="0.5">
      <c r="A103" s="5">
        <v>450</v>
      </c>
      <c r="B103" s="11">
        <v>1689</v>
      </c>
      <c r="C103" s="11"/>
      <c r="D103" s="11" t="s">
        <v>461</v>
      </c>
      <c r="E103" s="11" t="s">
        <v>7</v>
      </c>
      <c r="F103" s="11">
        <v>8</v>
      </c>
      <c r="G103" s="11">
        <v>177</v>
      </c>
      <c r="H103" s="11">
        <v>4</v>
      </c>
      <c r="I103" s="10">
        <f>40000+167500</f>
        <v>207500</v>
      </c>
      <c r="J103" s="11">
        <f>Table1[[#This Row],[تعداد دانلود]]+Table1[[#This Row],[تعداد تماشا (سایت جدید)]]</f>
        <v>12</v>
      </c>
    </row>
    <row r="104" spans="1:10" ht="22.5" x14ac:dyDescent="0.5">
      <c r="A104" s="5">
        <v>320</v>
      </c>
      <c r="B104" s="11">
        <v>3951</v>
      </c>
      <c r="C104" s="11"/>
      <c r="D104" s="11" t="s">
        <v>330</v>
      </c>
      <c r="E104" s="11" t="s">
        <v>42</v>
      </c>
      <c r="F104" s="11">
        <v>139</v>
      </c>
      <c r="G104" s="11">
        <v>1163</v>
      </c>
      <c r="H104" s="11">
        <v>80</v>
      </c>
      <c r="I104" s="10">
        <f>4000+66000+54000+83000</f>
        <v>207000</v>
      </c>
      <c r="J104" s="11">
        <f>Table1[[#This Row],[تعداد دانلود]]+Table1[[#This Row],[تعداد تماشا (سایت جدید)]]</f>
        <v>219</v>
      </c>
    </row>
    <row r="105" spans="1:10" ht="22.5" x14ac:dyDescent="0.5">
      <c r="A105" s="5">
        <v>20</v>
      </c>
      <c r="B105" s="11">
        <v>8051</v>
      </c>
      <c r="C105" s="11"/>
      <c r="D105" s="9" t="s">
        <v>26</v>
      </c>
      <c r="E105" s="9" t="s">
        <v>7</v>
      </c>
      <c r="F105" s="11">
        <v>132</v>
      </c>
      <c r="G105" s="11">
        <v>2455</v>
      </c>
      <c r="I105" s="17">
        <v>205000</v>
      </c>
      <c r="J105" s="11">
        <f>Table1[[#This Row],[تعداد دانلود]]+Table1[[#This Row],[تعداد تماشا (سایت جدید)]]</f>
        <v>132</v>
      </c>
    </row>
    <row r="106" spans="1:10" ht="22.5" x14ac:dyDescent="0.5">
      <c r="A106" s="5">
        <v>449</v>
      </c>
      <c r="B106" s="11">
        <v>1636</v>
      </c>
      <c r="C106" s="11"/>
      <c r="D106" s="11" t="s">
        <v>460</v>
      </c>
      <c r="E106" s="11" t="s">
        <v>7</v>
      </c>
      <c r="F106" s="11">
        <v>13</v>
      </c>
      <c r="G106" s="11">
        <v>174</v>
      </c>
      <c r="H106" s="11">
        <v>4</v>
      </c>
      <c r="I106" s="10">
        <f>165000+35000</f>
        <v>200000</v>
      </c>
      <c r="J106" s="11">
        <f>Table1[[#This Row],[تعداد دانلود]]+Table1[[#This Row],[تعداد تماشا (سایت جدید)]]</f>
        <v>17</v>
      </c>
    </row>
    <row r="107" spans="1:10" ht="22.5" x14ac:dyDescent="0.5">
      <c r="A107" s="5">
        <v>136</v>
      </c>
      <c r="B107" s="9">
        <v>8193</v>
      </c>
      <c r="C107" s="9"/>
      <c r="D107" s="9" t="s">
        <v>120</v>
      </c>
      <c r="E107" s="9" t="s">
        <v>42</v>
      </c>
      <c r="F107" s="9">
        <v>303</v>
      </c>
      <c r="G107" s="9">
        <v>2341</v>
      </c>
      <c r="I107" s="10">
        <v>198000</v>
      </c>
      <c r="J107" s="11">
        <f>Table1[[#This Row],[تعداد دانلود]]+Table1[[#This Row],[تعداد تماشا (سایت جدید)]]</f>
        <v>303</v>
      </c>
    </row>
    <row r="108" spans="1:10" ht="22.5" x14ac:dyDescent="0.5">
      <c r="A108" s="5">
        <v>319</v>
      </c>
      <c r="B108" s="11">
        <v>3952</v>
      </c>
      <c r="C108" s="11"/>
      <c r="D108" s="11" t="s">
        <v>329</v>
      </c>
      <c r="E108" s="11" t="s">
        <v>42</v>
      </c>
      <c r="F108" s="11">
        <v>163</v>
      </c>
      <c r="G108" s="11">
        <v>1722</v>
      </c>
      <c r="H108" s="11">
        <v>73</v>
      </c>
      <c r="I108" s="10">
        <f>14000+60000+30000+92000</f>
        <v>196000</v>
      </c>
      <c r="J108" s="11">
        <f>Table1[[#This Row],[تعداد دانلود]]+Table1[[#This Row],[تعداد تماشا (سایت جدید)]]</f>
        <v>236</v>
      </c>
    </row>
    <row r="109" spans="1:10" ht="22.5" x14ac:dyDescent="0.5">
      <c r="A109" s="5">
        <v>379</v>
      </c>
      <c r="B109" s="11">
        <v>3110</v>
      </c>
      <c r="C109" s="11"/>
      <c r="D109" s="11" t="s">
        <v>390</v>
      </c>
      <c r="E109" s="11" t="s">
        <v>6</v>
      </c>
      <c r="F109" s="11">
        <v>107</v>
      </c>
      <c r="G109" s="11">
        <v>691</v>
      </c>
      <c r="H109" s="11">
        <v>21</v>
      </c>
      <c r="I109" s="10">
        <f>20000+16000+6000+154000</f>
        <v>196000</v>
      </c>
      <c r="J109" s="11">
        <f>Table1[[#This Row],[تعداد دانلود]]+Table1[[#This Row],[تعداد تماشا (سایت جدید)]]</f>
        <v>128</v>
      </c>
    </row>
    <row r="110" spans="1:10" ht="22.5" x14ac:dyDescent="0.5">
      <c r="A110" s="5">
        <v>24</v>
      </c>
      <c r="B110" s="11">
        <v>8055</v>
      </c>
      <c r="C110" s="11"/>
      <c r="D110" s="9" t="s">
        <v>30</v>
      </c>
      <c r="E110" s="9" t="s">
        <v>7</v>
      </c>
      <c r="F110" s="11">
        <v>219</v>
      </c>
      <c r="G110" s="11">
        <v>2645</v>
      </c>
      <c r="I110" s="17">
        <v>195000</v>
      </c>
      <c r="J110" s="11">
        <f>Table1[[#This Row],[تعداد دانلود]]+Table1[[#This Row],[تعداد تماشا (سایت جدید)]]</f>
        <v>219</v>
      </c>
    </row>
    <row r="111" spans="1:10" ht="22.5" x14ac:dyDescent="0.5">
      <c r="A111" s="5">
        <v>22</v>
      </c>
      <c r="B111" s="11">
        <v>8053</v>
      </c>
      <c r="C111" s="11"/>
      <c r="D111" s="9" t="s">
        <v>28</v>
      </c>
      <c r="E111" s="9" t="s">
        <v>7</v>
      </c>
      <c r="F111" s="11">
        <v>149</v>
      </c>
      <c r="G111" s="11">
        <v>2450</v>
      </c>
      <c r="I111" s="17">
        <v>190000</v>
      </c>
      <c r="J111" s="11">
        <f>Table1[[#This Row],[تعداد دانلود]]+Table1[[#This Row],[تعداد تماشا (سایت جدید)]]</f>
        <v>149</v>
      </c>
    </row>
    <row r="112" spans="1:10" ht="22.5" x14ac:dyDescent="0.5">
      <c r="A112" s="5">
        <v>23</v>
      </c>
      <c r="B112" s="11">
        <v>8054</v>
      </c>
      <c r="C112" s="11"/>
      <c r="D112" s="9" t="s">
        <v>29</v>
      </c>
      <c r="E112" s="9" t="s">
        <v>7</v>
      </c>
      <c r="F112" s="11">
        <v>126</v>
      </c>
      <c r="G112" s="11">
        <v>2299</v>
      </c>
      <c r="I112" s="17">
        <v>190000</v>
      </c>
      <c r="J112" s="11">
        <f>Table1[[#This Row],[تعداد دانلود]]+Table1[[#This Row],[تعداد تماشا (سایت جدید)]]</f>
        <v>126</v>
      </c>
    </row>
    <row r="113" spans="1:10" ht="22.5" x14ac:dyDescent="0.5">
      <c r="A113" s="5">
        <v>364</v>
      </c>
      <c r="B113" s="11">
        <v>3231</v>
      </c>
      <c r="C113" s="11"/>
      <c r="D113" s="11" t="s">
        <v>374</v>
      </c>
      <c r="E113" s="11" t="s">
        <v>42</v>
      </c>
      <c r="F113" s="11">
        <v>126</v>
      </c>
      <c r="G113" s="11">
        <v>829</v>
      </c>
      <c r="H113" s="11">
        <v>99</v>
      </c>
      <c r="I113" s="10">
        <f>12000+37000+38000+100500</f>
        <v>187500</v>
      </c>
      <c r="J113" s="11">
        <f>Table1[[#This Row],[تعداد دانلود]]+Table1[[#This Row],[تعداد تماشا (سایت جدید)]]</f>
        <v>225</v>
      </c>
    </row>
    <row r="114" spans="1:10" ht="22.5" x14ac:dyDescent="0.5">
      <c r="A114" s="5">
        <v>173</v>
      </c>
      <c r="B114" s="11">
        <v>5312</v>
      </c>
      <c r="C114" s="11">
        <v>35</v>
      </c>
      <c r="D114" s="11" t="s">
        <v>156</v>
      </c>
      <c r="E114" s="11" t="s">
        <v>42</v>
      </c>
      <c r="F114" s="11">
        <v>141</v>
      </c>
      <c r="G114" s="11">
        <v>524</v>
      </c>
      <c r="H114" s="11"/>
      <c r="I114" s="10">
        <v>185000</v>
      </c>
      <c r="J114" s="11">
        <f>Table1[[#This Row],[تعداد دانلود]]+Table1[[#This Row],[تعداد تماشا (سایت جدید)]]</f>
        <v>141</v>
      </c>
    </row>
    <row r="115" spans="1:10" ht="22.5" x14ac:dyDescent="0.5">
      <c r="A115" s="5">
        <v>451</v>
      </c>
      <c r="B115" s="11">
        <v>1780</v>
      </c>
      <c r="C115" s="11"/>
      <c r="D115" s="11" t="s">
        <v>462</v>
      </c>
      <c r="E115" s="11" t="s">
        <v>7</v>
      </c>
      <c r="F115" s="11">
        <v>12</v>
      </c>
      <c r="G115" s="11">
        <v>150</v>
      </c>
      <c r="H115" s="11">
        <v>4</v>
      </c>
      <c r="I115" s="10">
        <f>145000+35000</f>
        <v>180000</v>
      </c>
      <c r="J115" s="11">
        <f>Table1[[#This Row],[تعداد دانلود]]+Table1[[#This Row],[تعداد تماشا (سایت جدید)]]</f>
        <v>16</v>
      </c>
    </row>
    <row r="116" spans="1:10" ht="22.5" x14ac:dyDescent="0.5">
      <c r="A116" s="5">
        <v>452</v>
      </c>
      <c r="B116" s="11">
        <v>1826</v>
      </c>
      <c r="C116" s="11"/>
      <c r="D116" s="11" t="s">
        <v>463</v>
      </c>
      <c r="E116" s="11" t="s">
        <v>7</v>
      </c>
      <c r="F116" s="11">
        <v>11</v>
      </c>
      <c r="G116" s="11">
        <v>158</v>
      </c>
      <c r="H116" s="11">
        <v>5</v>
      </c>
      <c r="I116" s="10">
        <f>45000+135000</f>
        <v>180000</v>
      </c>
      <c r="J116" s="11">
        <f>Table1[[#This Row],[تعداد دانلود]]+Table1[[#This Row],[تعداد تماشا (سایت جدید)]]</f>
        <v>16</v>
      </c>
    </row>
    <row r="117" spans="1:10" ht="22.5" x14ac:dyDescent="0.5">
      <c r="A117" s="5">
        <v>130</v>
      </c>
      <c r="B117" s="11">
        <v>8480</v>
      </c>
      <c r="D117" s="9" t="s">
        <v>113</v>
      </c>
      <c r="E117" s="9" t="s">
        <v>7</v>
      </c>
      <c r="F117" s="11">
        <v>155</v>
      </c>
      <c r="G117" s="11">
        <v>1361</v>
      </c>
      <c r="I117" s="10">
        <v>174000</v>
      </c>
      <c r="J117" s="11">
        <f>Table1[[#This Row],[تعداد دانلود]]+Table1[[#This Row],[تعداد تماشا (سایت جدید)]]</f>
        <v>155</v>
      </c>
    </row>
    <row r="118" spans="1:10" ht="22.5" x14ac:dyDescent="0.5">
      <c r="A118" s="5">
        <v>138</v>
      </c>
      <c r="B118" s="11">
        <v>8186</v>
      </c>
      <c r="C118" s="11"/>
      <c r="D118" s="11" t="s">
        <v>122</v>
      </c>
      <c r="E118" s="11" t="s">
        <v>68</v>
      </c>
      <c r="F118" s="11">
        <v>203</v>
      </c>
      <c r="G118" s="11">
        <v>2470</v>
      </c>
      <c r="H118" s="11"/>
      <c r="I118" s="8">
        <v>174000</v>
      </c>
      <c r="J118" s="11">
        <f>Table1[[#This Row],[تعداد دانلود]]+Table1[[#This Row],[تعداد تماشا (سایت جدید)]]</f>
        <v>203</v>
      </c>
    </row>
    <row r="119" spans="1:10" ht="22.5" x14ac:dyDescent="0.5">
      <c r="A119" s="5">
        <v>392</v>
      </c>
      <c r="B119" s="11">
        <v>3049</v>
      </c>
      <c r="C119" s="11"/>
      <c r="D119" s="11" t="s">
        <v>403</v>
      </c>
      <c r="E119" s="11" t="s">
        <v>7</v>
      </c>
      <c r="F119" s="11">
        <v>162</v>
      </c>
      <c r="G119" s="11">
        <v>1916</v>
      </c>
      <c r="H119" s="11">
        <v>87</v>
      </c>
      <c r="I119" s="10">
        <f>62000+68000+40000</f>
        <v>170000</v>
      </c>
      <c r="J119" s="11">
        <f>Table1[[#This Row],[تعداد دانلود]]+Table1[[#This Row],[تعداد تماشا (سایت جدید)]]</f>
        <v>249</v>
      </c>
    </row>
    <row r="120" spans="1:10" ht="22.5" x14ac:dyDescent="0.5">
      <c r="A120" s="5">
        <v>147</v>
      </c>
      <c r="B120" s="11">
        <v>7136</v>
      </c>
      <c r="C120" s="11">
        <v>47</v>
      </c>
      <c r="D120" s="11" t="s">
        <v>131</v>
      </c>
      <c r="E120" s="11" t="s">
        <v>68</v>
      </c>
      <c r="F120" s="11">
        <v>65</v>
      </c>
      <c r="G120" s="11">
        <v>867</v>
      </c>
      <c r="H120" s="11"/>
      <c r="I120" s="8">
        <v>165000</v>
      </c>
      <c r="J120" s="11">
        <f>Table1[[#This Row],[تعداد دانلود]]+Table1[[#This Row],[تعداد تماشا (سایت جدید)]]</f>
        <v>65</v>
      </c>
    </row>
    <row r="121" spans="1:10" ht="22.5" x14ac:dyDescent="0.5">
      <c r="A121" s="5">
        <v>453</v>
      </c>
      <c r="B121" s="11">
        <v>1838</v>
      </c>
      <c r="C121" s="11"/>
      <c r="D121" s="11" t="s">
        <v>464</v>
      </c>
      <c r="E121" s="11" t="s">
        <v>7</v>
      </c>
      <c r="F121" s="11">
        <v>9</v>
      </c>
      <c r="G121" s="11">
        <v>138</v>
      </c>
      <c r="H121" s="11">
        <v>4</v>
      </c>
      <c r="I121" s="10">
        <f>130000+35000</f>
        <v>165000</v>
      </c>
      <c r="J121" s="11">
        <f>Table1[[#This Row],[تعداد دانلود]]+Table1[[#This Row],[تعداد تماشا (سایت جدید)]]</f>
        <v>13</v>
      </c>
    </row>
    <row r="122" spans="1:10" ht="22.5" x14ac:dyDescent="0.5">
      <c r="A122" s="5">
        <v>456</v>
      </c>
      <c r="B122" s="11">
        <v>1897</v>
      </c>
      <c r="C122" s="11"/>
      <c r="D122" s="11" t="s">
        <v>467</v>
      </c>
      <c r="E122" s="11" t="s">
        <v>7</v>
      </c>
      <c r="F122" s="11">
        <v>6</v>
      </c>
      <c r="G122" s="11">
        <v>157</v>
      </c>
      <c r="H122" s="11">
        <v>5</v>
      </c>
      <c r="I122" s="10">
        <f>40000+122500</f>
        <v>162500</v>
      </c>
      <c r="J122" s="11">
        <f>Table1[[#This Row],[تعداد دانلود]]+Table1[[#This Row],[تعداد تماشا (سایت جدید)]]</f>
        <v>11</v>
      </c>
    </row>
    <row r="123" spans="1:10" ht="22.5" x14ac:dyDescent="0.5">
      <c r="A123" s="5">
        <v>395</v>
      </c>
      <c r="B123" s="11">
        <v>3060</v>
      </c>
      <c r="C123" s="11"/>
      <c r="D123" s="11" t="s">
        <v>406</v>
      </c>
      <c r="E123" s="11" t="s">
        <v>7</v>
      </c>
      <c r="F123" s="11">
        <v>156</v>
      </c>
      <c r="G123" s="11">
        <v>2128</v>
      </c>
      <c r="H123" s="11">
        <v>57</v>
      </c>
      <c r="I123" s="10">
        <f>84000+44000+30000</f>
        <v>158000</v>
      </c>
      <c r="J123" s="11">
        <f>Table1[[#This Row],[تعداد دانلود]]+Table1[[#This Row],[تعداد تماشا (سایت جدید)]]</f>
        <v>213</v>
      </c>
    </row>
    <row r="124" spans="1:10" ht="22.5" x14ac:dyDescent="0.5">
      <c r="A124" s="5">
        <v>235</v>
      </c>
      <c r="B124" s="11">
        <v>4609</v>
      </c>
      <c r="C124" s="11"/>
      <c r="D124" s="11" t="s">
        <v>247</v>
      </c>
      <c r="E124" s="11" t="s">
        <v>7</v>
      </c>
      <c r="F124" s="11">
        <v>59</v>
      </c>
      <c r="G124" s="11">
        <v>717</v>
      </c>
      <c r="H124" s="11">
        <v>24</v>
      </c>
      <c r="I124" s="10">
        <f>45000+48000+9000+55500</f>
        <v>157500</v>
      </c>
      <c r="J124" s="11">
        <f>Table1[[#This Row],[تعداد دانلود]]+Table1[[#This Row],[تعداد تماشا (سایت جدید)]]</f>
        <v>83</v>
      </c>
    </row>
    <row r="125" spans="1:10" ht="22.5" x14ac:dyDescent="0.5">
      <c r="A125" s="5">
        <v>454</v>
      </c>
      <c r="B125" s="11">
        <v>1870</v>
      </c>
      <c r="C125" s="11"/>
      <c r="D125" s="11" t="s">
        <v>465</v>
      </c>
      <c r="E125" s="11" t="s">
        <v>7</v>
      </c>
      <c r="F125" s="11">
        <v>8</v>
      </c>
      <c r="G125" s="11">
        <v>132</v>
      </c>
      <c r="H125" s="11">
        <v>4</v>
      </c>
      <c r="I125" s="10">
        <f>35000+120000</f>
        <v>155000</v>
      </c>
      <c r="J125" s="11">
        <f>Table1[[#This Row],[تعداد دانلود]]+Table1[[#This Row],[تعداد تماشا (سایت جدید)]]</f>
        <v>12</v>
      </c>
    </row>
    <row r="126" spans="1:10" ht="22.5" x14ac:dyDescent="0.5">
      <c r="A126" s="5">
        <v>170</v>
      </c>
      <c r="B126" s="11">
        <v>6508</v>
      </c>
      <c r="C126" s="11"/>
      <c r="D126" s="11" t="s">
        <v>153</v>
      </c>
      <c r="E126" s="11" t="s">
        <v>68</v>
      </c>
      <c r="F126" s="11">
        <v>320</v>
      </c>
      <c r="G126" s="11">
        <v>2871</v>
      </c>
      <c r="H126" s="11"/>
      <c r="I126" s="8">
        <f>19998+135000</f>
        <v>154998</v>
      </c>
      <c r="J126" s="11">
        <f>Table1[[#This Row],[تعداد دانلود]]+Table1[[#This Row],[تعداد تماشا (سایت جدید)]]</f>
        <v>320</v>
      </c>
    </row>
    <row r="127" spans="1:10" ht="22.5" x14ac:dyDescent="0.5">
      <c r="A127" s="5">
        <v>201</v>
      </c>
      <c r="B127" s="11">
        <v>4946</v>
      </c>
      <c r="C127" s="11">
        <v>155</v>
      </c>
      <c r="D127" s="11" t="s">
        <v>184</v>
      </c>
      <c r="E127" s="11" t="s">
        <v>42</v>
      </c>
      <c r="F127" s="11">
        <v>106</v>
      </c>
      <c r="G127" s="11">
        <v>676</v>
      </c>
      <c r="H127" s="11"/>
      <c r="I127" s="10">
        <v>153000</v>
      </c>
      <c r="J127" s="11">
        <f>Table1[[#This Row],[تعداد دانلود]]+Table1[[#This Row],[تعداد تماشا (سایت جدید)]]</f>
        <v>106</v>
      </c>
    </row>
    <row r="128" spans="1:10" ht="22.5" x14ac:dyDescent="0.5">
      <c r="A128" s="5">
        <v>394</v>
      </c>
      <c r="B128" s="11">
        <v>3053</v>
      </c>
      <c r="C128" s="11"/>
      <c r="D128" s="11" t="s">
        <v>405</v>
      </c>
      <c r="E128" s="11" t="s">
        <v>7</v>
      </c>
      <c r="F128" s="11">
        <v>148</v>
      </c>
      <c r="G128" s="11">
        <v>1637</v>
      </c>
      <c r="H128" s="11">
        <v>45</v>
      </c>
      <c r="I128" s="10">
        <f>80000+42000+28000</f>
        <v>150000</v>
      </c>
      <c r="J128" s="11">
        <f>Table1[[#This Row],[تعداد دانلود]]+Table1[[#This Row],[تعداد تماشا (سایت جدید)]]</f>
        <v>193</v>
      </c>
    </row>
    <row r="129" spans="1:10" ht="22.5" x14ac:dyDescent="0.5">
      <c r="A129" s="5">
        <v>457</v>
      </c>
      <c r="B129" s="11">
        <v>1917</v>
      </c>
      <c r="C129" s="11"/>
      <c r="D129" s="11" t="s">
        <v>468</v>
      </c>
      <c r="E129" s="11" t="s">
        <v>7</v>
      </c>
      <c r="F129" s="11">
        <v>6</v>
      </c>
      <c r="G129" s="11">
        <v>106</v>
      </c>
      <c r="H129" s="11">
        <v>5</v>
      </c>
      <c r="I129" s="10">
        <f>110000+40000</f>
        <v>150000</v>
      </c>
      <c r="J129" s="11">
        <f>Table1[[#This Row],[تعداد دانلود]]+Table1[[#This Row],[تعداد تماشا (سایت جدید)]]</f>
        <v>11</v>
      </c>
    </row>
    <row r="130" spans="1:10" ht="22.5" x14ac:dyDescent="0.5">
      <c r="A130" s="5">
        <v>393</v>
      </c>
      <c r="B130" s="11">
        <v>3052</v>
      </c>
      <c r="C130" s="11"/>
      <c r="D130" s="11" t="s">
        <v>404</v>
      </c>
      <c r="E130" s="11" t="s">
        <v>7</v>
      </c>
      <c r="F130" s="11">
        <v>155</v>
      </c>
      <c r="G130" s="11">
        <v>1858</v>
      </c>
      <c r="H130" s="11">
        <v>50</v>
      </c>
      <c r="I130" s="10">
        <f>70000+46000+32000</f>
        <v>148000</v>
      </c>
      <c r="J130" s="11">
        <f>Table1[[#This Row],[تعداد دانلود]]+Table1[[#This Row],[تعداد تماشا (سایت جدید)]]</f>
        <v>205</v>
      </c>
    </row>
    <row r="131" spans="1:10" ht="22.5" x14ac:dyDescent="0.5">
      <c r="A131" s="5">
        <v>455</v>
      </c>
      <c r="B131" s="11">
        <v>1886</v>
      </c>
      <c r="C131" s="11"/>
      <c r="D131" s="11" t="s">
        <v>466</v>
      </c>
      <c r="E131" s="11" t="s">
        <v>7</v>
      </c>
      <c r="F131" s="11">
        <v>9</v>
      </c>
      <c r="G131" s="11">
        <v>114</v>
      </c>
      <c r="H131" s="11">
        <v>4</v>
      </c>
      <c r="I131" s="10">
        <f>117500+30000</f>
        <v>147500</v>
      </c>
      <c r="J131" s="11">
        <f>Table1[[#This Row],[تعداد دانلود]]+Table1[[#This Row],[تعداد تماشا (سایت جدید)]]</f>
        <v>13</v>
      </c>
    </row>
    <row r="132" spans="1:10" ht="22.5" x14ac:dyDescent="0.5">
      <c r="A132" s="5">
        <v>273</v>
      </c>
      <c r="B132" s="11">
        <v>4200</v>
      </c>
      <c r="C132" s="11"/>
      <c r="D132" s="11" t="s">
        <v>282</v>
      </c>
      <c r="E132" s="11" t="s">
        <v>42</v>
      </c>
      <c r="F132" s="11">
        <v>74</v>
      </c>
      <c r="G132" s="11">
        <v>349</v>
      </c>
      <c r="H132" s="11">
        <v>74</v>
      </c>
      <c r="I132" s="10">
        <f>6000+64500+22500+53250</f>
        <v>146250</v>
      </c>
      <c r="J132" s="11">
        <f>Table1[[#This Row],[تعداد دانلود]]+Table1[[#This Row],[تعداد تماشا (سایت جدید)]]</f>
        <v>148</v>
      </c>
    </row>
    <row r="133" spans="1:10" ht="22.5" x14ac:dyDescent="0.5">
      <c r="A133" s="5">
        <v>396</v>
      </c>
      <c r="B133" s="11">
        <v>3063</v>
      </c>
      <c r="C133" s="11"/>
      <c r="D133" s="11" t="s">
        <v>407</v>
      </c>
      <c r="E133" s="11" t="s">
        <v>7</v>
      </c>
      <c r="F133" s="11">
        <v>140</v>
      </c>
      <c r="G133" s="11">
        <v>1953</v>
      </c>
      <c r="H133" s="11">
        <v>39</v>
      </c>
      <c r="I133" s="10">
        <f>82000+38000+26000</f>
        <v>146000</v>
      </c>
      <c r="J133" s="11">
        <f>Table1[[#This Row],[تعداد دانلود]]+Table1[[#This Row],[تعداد تماشا (سایت جدید)]]</f>
        <v>179</v>
      </c>
    </row>
    <row r="134" spans="1:10" ht="22.5" x14ac:dyDescent="0.5">
      <c r="A134" s="5">
        <v>97</v>
      </c>
      <c r="B134" s="11">
        <v>9437</v>
      </c>
      <c r="C134" s="11">
        <v>968</v>
      </c>
      <c r="D134" s="11" t="s">
        <v>190</v>
      </c>
      <c r="E134" s="11" t="s">
        <v>7</v>
      </c>
      <c r="F134" s="11">
        <v>50</v>
      </c>
      <c r="G134" s="11">
        <v>1265</v>
      </c>
      <c r="I134" s="10">
        <v>145300</v>
      </c>
      <c r="J134" s="11">
        <f>Table1[[#This Row],[تعداد دانلود]]+Table1[[#This Row],[تعداد تماشا (سایت جدید)]]</f>
        <v>50</v>
      </c>
    </row>
    <row r="135" spans="1:10" ht="22.5" x14ac:dyDescent="0.5">
      <c r="A135" s="5">
        <v>458</v>
      </c>
      <c r="B135" s="11">
        <v>1928</v>
      </c>
      <c r="C135" s="11"/>
      <c r="D135" s="11" t="s">
        <v>469</v>
      </c>
      <c r="E135" s="11" t="s">
        <v>7</v>
      </c>
      <c r="F135" s="11">
        <v>7</v>
      </c>
      <c r="G135" s="11">
        <v>163</v>
      </c>
      <c r="H135" s="11">
        <v>5</v>
      </c>
      <c r="I135" s="10">
        <f>45000+100000</f>
        <v>145000</v>
      </c>
      <c r="J135" s="11">
        <f>Table1[[#This Row],[تعداد دانلود]]+Table1[[#This Row],[تعداد تماشا (سایت جدید)]]</f>
        <v>12</v>
      </c>
    </row>
    <row r="136" spans="1:10" ht="22.5" x14ac:dyDescent="0.5">
      <c r="A136" s="5">
        <v>94</v>
      </c>
      <c r="B136" s="11">
        <v>9431</v>
      </c>
      <c r="C136" s="11">
        <v>954</v>
      </c>
      <c r="D136" s="11" t="s">
        <v>187</v>
      </c>
      <c r="E136" s="11" t="s">
        <v>7</v>
      </c>
      <c r="F136" s="11">
        <v>65</v>
      </c>
      <c r="G136" s="11">
        <v>1213</v>
      </c>
      <c r="I136" s="10">
        <v>144000</v>
      </c>
      <c r="J136" s="11">
        <f>Table1[[#This Row],[تعداد دانلود]]+Table1[[#This Row],[تعداد تماشا (سایت جدید)]]</f>
        <v>65</v>
      </c>
    </row>
    <row r="137" spans="1:10" ht="22.5" x14ac:dyDescent="0.5">
      <c r="A137" s="5">
        <v>363</v>
      </c>
      <c r="B137" s="11">
        <v>3232</v>
      </c>
      <c r="C137" s="11"/>
      <c r="D137" s="11" t="s">
        <v>373</v>
      </c>
      <c r="E137" s="11" t="s">
        <v>42</v>
      </c>
      <c r="F137" s="11">
        <v>63</v>
      </c>
      <c r="G137" s="11">
        <v>405</v>
      </c>
      <c r="H137" s="11">
        <v>39</v>
      </c>
      <c r="I137" s="10">
        <f>13000+26000+9000+95000</f>
        <v>143000</v>
      </c>
      <c r="J137" s="11">
        <f>Table1[[#This Row],[تعداد دانلود]]+Table1[[#This Row],[تعداد تماشا (سایت جدید)]]</f>
        <v>102</v>
      </c>
    </row>
    <row r="138" spans="1:10" ht="22.5" x14ac:dyDescent="0.5">
      <c r="A138" s="5">
        <v>423</v>
      </c>
      <c r="B138" s="11">
        <v>2996</v>
      </c>
      <c r="C138" s="11"/>
      <c r="D138" s="11" t="s">
        <v>434</v>
      </c>
      <c r="E138" s="11" t="s">
        <v>68</v>
      </c>
      <c r="F138" s="11">
        <v>129</v>
      </c>
      <c r="G138" s="11">
        <v>1446</v>
      </c>
      <c r="H138" s="11">
        <v>44</v>
      </c>
      <c r="I138" s="8">
        <f>24000+79000+40000</f>
        <v>143000</v>
      </c>
      <c r="J138" s="11">
        <f>Table1[[#This Row],[تعداد دانلود]]+Table1[[#This Row],[تعداد تماشا (سایت جدید)]]</f>
        <v>173</v>
      </c>
    </row>
    <row r="139" spans="1:10" ht="22.5" hidden="1" x14ac:dyDescent="0.5">
      <c r="A139" s="5">
        <v>139</v>
      </c>
      <c r="B139" s="11">
        <v>7853</v>
      </c>
      <c r="C139" s="11"/>
      <c r="D139" s="11" t="s">
        <v>123</v>
      </c>
      <c r="E139" s="11" t="s">
        <v>47</v>
      </c>
      <c r="F139" s="11">
        <v>254</v>
      </c>
      <c r="G139" s="11">
        <v>348</v>
      </c>
      <c r="H139" s="11"/>
      <c r="I139" s="8"/>
      <c r="J139" s="11">
        <f>Table1[[#This Row],[تعداد دانلود]]+Table1[[#This Row],[تعداد تماشا (سایت جدید)]]</f>
        <v>254</v>
      </c>
    </row>
    <row r="140" spans="1:10" ht="22.5" hidden="1" x14ac:dyDescent="0.5">
      <c r="A140" s="5">
        <v>140</v>
      </c>
      <c r="B140" s="11">
        <v>7639</v>
      </c>
      <c r="C140" s="11">
        <v>10</v>
      </c>
      <c r="D140" s="11" t="s">
        <v>124</v>
      </c>
      <c r="E140" s="11" t="s">
        <v>47</v>
      </c>
      <c r="F140" s="11">
        <v>610</v>
      </c>
      <c r="G140" s="11">
        <v>1420</v>
      </c>
      <c r="H140" s="11"/>
      <c r="I140" s="8"/>
      <c r="J140" s="11">
        <f>Table1[[#This Row],[تعداد دانلود]]+Table1[[#This Row],[تعداد تماشا (سایت جدید)]]</f>
        <v>610</v>
      </c>
    </row>
    <row r="141" spans="1:10" ht="22.5" hidden="1" x14ac:dyDescent="0.5">
      <c r="A141" s="5">
        <v>141</v>
      </c>
      <c r="B141" s="11">
        <v>7627</v>
      </c>
      <c r="C141" s="11">
        <v>12</v>
      </c>
      <c r="D141" s="11" t="s">
        <v>125</v>
      </c>
      <c r="E141" s="11" t="s">
        <v>47</v>
      </c>
      <c r="F141" s="11">
        <v>66</v>
      </c>
      <c r="G141" s="11">
        <v>142</v>
      </c>
      <c r="H141" s="11"/>
      <c r="I141" s="8"/>
      <c r="J141" s="11">
        <f>Table1[[#This Row],[تعداد دانلود]]+Table1[[#This Row],[تعداد تماشا (سایت جدید)]]</f>
        <v>66</v>
      </c>
    </row>
    <row r="142" spans="1:10" ht="22.5" hidden="1" x14ac:dyDescent="0.5">
      <c r="A142" s="5">
        <v>142</v>
      </c>
      <c r="B142" s="11">
        <v>7248</v>
      </c>
      <c r="C142" s="11"/>
      <c r="D142" s="11" t="s">
        <v>126</v>
      </c>
      <c r="E142" s="11" t="s">
        <v>47</v>
      </c>
      <c r="F142" s="11">
        <v>154</v>
      </c>
      <c r="G142" s="11">
        <v>184</v>
      </c>
      <c r="H142" s="11"/>
      <c r="I142" s="8"/>
      <c r="J142" s="11">
        <f>Table1[[#This Row],[تعداد دانلود]]+Table1[[#This Row],[تعداد تماشا (سایت جدید)]]</f>
        <v>154</v>
      </c>
    </row>
    <row r="143" spans="1:10" ht="22.5" hidden="1" x14ac:dyDescent="0.5">
      <c r="A143" s="5">
        <v>143</v>
      </c>
      <c r="B143" s="11">
        <v>7247</v>
      </c>
      <c r="C143" s="11"/>
      <c r="D143" s="11" t="s">
        <v>127</v>
      </c>
      <c r="E143" s="11" t="s">
        <v>47</v>
      </c>
      <c r="F143" s="11">
        <v>219</v>
      </c>
      <c r="G143" s="11">
        <v>195</v>
      </c>
      <c r="H143" s="11"/>
      <c r="I143" s="8"/>
      <c r="J143" s="11">
        <f>Table1[[#This Row],[تعداد دانلود]]+Table1[[#This Row],[تعداد تماشا (سایت جدید)]]</f>
        <v>219</v>
      </c>
    </row>
    <row r="144" spans="1:10" ht="22.5" hidden="1" x14ac:dyDescent="0.5">
      <c r="A144" s="5">
        <v>144</v>
      </c>
      <c r="B144" s="11">
        <v>7243</v>
      </c>
      <c r="C144" s="11"/>
      <c r="D144" s="11" t="s">
        <v>128</v>
      </c>
      <c r="E144" s="11" t="s">
        <v>47</v>
      </c>
      <c r="F144" s="11">
        <v>47</v>
      </c>
      <c r="G144" s="11">
        <v>41</v>
      </c>
      <c r="H144" s="11"/>
      <c r="I144" s="8"/>
      <c r="J144" s="11">
        <f>Table1[[#This Row],[تعداد دانلود]]+Table1[[#This Row],[تعداد تماشا (سایت جدید)]]</f>
        <v>47</v>
      </c>
    </row>
    <row r="145" spans="1:10" ht="22.5" hidden="1" x14ac:dyDescent="0.5">
      <c r="A145" s="5">
        <v>145</v>
      </c>
      <c r="B145" s="11">
        <v>7189</v>
      </c>
      <c r="C145" s="11"/>
      <c r="D145" s="11" t="s">
        <v>129</v>
      </c>
      <c r="E145" s="11" t="s">
        <v>47</v>
      </c>
      <c r="F145" s="11">
        <v>44</v>
      </c>
      <c r="G145" s="11">
        <v>69</v>
      </c>
      <c r="H145" s="11"/>
      <c r="I145" s="8"/>
      <c r="J145" s="11">
        <f>Table1[[#This Row],[تعداد دانلود]]+Table1[[#This Row],[تعداد تماشا (سایت جدید)]]</f>
        <v>44</v>
      </c>
    </row>
    <row r="146" spans="1:10" ht="22.5" x14ac:dyDescent="0.5">
      <c r="A146" s="5">
        <v>460</v>
      </c>
      <c r="B146" s="11">
        <v>2022</v>
      </c>
      <c r="C146" s="11"/>
      <c r="D146" s="11" t="s">
        <v>471</v>
      </c>
      <c r="E146" s="11" t="s">
        <v>7</v>
      </c>
      <c r="F146" s="11">
        <v>10</v>
      </c>
      <c r="G146" s="11">
        <v>203</v>
      </c>
      <c r="H146" s="11">
        <v>7</v>
      </c>
      <c r="I146" s="10">
        <f>50000+92500</f>
        <v>142500</v>
      </c>
      <c r="J146" s="11">
        <f>Table1[[#This Row],[تعداد دانلود]]+Table1[[#This Row],[تعداد تماشا (سایت جدید)]]</f>
        <v>17</v>
      </c>
    </row>
    <row r="147" spans="1:10" ht="22.5" x14ac:dyDescent="0.5">
      <c r="A147" s="5">
        <v>401</v>
      </c>
      <c r="B147" s="11">
        <v>3072</v>
      </c>
      <c r="C147" s="11"/>
      <c r="D147" s="11" t="s">
        <v>412</v>
      </c>
      <c r="E147" s="11" t="s">
        <v>7</v>
      </c>
      <c r="F147" s="11">
        <v>124</v>
      </c>
      <c r="G147" s="11">
        <v>2210</v>
      </c>
      <c r="H147" s="11">
        <v>38</v>
      </c>
      <c r="I147" s="10">
        <f>86000+34000+20000</f>
        <v>140000</v>
      </c>
      <c r="J147" s="11">
        <f>Table1[[#This Row],[تعداد دانلود]]+Table1[[#This Row],[تعداد تماشا (سایت جدید)]]</f>
        <v>162</v>
      </c>
    </row>
    <row r="148" spans="1:10" ht="22.5" hidden="1" x14ac:dyDescent="0.5">
      <c r="A148" s="5">
        <v>148</v>
      </c>
      <c r="B148" s="11">
        <v>7135</v>
      </c>
      <c r="C148" s="11"/>
      <c r="D148" s="11" t="s">
        <v>132</v>
      </c>
      <c r="E148" s="11" t="s">
        <v>47</v>
      </c>
      <c r="F148" s="11">
        <v>11</v>
      </c>
      <c r="G148" s="11">
        <v>10</v>
      </c>
      <c r="H148" s="11"/>
      <c r="I148" s="8"/>
      <c r="J148" s="11">
        <f>Table1[[#This Row],[تعداد دانلود]]+Table1[[#This Row],[تعداد تماشا (سایت جدید)]]</f>
        <v>11</v>
      </c>
    </row>
    <row r="149" spans="1:10" ht="22.5" hidden="1" x14ac:dyDescent="0.5">
      <c r="A149" s="5">
        <v>149</v>
      </c>
      <c r="B149" s="11">
        <v>7134</v>
      </c>
      <c r="C149" s="11"/>
      <c r="D149" s="11" t="s">
        <v>133</v>
      </c>
      <c r="E149" s="11" t="s">
        <v>47</v>
      </c>
      <c r="F149" s="11">
        <v>38</v>
      </c>
      <c r="G149" s="11">
        <v>18</v>
      </c>
      <c r="H149" s="11"/>
      <c r="I149" s="8"/>
      <c r="J149" s="11">
        <f>Table1[[#This Row],[تعداد دانلود]]+Table1[[#This Row],[تعداد تماشا (سایت جدید)]]</f>
        <v>38</v>
      </c>
    </row>
    <row r="150" spans="1:10" ht="22.5" hidden="1" x14ac:dyDescent="0.5">
      <c r="A150" s="5">
        <v>150</v>
      </c>
      <c r="B150" s="11">
        <v>7133</v>
      </c>
      <c r="C150" s="11"/>
      <c r="D150" s="11" t="s">
        <v>134</v>
      </c>
      <c r="E150" s="11" t="s">
        <v>47</v>
      </c>
      <c r="F150" s="11">
        <v>26</v>
      </c>
      <c r="G150" s="11">
        <v>12</v>
      </c>
      <c r="H150" s="11"/>
      <c r="I150" s="8"/>
      <c r="J150" s="11">
        <f>Table1[[#This Row],[تعداد دانلود]]+Table1[[#This Row],[تعداد تماشا (سایت جدید)]]</f>
        <v>26</v>
      </c>
    </row>
    <row r="151" spans="1:10" ht="22.5" hidden="1" x14ac:dyDescent="0.5">
      <c r="A151" s="5">
        <v>151</v>
      </c>
      <c r="B151" s="11">
        <v>7132</v>
      </c>
      <c r="C151" s="11"/>
      <c r="D151" s="11" t="s">
        <v>135</v>
      </c>
      <c r="E151" s="11" t="s">
        <v>47</v>
      </c>
      <c r="F151" s="11">
        <v>14</v>
      </c>
      <c r="G151" s="11">
        <v>10</v>
      </c>
      <c r="H151" s="11"/>
      <c r="I151" s="8"/>
      <c r="J151" s="11">
        <f>Table1[[#This Row],[تعداد دانلود]]+Table1[[#This Row],[تعداد تماشا (سایت جدید)]]</f>
        <v>14</v>
      </c>
    </row>
    <row r="152" spans="1:10" ht="22.5" hidden="1" x14ac:dyDescent="0.5">
      <c r="A152" s="5">
        <v>152</v>
      </c>
      <c r="B152" s="11">
        <v>7131</v>
      </c>
      <c r="C152" s="11"/>
      <c r="D152" s="11" t="s">
        <v>136</v>
      </c>
      <c r="E152" s="11" t="s">
        <v>47</v>
      </c>
      <c r="F152" s="11">
        <v>14</v>
      </c>
      <c r="G152" s="11">
        <v>12</v>
      </c>
      <c r="H152" s="11"/>
      <c r="I152" s="8"/>
      <c r="J152" s="11">
        <f>Table1[[#This Row],[تعداد دانلود]]+Table1[[#This Row],[تعداد تماشا (سایت جدید)]]</f>
        <v>14</v>
      </c>
    </row>
    <row r="153" spans="1:10" ht="22.5" hidden="1" x14ac:dyDescent="0.5">
      <c r="A153" s="5">
        <v>153</v>
      </c>
      <c r="B153" s="11">
        <v>7130</v>
      </c>
      <c r="C153" s="11"/>
      <c r="D153" s="11" t="s">
        <v>137</v>
      </c>
      <c r="E153" s="11" t="s">
        <v>47</v>
      </c>
      <c r="F153" s="11">
        <v>33</v>
      </c>
      <c r="G153" s="11">
        <v>36</v>
      </c>
      <c r="H153" s="11"/>
      <c r="I153" s="8"/>
      <c r="J153" s="11">
        <f>Table1[[#This Row],[تعداد دانلود]]+Table1[[#This Row],[تعداد تماشا (سایت جدید)]]</f>
        <v>33</v>
      </c>
    </row>
    <row r="154" spans="1:10" ht="22.5" hidden="1" x14ac:dyDescent="0.5">
      <c r="A154" s="5">
        <v>154</v>
      </c>
      <c r="B154" s="11">
        <v>7129</v>
      </c>
      <c r="C154" s="11"/>
      <c r="D154" s="11" t="s">
        <v>138</v>
      </c>
      <c r="E154" s="11" t="s">
        <v>47</v>
      </c>
      <c r="F154" s="11">
        <v>9</v>
      </c>
      <c r="G154" s="11">
        <v>11</v>
      </c>
      <c r="H154" s="11"/>
      <c r="I154" s="8"/>
      <c r="J154" s="11">
        <f>Table1[[#This Row],[تعداد دانلود]]+Table1[[#This Row],[تعداد تماشا (سایت جدید)]]</f>
        <v>9</v>
      </c>
    </row>
    <row r="155" spans="1:10" ht="22.5" hidden="1" x14ac:dyDescent="0.5">
      <c r="A155" s="5">
        <v>155</v>
      </c>
      <c r="B155" s="11">
        <v>7128</v>
      </c>
      <c r="C155" s="11"/>
      <c r="D155" s="11" t="s">
        <v>139</v>
      </c>
      <c r="E155" s="11" t="s">
        <v>47</v>
      </c>
      <c r="F155" s="11">
        <v>21</v>
      </c>
      <c r="G155" s="11">
        <v>8</v>
      </c>
      <c r="H155" s="11"/>
      <c r="I155" s="8"/>
      <c r="J155" s="11">
        <f>Table1[[#This Row],[تعداد دانلود]]+Table1[[#This Row],[تعداد تماشا (سایت جدید)]]</f>
        <v>21</v>
      </c>
    </row>
    <row r="156" spans="1:10" ht="22.5" hidden="1" x14ac:dyDescent="0.5">
      <c r="A156" s="5">
        <v>156</v>
      </c>
      <c r="B156" s="11">
        <v>7126</v>
      </c>
      <c r="C156" s="11"/>
      <c r="D156" s="11" t="s">
        <v>140</v>
      </c>
      <c r="E156" s="11" t="s">
        <v>47</v>
      </c>
      <c r="F156" s="11">
        <v>8</v>
      </c>
      <c r="G156" s="11">
        <v>6</v>
      </c>
      <c r="H156" s="11"/>
      <c r="I156" s="8"/>
      <c r="J156" s="11">
        <f>Table1[[#This Row],[تعداد دانلود]]+Table1[[#This Row],[تعداد تماشا (سایت جدید)]]</f>
        <v>8</v>
      </c>
    </row>
    <row r="157" spans="1:10" ht="22.5" hidden="1" x14ac:dyDescent="0.5">
      <c r="A157" s="5">
        <v>157</v>
      </c>
      <c r="B157" s="11">
        <v>7124</v>
      </c>
      <c r="C157" s="11"/>
      <c r="D157" s="11" t="s">
        <v>137</v>
      </c>
      <c r="E157" s="11" t="s">
        <v>47</v>
      </c>
      <c r="F157" s="11">
        <v>22</v>
      </c>
      <c r="G157" s="11">
        <v>6</v>
      </c>
      <c r="H157" s="11"/>
      <c r="I157" s="8"/>
      <c r="J157" s="11">
        <f>Table1[[#This Row],[تعداد دانلود]]+Table1[[#This Row],[تعداد تماشا (سایت جدید)]]</f>
        <v>22</v>
      </c>
    </row>
    <row r="158" spans="1:10" ht="22.5" hidden="1" x14ac:dyDescent="0.5">
      <c r="A158" s="5">
        <v>158</v>
      </c>
      <c r="B158" s="11">
        <v>7122</v>
      </c>
      <c r="C158" s="11"/>
      <c r="D158" s="11" t="s">
        <v>141</v>
      </c>
      <c r="E158" s="11" t="s">
        <v>47</v>
      </c>
      <c r="F158" s="11">
        <v>5</v>
      </c>
      <c r="G158" s="11">
        <v>1</v>
      </c>
      <c r="H158" s="11"/>
      <c r="I158" s="8"/>
      <c r="J158" s="11">
        <f>Table1[[#This Row],[تعداد دانلود]]+Table1[[#This Row],[تعداد تماشا (سایت جدید)]]</f>
        <v>5</v>
      </c>
    </row>
    <row r="159" spans="1:10" ht="22.5" hidden="1" x14ac:dyDescent="0.5">
      <c r="A159" s="5">
        <v>159</v>
      </c>
      <c r="B159" s="11">
        <v>7120</v>
      </c>
      <c r="C159" s="11"/>
      <c r="D159" s="11" t="s">
        <v>142</v>
      </c>
      <c r="E159" s="11" t="s">
        <v>47</v>
      </c>
      <c r="F159" s="11">
        <v>34</v>
      </c>
      <c r="G159" s="11">
        <v>18</v>
      </c>
      <c r="H159" s="11"/>
      <c r="I159" s="8"/>
      <c r="J159" s="11">
        <f>Table1[[#This Row],[تعداد دانلود]]+Table1[[#This Row],[تعداد تماشا (سایت جدید)]]</f>
        <v>34</v>
      </c>
    </row>
    <row r="160" spans="1:10" ht="22.5" hidden="1" x14ac:dyDescent="0.5">
      <c r="A160" s="5">
        <v>160</v>
      </c>
      <c r="B160" s="11">
        <v>7118</v>
      </c>
      <c r="C160" s="11"/>
      <c r="D160" s="11" t="s">
        <v>143</v>
      </c>
      <c r="E160" s="11" t="s">
        <v>47</v>
      </c>
      <c r="F160" s="11">
        <v>31</v>
      </c>
      <c r="G160" s="11">
        <v>49</v>
      </c>
      <c r="H160" s="11"/>
      <c r="I160" s="8"/>
      <c r="J160" s="11">
        <f>Table1[[#This Row],[تعداد دانلود]]+Table1[[#This Row],[تعداد تماشا (سایت جدید)]]</f>
        <v>31</v>
      </c>
    </row>
    <row r="161" spans="1:10" ht="22.5" hidden="1" x14ac:dyDescent="0.5">
      <c r="A161" s="5">
        <v>161</v>
      </c>
      <c r="B161" s="11">
        <v>7116</v>
      </c>
      <c r="C161" s="11"/>
      <c r="D161" s="11" t="s">
        <v>144</v>
      </c>
      <c r="E161" s="11" t="s">
        <v>47</v>
      </c>
      <c r="F161" s="11">
        <v>25</v>
      </c>
      <c r="G161" s="11">
        <v>24</v>
      </c>
      <c r="H161" s="11"/>
      <c r="I161" s="8"/>
      <c r="J161" s="11">
        <f>Table1[[#This Row],[تعداد دانلود]]+Table1[[#This Row],[تعداد تماشا (سایت جدید)]]</f>
        <v>25</v>
      </c>
    </row>
    <row r="162" spans="1:10" ht="22.5" hidden="1" x14ac:dyDescent="0.5">
      <c r="A162" s="5">
        <v>162</v>
      </c>
      <c r="B162" s="11">
        <v>7108</v>
      </c>
      <c r="C162" s="11"/>
      <c r="D162" s="11" t="s">
        <v>145</v>
      </c>
      <c r="E162" s="11" t="s">
        <v>47</v>
      </c>
      <c r="F162" s="11">
        <v>60</v>
      </c>
      <c r="G162" s="11">
        <v>43</v>
      </c>
      <c r="H162" s="11"/>
      <c r="I162" s="8"/>
      <c r="J162" s="11">
        <f>Table1[[#This Row],[تعداد دانلود]]+Table1[[#This Row],[تعداد تماشا (سایت جدید)]]</f>
        <v>60</v>
      </c>
    </row>
    <row r="163" spans="1:10" ht="22.5" hidden="1" x14ac:dyDescent="0.5">
      <c r="A163" s="5">
        <v>163</v>
      </c>
      <c r="B163" s="11">
        <v>6899</v>
      </c>
      <c r="C163" s="11"/>
      <c r="D163" s="11" t="s">
        <v>146</v>
      </c>
      <c r="E163" s="11" t="s">
        <v>47</v>
      </c>
      <c r="F163" s="11">
        <v>16</v>
      </c>
      <c r="G163" s="11">
        <v>14</v>
      </c>
      <c r="H163" s="11"/>
      <c r="I163" s="8"/>
      <c r="J163" s="11">
        <f>Table1[[#This Row],[تعداد دانلود]]+Table1[[#This Row],[تعداد تماشا (سایت جدید)]]</f>
        <v>16</v>
      </c>
    </row>
    <row r="164" spans="1:10" ht="22.5" hidden="1" x14ac:dyDescent="0.5">
      <c r="A164" s="5">
        <v>164</v>
      </c>
      <c r="B164" s="11">
        <v>6898</v>
      </c>
      <c r="C164" s="11"/>
      <c r="D164" s="11" t="s">
        <v>147</v>
      </c>
      <c r="E164" s="11" t="s">
        <v>47</v>
      </c>
      <c r="F164" s="11">
        <v>54</v>
      </c>
      <c r="G164" s="11">
        <v>44</v>
      </c>
      <c r="H164" s="11"/>
      <c r="I164" s="8"/>
      <c r="J164" s="11">
        <f>Table1[[#This Row],[تعداد دانلود]]+Table1[[#This Row],[تعداد تماشا (سایت جدید)]]</f>
        <v>54</v>
      </c>
    </row>
    <row r="165" spans="1:10" ht="22.5" hidden="1" x14ac:dyDescent="0.5">
      <c r="A165" s="5">
        <v>165</v>
      </c>
      <c r="B165" s="11">
        <v>6897</v>
      </c>
      <c r="C165" s="11"/>
      <c r="D165" s="11" t="s">
        <v>148</v>
      </c>
      <c r="E165" s="11" t="s">
        <v>47</v>
      </c>
      <c r="F165" s="11">
        <v>38</v>
      </c>
      <c r="G165" s="11">
        <v>41</v>
      </c>
      <c r="H165" s="11"/>
      <c r="I165" s="8"/>
      <c r="J165" s="11">
        <f>Table1[[#This Row],[تعداد دانلود]]+Table1[[#This Row],[تعداد تماشا (سایت جدید)]]</f>
        <v>38</v>
      </c>
    </row>
    <row r="166" spans="1:10" ht="22.5" hidden="1" x14ac:dyDescent="0.5">
      <c r="A166" s="5">
        <v>166</v>
      </c>
      <c r="B166" s="11">
        <v>6896</v>
      </c>
      <c r="C166" s="11"/>
      <c r="D166" s="11" t="s">
        <v>149</v>
      </c>
      <c r="E166" s="11" t="s">
        <v>47</v>
      </c>
      <c r="F166" s="11">
        <v>53</v>
      </c>
      <c r="G166" s="11">
        <v>49</v>
      </c>
      <c r="H166" s="11"/>
      <c r="I166" s="8"/>
      <c r="J166" s="11">
        <f>Table1[[#This Row],[تعداد دانلود]]+Table1[[#This Row],[تعداد تماشا (سایت جدید)]]</f>
        <v>53</v>
      </c>
    </row>
    <row r="167" spans="1:10" ht="22.5" hidden="1" x14ac:dyDescent="0.5">
      <c r="A167" s="5">
        <v>167</v>
      </c>
      <c r="B167" s="11">
        <v>6837</v>
      </c>
      <c r="C167" s="11"/>
      <c r="D167" s="11" t="s">
        <v>150</v>
      </c>
      <c r="E167" s="11" t="s">
        <v>47</v>
      </c>
      <c r="F167" s="11">
        <v>46</v>
      </c>
      <c r="G167" s="11">
        <v>38</v>
      </c>
      <c r="H167" s="11"/>
      <c r="I167" s="8"/>
      <c r="J167" s="11">
        <f>Table1[[#This Row],[تعداد دانلود]]+Table1[[#This Row],[تعداد تماشا (سایت جدید)]]</f>
        <v>46</v>
      </c>
    </row>
    <row r="168" spans="1:10" ht="22.5" hidden="1" x14ac:dyDescent="0.5">
      <c r="A168" s="5">
        <v>168</v>
      </c>
      <c r="B168" s="11">
        <v>6836</v>
      </c>
      <c r="C168" s="11"/>
      <c r="D168" s="11" t="s">
        <v>151</v>
      </c>
      <c r="E168" s="11" t="s">
        <v>47</v>
      </c>
      <c r="F168" s="11">
        <v>27</v>
      </c>
      <c r="G168" s="11">
        <v>22</v>
      </c>
      <c r="H168" s="11"/>
      <c r="I168" s="8"/>
      <c r="J168" s="11">
        <f>Table1[[#This Row],[تعداد دانلود]]+Table1[[#This Row],[تعداد تماشا (سایت جدید)]]</f>
        <v>27</v>
      </c>
    </row>
    <row r="169" spans="1:10" ht="22.5" x14ac:dyDescent="0.5">
      <c r="A169" s="5">
        <v>125</v>
      </c>
      <c r="B169" s="11">
        <v>8475</v>
      </c>
      <c r="D169" s="9" t="s">
        <v>108</v>
      </c>
      <c r="E169" s="9" t="s">
        <v>7</v>
      </c>
      <c r="F169" s="11">
        <v>99</v>
      </c>
      <c r="G169" s="11">
        <v>1267</v>
      </c>
      <c r="I169" s="10">
        <v>138000</v>
      </c>
      <c r="J169" s="11">
        <f>Table1[[#This Row],[تعداد دانلود]]+Table1[[#This Row],[تعداد تماشا (سایت جدید)]]</f>
        <v>99</v>
      </c>
    </row>
    <row r="170" spans="1:10" ht="22.5" x14ac:dyDescent="0.5">
      <c r="A170" s="5">
        <v>461</v>
      </c>
      <c r="B170" s="11">
        <v>2053</v>
      </c>
      <c r="C170" s="11"/>
      <c r="D170" s="11" t="s">
        <v>472</v>
      </c>
      <c r="E170" s="11" t="s">
        <v>7</v>
      </c>
      <c r="F170" s="11">
        <v>13</v>
      </c>
      <c r="G170" s="11">
        <v>192</v>
      </c>
      <c r="H170" s="11">
        <v>7</v>
      </c>
      <c r="I170" s="10">
        <f>87500+50000</f>
        <v>137500</v>
      </c>
      <c r="J170" s="11">
        <f>Table1[[#This Row],[تعداد دانلود]]+Table1[[#This Row],[تعداد تماشا (سایت جدید)]]</f>
        <v>20</v>
      </c>
    </row>
    <row r="171" spans="1:10" ht="22.5" hidden="1" x14ac:dyDescent="0.5">
      <c r="A171" s="5">
        <v>171</v>
      </c>
      <c r="B171" s="11">
        <v>5619</v>
      </c>
      <c r="C171" s="11">
        <v>46</v>
      </c>
      <c r="D171" s="11" t="s">
        <v>154</v>
      </c>
      <c r="E171" s="11" t="s">
        <v>47</v>
      </c>
      <c r="F171" s="11">
        <v>77</v>
      </c>
      <c r="G171" s="11">
        <v>183</v>
      </c>
      <c r="H171" s="11"/>
      <c r="I171" s="8"/>
      <c r="J171" s="11">
        <f>Table1[[#This Row],[تعداد دانلود]]+Table1[[#This Row],[تعداد تماشا (سایت جدید)]]</f>
        <v>77</v>
      </c>
    </row>
    <row r="172" spans="1:10" ht="22.5" hidden="1" x14ac:dyDescent="0.5">
      <c r="A172" s="5">
        <v>172</v>
      </c>
      <c r="B172" s="11">
        <v>5566</v>
      </c>
      <c r="C172" s="11">
        <v>43</v>
      </c>
      <c r="D172" s="11" t="s">
        <v>155</v>
      </c>
      <c r="E172" s="11" t="s">
        <v>47</v>
      </c>
      <c r="F172" s="11">
        <v>24</v>
      </c>
      <c r="G172" s="11">
        <v>36</v>
      </c>
      <c r="H172" s="11"/>
      <c r="I172" s="8"/>
      <c r="J172" s="11">
        <f>Table1[[#This Row],[تعداد دانلود]]+Table1[[#This Row],[تعداد تماشا (سایت جدید)]]</f>
        <v>24</v>
      </c>
    </row>
    <row r="173" spans="1:10" ht="22.5" x14ac:dyDescent="0.5">
      <c r="A173" s="5">
        <v>95</v>
      </c>
      <c r="B173" s="11">
        <v>9432</v>
      </c>
      <c r="C173" s="11">
        <v>959</v>
      </c>
      <c r="D173" s="11" t="s">
        <v>188</v>
      </c>
      <c r="E173" s="11" t="s">
        <v>7</v>
      </c>
      <c r="F173" s="11">
        <v>53</v>
      </c>
      <c r="G173" s="11">
        <v>1081</v>
      </c>
      <c r="I173" s="10">
        <v>136500</v>
      </c>
      <c r="J173" s="11">
        <f>Table1[[#This Row],[تعداد دانلود]]+Table1[[#This Row],[تعداد تماشا (سایت جدید)]]</f>
        <v>53</v>
      </c>
    </row>
    <row r="174" spans="1:10" ht="22.5" hidden="1" x14ac:dyDescent="0.5">
      <c r="A174" s="5">
        <v>174</v>
      </c>
      <c r="B174" s="11">
        <v>5305</v>
      </c>
      <c r="C174" s="11">
        <v>44</v>
      </c>
      <c r="D174" s="11" t="s">
        <v>157</v>
      </c>
      <c r="E174" s="11" t="s">
        <v>47</v>
      </c>
      <c r="F174" s="11">
        <v>186</v>
      </c>
      <c r="G174" s="11">
        <v>830</v>
      </c>
      <c r="H174" s="11"/>
      <c r="I174" s="8"/>
      <c r="J174" s="11">
        <f>Table1[[#This Row],[تعداد دانلود]]+Table1[[#This Row],[تعداد تماشا (سایت جدید)]]</f>
        <v>186</v>
      </c>
    </row>
    <row r="175" spans="1:10" ht="22.5" x14ac:dyDescent="0.5">
      <c r="A175" s="5">
        <v>314</v>
      </c>
      <c r="B175" s="11">
        <v>3991</v>
      </c>
      <c r="C175" s="11"/>
      <c r="D175" s="11" t="s">
        <v>324</v>
      </c>
      <c r="E175" s="11" t="s">
        <v>42</v>
      </c>
      <c r="F175" s="11">
        <v>80</v>
      </c>
      <c r="G175" s="11">
        <v>696</v>
      </c>
      <c r="H175" s="11">
        <v>87</v>
      </c>
      <c r="I175" s="10">
        <f>16000+74000+46000</f>
        <v>136000</v>
      </c>
      <c r="J175" s="11">
        <f>Table1[[#This Row],[تعداد دانلود]]+Table1[[#This Row],[تعداد تماشا (سایت جدید)]]</f>
        <v>167</v>
      </c>
    </row>
    <row r="176" spans="1:10" ht="22.5" hidden="1" x14ac:dyDescent="0.5">
      <c r="A176" s="5">
        <v>176</v>
      </c>
      <c r="B176" s="11">
        <v>5298</v>
      </c>
      <c r="C176" s="11">
        <v>68</v>
      </c>
      <c r="D176" s="11" t="s">
        <v>159</v>
      </c>
      <c r="E176" s="11" t="s">
        <v>47</v>
      </c>
      <c r="F176" s="11">
        <v>67</v>
      </c>
      <c r="G176" s="11">
        <v>237</v>
      </c>
      <c r="H176" s="11"/>
      <c r="I176" s="8"/>
      <c r="J176" s="11">
        <f>Table1[[#This Row],[تعداد دانلود]]+Table1[[#This Row],[تعداد تماشا (سایت جدید)]]</f>
        <v>67</v>
      </c>
    </row>
    <row r="177" spans="1:10" ht="22.5" x14ac:dyDescent="0.5">
      <c r="A177" s="5">
        <v>459</v>
      </c>
      <c r="B177" s="11">
        <v>1950</v>
      </c>
      <c r="C177" s="11"/>
      <c r="D177" s="11" t="s">
        <v>470</v>
      </c>
      <c r="E177" s="11" t="s">
        <v>7</v>
      </c>
      <c r="F177" s="11">
        <v>10</v>
      </c>
      <c r="G177" s="11">
        <v>150</v>
      </c>
      <c r="H177" s="11">
        <v>6</v>
      </c>
      <c r="I177" s="10">
        <f>90000+45000</f>
        <v>135000</v>
      </c>
      <c r="J177" s="11">
        <f>Table1[[#This Row],[تعداد دانلود]]+Table1[[#This Row],[تعداد تماشا (سایت جدید)]]</f>
        <v>16</v>
      </c>
    </row>
    <row r="178" spans="1:10" ht="22.5" hidden="1" x14ac:dyDescent="0.5">
      <c r="A178" s="5">
        <v>178</v>
      </c>
      <c r="B178" s="11">
        <v>5266</v>
      </c>
      <c r="C178" s="11">
        <v>66</v>
      </c>
      <c r="D178" s="11" t="s">
        <v>161</v>
      </c>
      <c r="E178" s="11" t="s">
        <v>42</v>
      </c>
      <c r="F178" s="11">
        <v>45</v>
      </c>
      <c r="G178" s="11">
        <v>131</v>
      </c>
      <c r="H178" s="11"/>
      <c r="J178" s="11">
        <f>Table1[[#This Row],[تعداد دانلود]]+Table1[[#This Row],[تعداد تماشا (سایت جدید)]]</f>
        <v>45</v>
      </c>
    </row>
    <row r="179" spans="1:10" ht="22.5" hidden="1" x14ac:dyDescent="0.5">
      <c r="A179" s="5">
        <v>179</v>
      </c>
      <c r="B179" s="11">
        <v>5246</v>
      </c>
      <c r="C179" s="11">
        <v>98</v>
      </c>
      <c r="D179" s="11" t="s">
        <v>162</v>
      </c>
      <c r="E179" s="11" t="s">
        <v>47</v>
      </c>
      <c r="F179" s="11">
        <v>9</v>
      </c>
      <c r="G179" s="11">
        <v>19</v>
      </c>
      <c r="H179" s="11"/>
      <c r="I179" s="8"/>
      <c r="J179" s="11">
        <f>Table1[[#This Row],[تعداد دانلود]]+Table1[[#This Row],[تعداد تماشا (سایت جدید)]]</f>
        <v>9</v>
      </c>
    </row>
    <row r="180" spans="1:10" ht="22.5" x14ac:dyDescent="0.5">
      <c r="A180" s="5">
        <v>98</v>
      </c>
      <c r="B180" s="11">
        <v>9468</v>
      </c>
      <c r="C180" s="11">
        <v>984</v>
      </c>
      <c r="D180" s="11" t="s">
        <v>191</v>
      </c>
      <c r="E180" s="11" t="s">
        <v>7</v>
      </c>
      <c r="F180" s="11">
        <v>43</v>
      </c>
      <c r="G180" s="11">
        <v>1156</v>
      </c>
      <c r="I180" s="10">
        <v>135000</v>
      </c>
      <c r="J180" s="11">
        <f>Table1[[#This Row],[تعداد دانلود]]+Table1[[#This Row],[تعداد تماشا (سایت جدید)]]</f>
        <v>43</v>
      </c>
    </row>
    <row r="181" spans="1:10" ht="22.5" x14ac:dyDescent="0.5">
      <c r="A181" s="5">
        <v>399</v>
      </c>
      <c r="B181" s="11">
        <v>3069</v>
      </c>
      <c r="C181" s="11"/>
      <c r="D181" s="11" t="s">
        <v>410</v>
      </c>
      <c r="E181" s="11" t="s">
        <v>7</v>
      </c>
      <c r="F181" s="11">
        <v>122</v>
      </c>
      <c r="G181" s="11">
        <v>1765</v>
      </c>
      <c r="H181" s="11">
        <v>38</v>
      </c>
      <c r="I181" s="10">
        <f>76000+36000+22000</f>
        <v>134000</v>
      </c>
      <c r="J181" s="11">
        <f>Table1[[#This Row],[تعداد دانلود]]+Table1[[#This Row],[تعداد تماشا (سایت جدید)]]</f>
        <v>160</v>
      </c>
    </row>
    <row r="182" spans="1:10" ht="22.5" x14ac:dyDescent="0.5">
      <c r="A182" s="5">
        <v>400</v>
      </c>
      <c r="B182" s="11">
        <v>3071</v>
      </c>
      <c r="C182" s="11"/>
      <c r="D182" s="11" t="s">
        <v>411</v>
      </c>
      <c r="E182" s="11" t="s">
        <v>7</v>
      </c>
      <c r="F182" s="11">
        <v>105</v>
      </c>
      <c r="G182" s="11">
        <v>1599</v>
      </c>
      <c r="H182" s="11">
        <v>43</v>
      </c>
      <c r="I182" s="10">
        <f>70000+42000+22000</f>
        <v>134000</v>
      </c>
      <c r="J182" s="11">
        <f>Table1[[#This Row],[تعداد دانلود]]+Table1[[#This Row],[تعداد تماشا (سایت جدید)]]</f>
        <v>148</v>
      </c>
    </row>
    <row r="183" spans="1:10" ht="22.5" x14ac:dyDescent="0.5">
      <c r="A183" s="5">
        <v>402</v>
      </c>
      <c r="B183" s="11">
        <v>3077</v>
      </c>
      <c r="C183" s="11"/>
      <c r="D183" s="11" t="s">
        <v>413</v>
      </c>
      <c r="E183" s="11" t="s">
        <v>7</v>
      </c>
      <c r="F183" s="11">
        <v>115</v>
      </c>
      <c r="G183" s="11">
        <v>1958</v>
      </c>
      <c r="H183" s="11">
        <v>34</v>
      </c>
      <c r="I183" s="10">
        <f>80000+30000+24000</f>
        <v>134000</v>
      </c>
      <c r="J183" s="11">
        <f>Table1[[#This Row],[تعداد دانلود]]+Table1[[#This Row],[تعداد تماشا (سایت جدید)]]</f>
        <v>149</v>
      </c>
    </row>
    <row r="184" spans="1:10" ht="22.5" x14ac:dyDescent="0.5">
      <c r="A184" s="5">
        <v>398</v>
      </c>
      <c r="B184" s="11">
        <v>3068</v>
      </c>
      <c r="C184" s="11"/>
      <c r="D184" s="11" t="s">
        <v>409</v>
      </c>
      <c r="E184" s="11" t="s">
        <v>7</v>
      </c>
      <c r="F184" s="11">
        <v>117</v>
      </c>
      <c r="G184" s="11">
        <v>1607</v>
      </c>
      <c r="H184" s="11">
        <v>40</v>
      </c>
      <c r="I184" s="10">
        <f>70000+36000+26000</f>
        <v>132000</v>
      </c>
      <c r="J184" s="11">
        <f>Table1[[#This Row],[تعداد دانلود]]+Table1[[#This Row],[تعداد تماشا (سایت جدید)]]</f>
        <v>157</v>
      </c>
    </row>
    <row r="185" spans="1:10" ht="22.5" x14ac:dyDescent="0.5">
      <c r="A185" s="5">
        <v>397</v>
      </c>
      <c r="B185" s="11">
        <v>3067</v>
      </c>
      <c r="C185" s="11"/>
      <c r="D185" s="11" t="s">
        <v>408</v>
      </c>
      <c r="E185" s="11" t="s">
        <v>7</v>
      </c>
      <c r="F185" s="11">
        <v>150</v>
      </c>
      <c r="G185" s="11">
        <v>1565</v>
      </c>
      <c r="H185" s="11">
        <v>40</v>
      </c>
      <c r="I185" s="10">
        <f>68000+38000+24000</f>
        <v>130000</v>
      </c>
      <c r="J185" s="11">
        <f>Table1[[#This Row],[تعداد دانلود]]+Table1[[#This Row],[تعداد تماشا (سایت جدید)]]</f>
        <v>190</v>
      </c>
    </row>
    <row r="186" spans="1:10" ht="22.5" x14ac:dyDescent="0.5">
      <c r="A186" s="5">
        <v>275</v>
      </c>
      <c r="B186" s="11">
        <v>4062</v>
      </c>
      <c r="C186" s="11"/>
      <c r="D186" s="11" t="s">
        <v>284</v>
      </c>
      <c r="E186" s="11" t="s">
        <v>42</v>
      </c>
      <c r="F186" s="11">
        <v>64</v>
      </c>
      <c r="G186" s="11">
        <v>590</v>
      </c>
      <c r="H186" s="11">
        <v>31</v>
      </c>
      <c r="I186" s="10">
        <f>16500+28500+15000+68250</f>
        <v>128250</v>
      </c>
      <c r="J186" s="11">
        <f>Table1[[#This Row],[تعداد دانلود]]+Table1[[#This Row],[تعداد تماشا (سایت جدید)]]</f>
        <v>95</v>
      </c>
    </row>
    <row r="187" spans="1:10" ht="22.5" hidden="1" x14ac:dyDescent="0.5">
      <c r="A187" s="5">
        <v>187</v>
      </c>
      <c r="B187" s="11">
        <v>5159</v>
      </c>
      <c r="C187" s="11"/>
      <c r="D187" s="11" t="s">
        <v>170</v>
      </c>
      <c r="E187" s="11" t="s">
        <v>47</v>
      </c>
      <c r="F187" s="11">
        <v>105</v>
      </c>
      <c r="G187" s="11">
        <v>92</v>
      </c>
      <c r="H187" s="11"/>
      <c r="I187" s="8"/>
      <c r="J187" s="11">
        <f>Table1[[#This Row],[تعداد دانلود]]+Table1[[#This Row],[تعداد تماشا (سایت جدید)]]</f>
        <v>105</v>
      </c>
    </row>
    <row r="188" spans="1:10" ht="22.5" hidden="1" x14ac:dyDescent="0.5">
      <c r="A188" s="5">
        <v>188</v>
      </c>
      <c r="B188" s="11">
        <v>5158</v>
      </c>
      <c r="C188" s="11"/>
      <c r="D188" s="11" t="s">
        <v>171</v>
      </c>
      <c r="E188" s="11" t="s">
        <v>47</v>
      </c>
      <c r="F188" s="11">
        <v>54</v>
      </c>
      <c r="G188" s="11">
        <v>79</v>
      </c>
      <c r="H188" s="11"/>
      <c r="I188" s="8"/>
      <c r="J188" s="11">
        <f>Table1[[#This Row],[تعداد دانلود]]+Table1[[#This Row],[تعداد تماشا (سایت جدید)]]</f>
        <v>54</v>
      </c>
    </row>
    <row r="189" spans="1:10" ht="22.5" x14ac:dyDescent="0.5">
      <c r="A189" s="5">
        <v>403</v>
      </c>
      <c r="B189" s="11">
        <v>3084</v>
      </c>
      <c r="C189" s="11"/>
      <c r="D189" s="11" t="s">
        <v>414</v>
      </c>
      <c r="E189" s="11" t="s">
        <v>7</v>
      </c>
      <c r="F189" s="11">
        <v>113</v>
      </c>
      <c r="G189" s="11">
        <v>1869</v>
      </c>
      <c r="H189" s="11">
        <v>37</v>
      </c>
      <c r="I189" s="10">
        <f>76000+28000+24000</f>
        <v>128000</v>
      </c>
      <c r="J189" s="11">
        <f>Table1[[#This Row],[تعداد دانلود]]+Table1[[#This Row],[تعداد تماشا (سایت جدید)]]</f>
        <v>150</v>
      </c>
    </row>
    <row r="190" spans="1:10" ht="22.5" x14ac:dyDescent="0.5">
      <c r="A190" s="5">
        <v>3</v>
      </c>
      <c r="B190" s="11">
        <v>7964</v>
      </c>
      <c r="C190" s="11"/>
      <c r="D190" s="9" t="s">
        <v>9</v>
      </c>
      <c r="E190" s="9" t="s">
        <v>7</v>
      </c>
      <c r="F190" s="11">
        <v>106</v>
      </c>
      <c r="G190" s="11">
        <v>1385</v>
      </c>
      <c r="I190" s="17">
        <v>125000</v>
      </c>
      <c r="J190" s="11">
        <f>Table1[[#This Row],[تعداد دانلود]]+Table1[[#This Row],[تعداد تماشا (سایت جدید)]]</f>
        <v>106</v>
      </c>
    </row>
    <row r="191" spans="1:10" ht="22.5" hidden="1" x14ac:dyDescent="0.5">
      <c r="A191" s="5">
        <v>191</v>
      </c>
      <c r="B191" s="11">
        <v>5058</v>
      </c>
      <c r="C191" s="11"/>
      <c r="D191" s="11" t="s">
        <v>174</v>
      </c>
      <c r="E191" s="11" t="s">
        <v>47</v>
      </c>
      <c r="F191" s="11">
        <v>61</v>
      </c>
      <c r="G191" s="11">
        <v>65</v>
      </c>
      <c r="H191" s="11"/>
      <c r="I191" s="8"/>
      <c r="J191" s="11">
        <f>Table1[[#This Row],[تعداد دانلود]]+Table1[[#This Row],[تعداد تماشا (سایت جدید)]]</f>
        <v>61</v>
      </c>
    </row>
    <row r="192" spans="1:10" ht="22.5" hidden="1" x14ac:dyDescent="0.5">
      <c r="A192" s="5">
        <v>192</v>
      </c>
      <c r="B192" s="11">
        <v>5019</v>
      </c>
      <c r="C192" s="11"/>
      <c r="D192" s="11" t="s">
        <v>175</v>
      </c>
      <c r="E192" s="11" t="s">
        <v>47</v>
      </c>
      <c r="F192" s="11">
        <v>7</v>
      </c>
      <c r="G192" s="11">
        <v>15</v>
      </c>
      <c r="H192" s="11"/>
      <c r="I192" s="8"/>
      <c r="J192" s="11">
        <f>Table1[[#This Row],[تعداد دانلود]]+Table1[[#This Row],[تعداد تماشا (سایت جدید)]]</f>
        <v>7</v>
      </c>
    </row>
    <row r="193" spans="1:10" ht="22.5" hidden="1" x14ac:dyDescent="0.5">
      <c r="A193" s="5">
        <v>193</v>
      </c>
      <c r="B193" s="11">
        <v>5017</v>
      </c>
      <c r="C193" s="11"/>
      <c r="D193" s="11" t="s">
        <v>176</v>
      </c>
      <c r="E193" s="11" t="s">
        <v>47</v>
      </c>
      <c r="F193" s="11">
        <v>7</v>
      </c>
      <c r="G193" s="11">
        <v>12</v>
      </c>
      <c r="H193" s="11"/>
      <c r="I193" s="8"/>
      <c r="J193" s="11">
        <f>Table1[[#This Row],[تعداد دانلود]]+Table1[[#This Row],[تعداد تماشا (سایت جدید)]]</f>
        <v>7</v>
      </c>
    </row>
    <row r="194" spans="1:10" ht="22.5" hidden="1" x14ac:dyDescent="0.5">
      <c r="A194" s="5">
        <v>194</v>
      </c>
      <c r="B194" s="11">
        <v>5013</v>
      </c>
      <c r="C194" s="11"/>
      <c r="D194" s="11" t="s">
        <v>177</v>
      </c>
      <c r="E194" s="11" t="s">
        <v>47</v>
      </c>
      <c r="F194" s="11">
        <v>5</v>
      </c>
      <c r="G194" s="11">
        <v>4</v>
      </c>
      <c r="H194" s="11"/>
      <c r="I194" s="8"/>
      <c r="J194" s="11">
        <f>Table1[[#This Row],[تعداد دانلود]]+Table1[[#This Row],[تعداد تماشا (سایت جدید)]]</f>
        <v>5</v>
      </c>
    </row>
    <row r="195" spans="1:10" ht="22.5" hidden="1" x14ac:dyDescent="0.5">
      <c r="A195" s="5">
        <v>195</v>
      </c>
      <c r="B195" s="11">
        <v>5012</v>
      </c>
      <c r="C195" s="11"/>
      <c r="D195" s="11" t="s">
        <v>178</v>
      </c>
      <c r="E195" s="11" t="s">
        <v>47</v>
      </c>
      <c r="F195" s="11">
        <v>16</v>
      </c>
      <c r="G195" s="11">
        <v>27</v>
      </c>
      <c r="H195" s="11"/>
      <c r="I195" s="8"/>
      <c r="J195" s="11">
        <f>Table1[[#This Row],[تعداد دانلود]]+Table1[[#This Row],[تعداد تماشا (سایت جدید)]]</f>
        <v>16</v>
      </c>
    </row>
    <row r="196" spans="1:10" ht="22.5" hidden="1" x14ac:dyDescent="0.5">
      <c r="A196" s="5">
        <v>196</v>
      </c>
      <c r="B196" s="11">
        <v>5011</v>
      </c>
      <c r="C196" s="11"/>
      <c r="D196" s="11" t="s">
        <v>179</v>
      </c>
      <c r="E196" s="11" t="s">
        <v>47</v>
      </c>
      <c r="F196" s="11">
        <v>16</v>
      </c>
      <c r="G196" s="11">
        <v>27</v>
      </c>
      <c r="H196" s="11"/>
      <c r="I196" s="8"/>
      <c r="J196" s="11">
        <f>Table1[[#This Row],[تعداد دانلود]]+Table1[[#This Row],[تعداد تماشا (سایت جدید)]]</f>
        <v>16</v>
      </c>
    </row>
    <row r="197" spans="1:10" ht="22.5" x14ac:dyDescent="0.5">
      <c r="A197" s="5">
        <v>4</v>
      </c>
      <c r="B197" s="11">
        <v>7972</v>
      </c>
      <c r="C197" s="11"/>
      <c r="D197" s="9" t="s">
        <v>10</v>
      </c>
      <c r="E197" s="9" t="s">
        <v>7</v>
      </c>
      <c r="F197" s="11">
        <v>108</v>
      </c>
      <c r="G197" s="11">
        <v>1250</v>
      </c>
      <c r="I197" s="17">
        <v>125000</v>
      </c>
      <c r="J197" s="11">
        <f>Table1[[#This Row],[تعداد دانلود]]+Table1[[#This Row],[تعداد تماشا (سایت جدید)]]</f>
        <v>108</v>
      </c>
    </row>
    <row r="198" spans="1:10" ht="22.5" x14ac:dyDescent="0.5">
      <c r="A198" s="5">
        <v>5</v>
      </c>
      <c r="B198" s="11">
        <v>7973</v>
      </c>
      <c r="C198" s="11"/>
      <c r="D198" s="9" t="s">
        <v>11</v>
      </c>
      <c r="E198" s="9" t="s">
        <v>7</v>
      </c>
      <c r="F198" s="11">
        <v>117</v>
      </c>
      <c r="G198" s="11">
        <v>1295</v>
      </c>
      <c r="I198" s="17">
        <v>125000</v>
      </c>
      <c r="J198" s="11">
        <f>Table1[[#This Row],[تعداد دانلود]]+Table1[[#This Row],[تعداد تماشا (سایت جدید)]]</f>
        <v>117</v>
      </c>
    </row>
    <row r="199" spans="1:10" ht="22.5" x14ac:dyDescent="0.5">
      <c r="A199" s="5">
        <v>315</v>
      </c>
      <c r="B199" s="11">
        <v>3964</v>
      </c>
      <c r="C199" s="11"/>
      <c r="D199" s="11" t="s">
        <v>325</v>
      </c>
      <c r="E199" s="11" t="s">
        <v>42</v>
      </c>
      <c r="F199" s="11">
        <v>136</v>
      </c>
      <c r="G199" s="11">
        <v>724</v>
      </c>
      <c r="H199" s="11">
        <v>95</v>
      </c>
      <c r="I199" s="10">
        <f>33000+58500+33000</f>
        <v>124500</v>
      </c>
      <c r="J199" s="11">
        <f>Table1[[#This Row],[تعداد دانلود]]+Table1[[#This Row],[تعداد تماشا (سایت جدید)]]</f>
        <v>231</v>
      </c>
    </row>
    <row r="200" spans="1:10" ht="22.5" x14ac:dyDescent="0.5">
      <c r="A200" s="5">
        <v>406</v>
      </c>
      <c r="B200" s="11">
        <v>3106</v>
      </c>
      <c r="C200" s="11"/>
      <c r="D200" s="11" t="s">
        <v>417</v>
      </c>
      <c r="E200" s="11" t="s">
        <v>7</v>
      </c>
      <c r="F200" s="11">
        <v>97</v>
      </c>
      <c r="G200" s="11">
        <v>1651</v>
      </c>
      <c r="H200" s="11">
        <v>36</v>
      </c>
      <c r="I200" s="10">
        <f>78000+24000+22000</f>
        <v>124000</v>
      </c>
      <c r="J200" s="11">
        <f>Table1[[#This Row],[تعداد دانلود]]+Table1[[#This Row],[تعداد تماشا (سایت جدید)]]</f>
        <v>133</v>
      </c>
    </row>
    <row r="201" spans="1:10" ht="22.5" x14ac:dyDescent="0.5">
      <c r="A201" s="5">
        <v>100</v>
      </c>
      <c r="B201" s="11">
        <v>9471</v>
      </c>
      <c r="C201" s="11">
        <v>1016</v>
      </c>
      <c r="D201" s="11" t="s">
        <v>193</v>
      </c>
      <c r="E201" s="11" t="s">
        <v>7</v>
      </c>
      <c r="F201" s="11">
        <v>38</v>
      </c>
      <c r="G201" s="11">
        <v>977</v>
      </c>
      <c r="I201" s="10">
        <v>124000</v>
      </c>
      <c r="J201" s="11">
        <f>Table1[[#This Row],[تعداد دانلود]]+Table1[[#This Row],[تعداد تماشا (سایت جدید)]]</f>
        <v>38</v>
      </c>
    </row>
    <row r="202" spans="1:10" ht="22.5" x14ac:dyDescent="0.5">
      <c r="A202" s="5">
        <v>128</v>
      </c>
      <c r="B202" s="11">
        <v>8478</v>
      </c>
      <c r="D202" s="9" t="s">
        <v>111</v>
      </c>
      <c r="E202" s="9" t="s">
        <v>7</v>
      </c>
      <c r="F202" s="11">
        <v>80</v>
      </c>
      <c r="G202" s="11">
        <v>1023</v>
      </c>
      <c r="I202" s="10">
        <v>120000</v>
      </c>
      <c r="J202" s="11">
        <f>Table1[[#This Row],[تعداد دانلود]]+Table1[[#This Row],[تعداد تماشا (سایت جدید)]]</f>
        <v>80</v>
      </c>
    </row>
    <row r="203" spans="1:10" ht="22.5" x14ac:dyDescent="0.5">
      <c r="A203" s="5">
        <v>410</v>
      </c>
      <c r="B203" s="11">
        <v>3122</v>
      </c>
      <c r="C203" s="11"/>
      <c r="D203" s="11" t="s">
        <v>421</v>
      </c>
      <c r="E203" s="11" t="s">
        <v>7</v>
      </c>
      <c r="F203" s="11">
        <v>119</v>
      </c>
      <c r="G203" s="11">
        <v>1697</v>
      </c>
      <c r="H203" s="11">
        <v>42</v>
      </c>
      <c r="I203" s="10">
        <f>74000+26000+20000</f>
        <v>120000</v>
      </c>
      <c r="J203" s="11">
        <f>Table1[[#This Row],[تعداد دانلود]]+Table1[[#This Row],[تعداد تماشا (سایت جدید)]]</f>
        <v>161</v>
      </c>
    </row>
    <row r="204" spans="1:10" ht="22.5" x14ac:dyDescent="0.5">
      <c r="A204" s="5">
        <v>411</v>
      </c>
      <c r="B204" s="11">
        <v>3125</v>
      </c>
      <c r="C204" s="11"/>
      <c r="D204" s="11" t="s">
        <v>422</v>
      </c>
      <c r="E204" s="11" t="s">
        <v>7</v>
      </c>
      <c r="F204" s="11">
        <v>100</v>
      </c>
      <c r="G204" s="11">
        <v>1785</v>
      </c>
      <c r="H204" s="11">
        <v>41</v>
      </c>
      <c r="I204" s="10">
        <f>74000+20000+24000</f>
        <v>118000</v>
      </c>
      <c r="J204" s="11">
        <f>Table1[[#This Row],[تعداد دانلود]]+Table1[[#This Row],[تعداد تماشا (سایت جدید)]]</f>
        <v>141</v>
      </c>
    </row>
    <row r="205" spans="1:10" ht="22.5" x14ac:dyDescent="0.5">
      <c r="A205" s="5">
        <v>420</v>
      </c>
      <c r="B205" s="11">
        <v>3158</v>
      </c>
      <c r="C205" s="11"/>
      <c r="D205" s="11" t="s">
        <v>431</v>
      </c>
      <c r="E205" s="11" t="s">
        <v>7</v>
      </c>
      <c r="F205" s="11">
        <v>103</v>
      </c>
      <c r="G205" s="11">
        <v>1530</v>
      </c>
      <c r="H205" s="11">
        <v>43</v>
      </c>
      <c r="I205" s="10">
        <f>64000+28000+26000</f>
        <v>118000</v>
      </c>
      <c r="J205" s="11">
        <f>Table1[[#This Row],[تعداد دانلود]]+Table1[[#This Row],[تعداد تماشا (سایت جدید)]]</f>
        <v>146</v>
      </c>
    </row>
    <row r="206" spans="1:10" ht="22.5" x14ac:dyDescent="0.5">
      <c r="A206" s="5">
        <v>404</v>
      </c>
      <c r="B206" s="11">
        <v>3101</v>
      </c>
      <c r="C206" s="11"/>
      <c r="D206" s="11" t="s">
        <v>415</v>
      </c>
      <c r="E206" s="11" t="s">
        <v>7</v>
      </c>
      <c r="F206" s="11">
        <v>136</v>
      </c>
      <c r="G206" s="11">
        <v>1976</v>
      </c>
      <c r="H206" s="11">
        <v>34</v>
      </c>
      <c r="I206" s="10">
        <f>70000+26000+20000</f>
        <v>116000</v>
      </c>
      <c r="J206" s="11">
        <f>Table1[[#This Row],[تعداد دانلود]]+Table1[[#This Row],[تعداد تماشا (سایت جدید)]]</f>
        <v>170</v>
      </c>
    </row>
    <row r="207" spans="1:10" ht="22.5" x14ac:dyDescent="0.5">
      <c r="A207" s="5">
        <v>414</v>
      </c>
      <c r="B207" s="11">
        <v>3136</v>
      </c>
      <c r="C207" s="11"/>
      <c r="D207" s="11" t="s">
        <v>425</v>
      </c>
      <c r="E207" s="11" t="s">
        <v>7</v>
      </c>
      <c r="F207" s="11">
        <v>191</v>
      </c>
      <c r="G207" s="11">
        <v>1567</v>
      </c>
      <c r="H207" s="11">
        <v>33</v>
      </c>
      <c r="I207" s="10">
        <f>68000+26000+22000</f>
        <v>116000</v>
      </c>
      <c r="J207" s="11">
        <f>Table1[[#This Row],[تعداد دانلود]]+Table1[[#This Row],[تعداد تماشا (سایت جدید)]]</f>
        <v>224</v>
      </c>
    </row>
    <row r="208" spans="1:10" ht="22.5" x14ac:dyDescent="0.5">
      <c r="A208" s="5">
        <v>417</v>
      </c>
      <c r="B208" s="11">
        <v>3144</v>
      </c>
      <c r="C208" s="11"/>
      <c r="D208" s="11" t="s">
        <v>428</v>
      </c>
      <c r="E208" s="11" t="s">
        <v>7</v>
      </c>
      <c r="F208" s="11">
        <v>86</v>
      </c>
      <c r="G208" s="11">
        <v>1639</v>
      </c>
      <c r="H208" s="11">
        <v>37</v>
      </c>
      <c r="I208" s="10">
        <f>62000+34000+20000</f>
        <v>116000</v>
      </c>
      <c r="J208" s="11">
        <f>Table1[[#This Row],[تعداد دانلود]]+Table1[[#This Row],[تعداد تماشا (سایت جدید)]]</f>
        <v>123</v>
      </c>
    </row>
    <row r="209" spans="1:10" ht="22.5" x14ac:dyDescent="0.5">
      <c r="A209" s="5">
        <v>101</v>
      </c>
      <c r="B209" s="11">
        <v>9472</v>
      </c>
      <c r="C209" s="11">
        <v>1018</v>
      </c>
      <c r="D209" s="11" t="s">
        <v>194</v>
      </c>
      <c r="E209" s="11" t="s">
        <v>7</v>
      </c>
      <c r="F209" s="11">
        <v>31</v>
      </c>
      <c r="G209" s="11">
        <v>1031</v>
      </c>
      <c r="I209" s="10">
        <v>115500</v>
      </c>
      <c r="J209" s="11">
        <f>Table1[[#This Row],[تعداد دانلود]]+Table1[[#This Row],[تعداد تماشا (سایت جدید)]]</f>
        <v>31</v>
      </c>
    </row>
    <row r="210" spans="1:10" ht="22.5" x14ac:dyDescent="0.5">
      <c r="A210" s="5">
        <v>380</v>
      </c>
      <c r="B210" s="11">
        <v>3111</v>
      </c>
      <c r="C210" s="11"/>
      <c r="D210" s="11" t="s">
        <v>391</v>
      </c>
      <c r="E210" s="11" t="s">
        <v>6</v>
      </c>
      <c r="F210" s="11">
        <v>32</v>
      </c>
      <c r="G210" s="11">
        <v>397</v>
      </c>
      <c r="H210" s="11">
        <v>15</v>
      </c>
      <c r="I210" s="10">
        <f>10000+12000+2000+91000</f>
        <v>115000</v>
      </c>
      <c r="J210" s="11">
        <f>Table1[[#This Row],[تعداد دانلود]]+Table1[[#This Row],[تعداد تماشا (سایت جدید)]]</f>
        <v>47</v>
      </c>
    </row>
    <row r="211" spans="1:10" ht="22.5" x14ac:dyDescent="0.5">
      <c r="A211" s="5">
        <v>126</v>
      </c>
      <c r="B211" s="11">
        <v>8476</v>
      </c>
      <c r="D211" s="9" t="s">
        <v>109</v>
      </c>
      <c r="E211" s="9" t="s">
        <v>7</v>
      </c>
      <c r="F211" s="11">
        <v>124</v>
      </c>
      <c r="G211" s="11">
        <v>1294</v>
      </c>
      <c r="I211" s="10">
        <v>114000</v>
      </c>
      <c r="J211" s="11">
        <f>Table1[[#This Row],[تعداد دانلود]]+Table1[[#This Row],[تعداد تماشا (سایت جدید)]]</f>
        <v>124</v>
      </c>
    </row>
    <row r="212" spans="1:10" ht="22.5" x14ac:dyDescent="0.5">
      <c r="A212" s="5">
        <v>236</v>
      </c>
      <c r="B212" s="11">
        <v>4621</v>
      </c>
      <c r="C212" s="11"/>
      <c r="D212" s="11" t="s">
        <v>248</v>
      </c>
      <c r="E212" s="11" t="s">
        <v>7</v>
      </c>
      <c r="F212" s="11">
        <v>40</v>
      </c>
      <c r="G212" s="11">
        <v>643</v>
      </c>
      <c r="H212" s="11">
        <v>17</v>
      </c>
      <c r="I212" s="10">
        <f>33000+33000+9000+39000</f>
        <v>114000</v>
      </c>
      <c r="J212" s="11">
        <f>Table1[[#This Row],[تعداد دانلود]]+Table1[[#This Row],[تعداد تماشا (سایت جدید)]]</f>
        <v>57</v>
      </c>
    </row>
    <row r="213" spans="1:10" ht="22.5" x14ac:dyDescent="0.5">
      <c r="A213" s="5">
        <v>369</v>
      </c>
      <c r="B213" s="11">
        <v>3169</v>
      </c>
      <c r="C213" s="11"/>
      <c r="D213" s="11" t="s">
        <v>379</v>
      </c>
      <c r="E213" s="11" t="s">
        <v>42</v>
      </c>
      <c r="F213" s="11">
        <v>97</v>
      </c>
      <c r="G213" s="11">
        <v>604</v>
      </c>
      <c r="H213" s="11">
        <v>63</v>
      </c>
      <c r="I213" s="10">
        <f>19000+26000+17000+52000</f>
        <v>114000</v>
      </c>
      <c r="J213" s="11">
        <f>Table1[[#This Row],[تعداد دانلود]]+Table1[[#This Row],[تعداد تماشا (سایت جدید)]]</f>
        <v>160</v>
      </c>
    </row>
    <row r="214" spans="1:10" ht="22.5" x14ac:dyDescent="0.5">
      <c r="A214" s="5">
        <v>412</v>
      </c>
      <c r="B214" s="11">
        <v>3131</v>
      </c>
      <c r="C214" s="11"/>
      <c r="D214" s="11" t="s">
        <v>423</v>
      </c>
      <c r="E214" s="11" t="s">
        <v>7</v>
      </c>
      <c r="F214" s="11">
        <v>152</v>
      </c>
      <c r="G214" s="11">
        <v>1752</v>
      </c>
      <c r="H214" s="11">
        <v>34</v>
      </c>
      <c r="I214" s="10">
        <f>66000+24000+24000</f>
        <v>114000</v>
      </c>
      <c r="J214" s="11">
        <f>Table1[[#This Row],[تعداد دانلود]]+Table1[[#This Row],[تعداد تماشا (سایت جدید)]]</f>
        <v>186</v>
      </c>
    </row>
    <row r="215" spans="1:10" ht="22.5" x14ac:dyDescent="0.5">
      <c r="A215" s="5">
        <v>416</v>
      </c>
      <c r="B215" s="11">
        <v>3138</v>
      </c>
      <c r="C215" s="11"/>
      <c r="D215" s="11" t="s">
        <v>427</v>
      </c>
      <c r="E215" s="11" t="s">
        <v>7</v>
      </c>
      <c r="F215" s="11">
        <v>113</v>
      </c>
      <c r="G215" s="11">
        <v>1600</v>
      </c>
      <c r="H215" s="11">
        <v>35</v>
      </c>
      <c r="I215" s="10">
        <f>62000+32000+20000</f>
        <v>114000</v>
      </c>
      <c r="J215" s="11">
        <f>Table1[[#This Row],[تعداد دانلود]]+Table1[[#This Row],[تعداد تماشا (سایت جدید)]]</f>
        <v>148</v>
      </c>
    </row>
    <row r="216" spans="1:10" ht="22.5" x14ac:dyDescent="0.5">
      <c r="A216" s="5">
        <v>418</v>
      </c>
      <c r="B216" s="11">
        <v>3155</v>
      </c>
      <c r="C216" s="11"/>
      <c r="D216" s="11" t="s">
        <v>429</v>
      </c>
      <c r="E216" s="11" t="s">
        <v>7</v>
      </c>
      <c r="F216" s="11">
        <v>114</v>
      </c>
      <c r="G216" s="11">
        <v>1580</v>
      </c>
      <c r="H216" s="11">
        <v>34</v>
      </c>
      <c r="I216" s="10">
        <f>62000+28000+24000</f>
        <v>114000</v>
      </c>
      <c r="J216" s="11">
        <f>Table1[[#This Row],[تعداد دانلود]]+Table1[[#This Row],[تعداد تماشا (سایت جدید)]]</f>
        <v>148</v>
      </c>
    </row>
    <row r="217" spans="1:10" ht="22.5" x14ac:dyDescent="0.5">
      <c r="A217" s="5">
        <v>409</v>
      </c>
      <c r="B217" s="11">
        <v>3121</v>
      </c>
      <c r="C217" s="11"/>
      <c r="D217" s="11" t="s">
        <v>420</v>
      </c>
      <c r="E217" s="11" t="s">
        <v>7</v>
      </c>
      <c r="F217" s="11">
        <v>161</v>
      </c>
      <c r="G217" s="11">
        <v>1825</v>
      </c>
      <c r="H217" s="11">
        <v>32</v>
      </c>
      <c r="I217" s="10">
        <f>70000+26000+16000</f>
        <v>112000</v>
      </c>
      <c r="J217" s="11">
        <f>Table1[[#This Row],[تعداد دانلود]]+Table1[[#This Row],[تعداد تماشا (سایت جدید)]]</f>
        <v>193</v>
      </c>
    </row>
    <row r="218" spans="1:10" ht="22.5" x14ac:dyDescent="0.5">
      <c r="A218" s="5">
        <v>413</v>
      </c>
      <c r="B218" s="11">
        <v>3132</v>
      </c>
      <c r="C218" s="11"/>
      <c r="D218" s="11" t="s">
        <v>424</v>
      </c>
      <c r="E218" s="11" t="s">
        <v>7</v>
      </c>
      <c r="F218" s="11">
        <v>230</v>
      </c>
      <c r="G218" s="11">
        <v>1680</v>
      </c>
      <c r="H218" s="11">
        <v>35</v>
      </c>
      <c r="I218" s="10">
        <f>64000+24000+24000</f>
        <v>112000</v>
      </c>
      <c r="J218" s="11">
        <f>Table1[[#This Row],[تعداد دانلود]]+Table1[[#This Row],[تعداد تماشا (سایت جدید)]]</f>
        <v>265</v>
      </c>
    </row>
    <row r="219" spans="1:10" ht="22.5" x14ac:dyDescent="0.5">
      <c r="A219" s="5">
        <v>421</v>
      </c>
      <c r="B219" s="11">
        <v>3170</v>
      </c>
      <c r="C219" s="11"/>
      <c r="D219" s="11" t="s">
        <v>432</v>
      </c>
      <c r="E219" s="11" t="s">
        <v>7</v>
      </c>
      <c r="F219" s="11">
        <v>117</v>
      </c>
      <c r="G219" s="11">
        <v>1598</v>
      </c>
      <c r="H219" s="11">
        <v>42</v>
      </c>
      <c r="I219" s="10">
        <f>54000+26000+32000</f>
        <v>112000</v>
      </c>
      <c r="J219" s="11">
        <f>Table1[[#This Row],[تعداد دانلود]]+Table1[[#This Row],[تعداد تماشا (سایت جدید)]]</f>
        <v>159</v>
      </c>
    </row>
    <row r="220" spans="1:10" ht="22.5" x14ac:dyDescent="0.5">
      <c r="A220" s="5">
        <v>415</v>
      </c>
      <c r="B220" s="11">
        <v>3137</v>
      </c>
      <c r="C220" s="11"/>
      <c r="D220" s="11" t="s">
        <v>426</v>
      </c>
      <c r="E220" s="11" t="s">
        <v>7</v>
      </c>
      <c r="F220" s="11">
        <v>113</v>
      </c>
      <c r="G220" s="11">
        <v>1607</v>
      </c>
      <c r="H220" s="11">
        <v>36</v>
      </c>
      <c r="I220" s="10">
        <f>64000+22000+24000</f>
        <v>110000</v>
      </c>
      <c r="J220" s="11">
        <f>Table1[[#This Row],[تعداد دانلود]]+Table1[[#This Row],[تعداد تماشا (سایت جدید)]]</f>
        <v>149</v>
      </c>
    </row>
    <row r="221" spans="1:10" ht="22.5" x14ac:dyDescent="0.5">
      <c r="A221" s="5">
        <v>419</v>
      </c>
      <c r="B221" s="11">
        <v>3157</v>
      </c>
      <c r="C221" s="11"/>
      <c r="D221" s="11" t="s">
        <v>430</v>
      </c>
      <c r="E221" s="11" t="s">
        <v>7</v>
      </c>
      <c r="F221" s="11">
        <v>98</v>
      </c>
      <c r="G221" s="11">
        <v>1445</v>
      </c>
      <c r="H221" s="11">
        <v>50</v>
      </c>
      <c r="I221" s="10">
        <f>52000+30000+28000</f>
        <v>110000</v>
      </c>
      <c r="J221" s="11">
        <f>Table1[[#This Row],[تعداد دانلود]]+Table1[[#This Row],[تعداد تماشا (سایت جدید)]]</f>
        <v>148</v>
      </c>
    </row>
    <row r="222" spans="1:10" ht="22.5" x14ac:dyDescent="0.5">
      <c r="A222" s="5">
        <v>186</v>
      </c>
      <c r="B222" s="11">
        <v>5160</v>
      </c>
      <c r="C222" s="11"/>
      <c r="D222" s="11" t="s">
        <v>169</v>
      </c>
      <c r="E222" s="11" t="s">
        <v>42</v>
      </c>
      <c r="F222" s="11">
        <v>136</v>
      </c>
      <c r="G222" s="11">
        <v>1292</v>
      </c>
      <c r="H222" s="11"/>
      <c r="I222" s="10">
        <f>40500+42000+27000</f>
        <v>109500</v>
      </c>
      <c r="J222" s="11">
        <f>Table1[[#This Row],[تعداد دانلود]]+Table1[[#This Row],[تعداد تماشا (سایت جدید)]]</f>
        <v>136</v>
      </c>
    </row>
    <row r="223" spans="1:10" ht="22.5" x14ac:dyDescent="0.5">
      <c r="A223" s="5">
        <v>473</v>
      </c>
      <c r="B223" s="11">
        <v>3213</v>
      </c>
      <c r="C223" s="11"/>
      <c r="D223" s="11" t="s">
        <v>484</v>
      </c>
      <c r="E223" s="11" t="s">
        <v>42</v>
      </c>
      <c r="F223" s="11">
        <v>30</v>
      </c>
      <c r="G223" s="11">
        <v>136</v>
      </c>
      <c r="H223" s="11">
        <v>25</v>
      </c>
      <c r="I223" s="10">
        <f>9000+27000+3000+70500</f>
        <v>109500</v>
      </c>
      <c r="J223" s="11">
        <f>Table1[[#This Row],[تعداد دانلود]]+Table1[[#This Row],[تعداد تماشا (سایت جدید)]]</f>
        <v>55</v>
      </c>
    </row>
    <row r="224" spans="1:10" ht="22.5" x14ac:dyDescent="0.5">
      <c r="A224" s="5">
        <v>96</v>
      </c>
      <c r="B224" s="11">
        <v>9436</v>
      </c>
      <c r="C224" s="11">
        <v>967</v>
      </c>
      <c r="D224" s="11" t="s">
        <v>189</v>
      </c>
      <c r="E224" s="11" t="s">
        <v>7</v>
      </c>
      <c r="F224" s="11">
        <v>32</v>
      </c>
      <c r="G224" s="11">
        <v>832</v>
      </c>
      <c r="I224" s="10">
        <v>109500</v>
      </c>
      <c r="J224" s="11">
        <f>Table1[[#This Row],[تعداد دانلود]]+Table1[[#This Row],[تعداد تماشا (سایت جدید)]]</f>
        <v>32</v>
      </c>
    </row>
    <row r="225" spans="1:10" ht="22.5" x14ac:dyDescent="0.5">
      <c r="A225" s="5">
        <v>204</v>
      </c>
      <c r="B225" s="11">
        <v>4603</v>
      </c>
      <c r="C225" s="11"/>
      <c r="D225" s="11" t="s">
        <v>216</v>
      </c>
      <c r="E225" s="11" t="s">
        <v>7</v>
      </c>
      <c r="F225" s="11">
        <v>84</v>
      </c>
      <c r="G225" s="11">
        <v>600</v>
      </c>
      <c r="H225" s="11"/>
      <c r="I225" s="10">
        <f>29000+42000+37500</f>
        <v>108500</v>
      </c>
      <c r="J225" s="11">
        <f>Table1[[#This Row],[تعداد دانلود]]+Table1[[#This Row],[تعداد تماشا (سایت جدید)]]</f>
        <v>84</v>
      </c>
    </row>
    <row r="226" spans="1:10" ht="22.5" x14ac:dyDescent="0.5">
      <c r="A226" s="5">
        <v>407</v>
      </c>
      <c r="B226" s="11">
        <v>3107</v>
      </c>
      <c r="C226" s="11"/>
      <c r="D226" s="11" t="s">
        <v>418</v>
      </c>
      <c r="E226" s="11" t="s">
        <v>7</v>
      </c>
      <c r="F226" s="11">
        <v>116</v>
      </c>
      <c r="G226" s="11">
        <v>1897</v>
      </c>
      <c r="H226" s="11">
        <v>29</v>
      </c>
      <c r="I226" s="10">
        <f>64000+22000+22000</f>
        <v>108000</v>
      </c>
      <c r="J226" s="11">
        <f>Table1[[#This Row],[تعداد دانلود]]+Table1[[#This Row],[تعداد تماشا (سایت جدید)]]</f>
        <v>145</v>
      </c>
    </row>
    <row r="227" spans="1:10" ht="22.5" x14ac:dyDescent="0.5">
      <c r="A227" s="5">
        <v>408</v>
      </c>
      <c r="B227" s="11">
        <v>3108</v>
      </c>
      <c r="C227" s="11"/>
      <c r="D227" s="11" t="s">
        <v>419</v>
      </c>
      <c r="E227" s="11" t="s">
        <v>7</v>
      </c>
      <c r="F227" s="11">
        <v>119</v>
      </c>
      <c r="G227" s="11">
        <v>1627</v>
      </c>
      <c r="H227" s="11">
        <v>32</v>
      </c>
      <c r="I227" s="10">
        <f>66000+20000+20000</f>
        <v>106000</v>
      </c>
      <c r="J227" s="11">
        <f>Table1[[#This Row],[تعداد دانلود]]+Table1[[#This Row],[تعداد تماشا (سایت جدید)]]</f>
        <v>151</v>
      </c>
    </row>
    <row r="228" spans="1:10" ht="22.5" x14ac:dyDescent="0.5">
      <c r="A228" s="5">
        <v>77</v>
      </c>
      <c r="B228" s="11">
        <v>8343</v>
      </c>
      <c r="C228" s="11"/>
      <c r="D228" s="9" t="s">
        <v>45</v>
      </c>
      <c r="E228" s="9" t="s">
        <v>42</v>
      </c>
      <c r="F228" s="11">
        <v>99</v>
      </c>
      <c r="G228" s="11">
        <v>599</v>
      </c>
      <c r="I228" s="10">
        <v>105000</v>
      </c>
      <c r="J228" s="11">
        <f>Table1[[#This Row],[تعداد دانلود]]+Table1[[#This Row],[تعداد تماشا (سایت جدید)]]</f>
        <v>99</v>
      </c>
    </row>
    <row r="229" spans="1:10" ht="22.5" x14ac:dyDescent="0.5">
      <c r="A229" s="5">
        <v>405</v>
      </c>
      <c r="B229" s="11">
        <v>3104</v>
      </c>
      <c r="C229" s="11"/>
      <c r="D229" s="11" t="s">
        <v>416</v>
      </c>
      <c r="E229" s="11" t="s">
        <v>7</v>
      </c>
      <c r="F229" s="11">
        <v>153</v>
      </c>
      <c r="G229" s="11">
        <v>2042</v>
      </c>
      <c r="H229" s="11">
        <v>36</v>
      </c>
      <c r="I229" s="10">
        <f>60000+26000+18000</f>
        <v>104000</v>
      </c>
      <c r="J229" s="11">
        <f>Table1[[#This Row],[تعداد دانلود]]+Table1[[#This Row],[تعداد تماشا (سایت جدید)]]</f>
        <v>189</v>
      </c>
    </row>
    <row r="230" spans="1:10" ht="22.5" x14ac:dyDescent="0.5">
      <c r="A230" s="5">
        <v>127</v>
      </c>
      <c r="B230" s="11">
        <v>8477</v>
      </c>
      <c r="D230" s="9" t="s">
        <v>110</v>
      </c>
      <c r="E230" s="9" t="s">
        <v>7</v>
      </c>
      <c r="F230" s="11">
        <v>92</v>
      </c>
      <c r="G230" s="11">
        <v>825</v>
      </c>
      <c r="I230" s="10">
        <v>102000</v>
      </c>
      <c r="J230" s="11">
        <f>Table1[[#This Row],[تعداد دانلود]]+Table1[[#This Row],[تعداد تماشا (سایت جدید)]]</f>
        <v>92</v>
      </c>
    </row>
    <row r="231" spans="1:10" ht="43.5" x14ac:dyDescent="0.5">
      <c r="A231" s="5">
        <v>63</v>
      </c>
      <c r="B231" s="11">
        <v>8965</v>
      </c>
      <c r="C231" s="11">
        <v>434</v>
      </c>
      <c r="D231" s="9" t="s">
        <v>81</v>
      </c>
      <c r="E231" s="9" t="s">
        <v>6</v>
      </c>
      <c r="F231" s="11">
        <v>45</v>
      </c>
      <c r="G231" s="11">
        <v>1071</v>
      </c>
      <c r="I231" s="10">
        <v>101000</v>
      </c>
      <c r="J231" s="11">
        <f>Table1[[#This Row],[تعداد دانلود]]+Table1[[#This Row],[تعداد تماشا (سایت جدید)]]</f>
        <v>45</v>
      </c>
    </row>
    <row r="232" spans="1:10" ht="22.5" x14ac:dyDescent="0.5">
      <c r="A232" s="5">
        <v>237</v>
      </c>
      <c r="B232" s="11">
        <v>4625</v>
      </c>
      <c r="C232" s="11"/>
      <c r="D232" s="11" t="s">
        <v>249</v>
      </c>
      <c r="E232" s="11" t="s">
        <v>7</v>
      </c>
      <c r="F232" s="11">
        <v>38</v>
      </c>
      <c r="G232" s="11">
        <v>491</v>
      </c>
      <c r="H232" s="11">
        <v>13</v>
      </c>
      <c r="I232" s="10">
        <f>39000+27000+6000+28500</f>
        <v>100500</v>
      </c>
      <c r="J232" s="11">
        <f>Table1[[#This Row],[تعداد دانلود]]+Table1[[#This Row],[تعداد تماشا (سایت جدید)]]</f>
        <v>51</v>
      </c>
    </row>
    <row r="233" spans="1:10" ht="22.5" x14ac:dyDescent="0.5">
      <c r="A233" s="5">
        <v>381</v>
      </c>
      <c r="B233" s="11">
        <v>3112</v>
      </c>
      <c r="C233" s="11"/>
      <c r="D233" s="11" t="s">
        <v>392</v>
      </c>
      <c r="E233" s="11" t="s">
        <v>6</v>
      </c>
      <c r="F233" s="11">
        <v>24</v>
      </c>
      <c r="G233" s="11">
        <v>171</v>
      </c>
      <c r="H233" s="11">
        <v>9</v>
      </c>
      <c r="I233" s="10">
        <f>10000+84000</f>
        <v>94000</v>
      </c>
      <c r="J233" s="11">
        <f>Table1[[#This Row],[تعداد دانلود]]+Table1[[#This Row],[تعداد تماشا (سایت جدید)]]</f>
        <v>33</v>
      </c>
    </row>
    <row r="234" spans="1:10" ht="22.5" x14ac:dyDescent="0.5">
      <c r="A234" s="5">
        <v>279</v>
      </c>
      <c r="B234" s="11">
        <v>4541</v>
      </c>
      <c r="C234" s="11"/>
      <c r="D234" s="11" t="s">
        <v>288</v>
      </c>
      <c r="E234" s="11" t="s">
        <v>7</v>
      </c>
      <c r="F234" s="11">
        <v>42</v>
      </c>
      <c r="G234" s="11">
        <v>177</v>
      </c>
      <c r="H234" s="11">
        <v>11</v>
      </c>
      <c r="I234" s="10">
        <f>16000+15000+6000+55500</f>
        <v>92500</v>
      </c>
      <c r="J234" s="11">
        <f>Table1[[#This Row],[تعداد دانلود]]+Table1[[#This Row],[تعداد تماشا (سایت جدید)]]</f>
        <v>53</v>
      </c>
    </row>
    <row r="235" spans="1:10" ht="22.5" x14ac:dyDescent="0.5">
      <c r="A235" s="5">
        <v>177</v>
      </c>
      <c r="B235" s="11">
        <v>5267</v>
      </c>
      <c r="C235" s="11">
        <v>69</v>
      </c>
      <c r="D235" s="11" t="s">
        <v>160</v>
      </c>
      <c r="E235" s="11" t="s">
        <v>68</v>
      </c>
      <c r="F235" s="11">
        <v>135</v>
      </c>
      <c r="G235" s="11">
        <v>1533</v>
      </c>
      <c r="H235" s="11"/>
      <c r="I235" s="8">
        <v>92000</v>
      </c>
      <c r="J235" s="11">
        <f>Table1[[#This Row],[تعداد دانلود]]+Table1[[#This Row],[تعداد تماشا (سایت جدید)]]</f>
        <v>135</v>
      </c>
    </row>
    <row r="236" spans="1:10" ht="22.5" x14ac:dyDescent="0.5">
      <c r="A236" s="5">
        <v>468</v>
      </c>
      <c r="B236" s="11">
        <v>8941</v>
      </c>
      <c r="C236" s="11">
        <v>407</v>
      </c>
      <c r="D236" s="11" t="s">
        <v>479</v>
      </c>
      <c r="E236" s="11" t="s">
        <v>42</v>
      </c>
      <c r="F236" s="11">
        <v>39</v>
      </c>
      <c r="G236" s="11">
        <v>856</v>
      </c>
      <c r="H236" s="11"/>
      <c r="I236" s="10">
        <v>91000</v>
      </c>
      <c r="J236" s="11">
        <f>Table1[[#This Row],[تعداد دانلود]]+Table1[[#This Row],[تعداد تماشا (سایت جدید)]]</f>
        <v>39</v>
      </c>
    </row>
    <row r="237" spans="1:10" ht="22.5" x14ac:dyDescent="0.5">
      <c r="A237" s="5">
        <v>383</v>
      </c>
      <c r="B237" s="11">
        <v>3115</v>
      </c>
      <c r="C237" s="11"/>
      <c r="D237" s="11" t="s">
        <v>394</v>
      </c>
      <c r="E237" s="11" t="s">
        <v>6</v>
      </c>
      <c r="F237" s="11">
        <v>36</v>
      </c>
      <c r="G237" s="11">
        <v>155</v>
      </c>
      <c r="H237" s="11">
        <v>4</v>
      </c>
      <c r="I237" s="10">
        <v>90000</v>
      </c>
      <c r="J237" s="11">
        <f>Table1[[#This Row],[تعداد دانلود]]+Table1[[#This Row],[تعداد تماشا (سایت جدید)]]</f>
        <v>40</v>
      </c>
    </row>
    <row r="238" spans="1:10" ht="22.5" x14ac:dyDescent="0.5">
      <c r="A238" s="5">
        <v>112</v>
      </c>
      <c r="B238" s="11">
        <v>9489</v>
      </c>
      <c r="C238" s="11">
        <v>1037</v>
      </c>
      <c r="D238" s="11" t="s">
        <v>205</v>
      </c>
      <c r="E238" s="11" t="s">
        <v>7</v>
      </c>
      <c r="F238" s="11">
        <v>29</v>
      </c>
      <c r="G238" s="11">
        <v>974</v>
      </c>
      <c r="I238" s="10">
        <v>90000</v>
      </c>
      <c r="J238" s="11">
        <f>Table1[[#This Row],[تعداد دانلود]]+Table1[[#This Row],[تعداد تماشا (سایت جدید)]]</f>
        <v>29</v>
      </c>
    </row>
    <row r="239" spans="1:10" ht="22.5" x14ac:dyDescent="0.5">
      <c r="A239" s="5">
        <v>71</v>
      </c>
      <c r="B239" s="11">
        <v>8958</v>
      </c>
      <c r="C239" s="11">
        <v>782</v>
      </c>
      <c r="D239" s="9" t="s">
        <v>82</v>
      </c>
      <c r="E239" s="9" t="s">
        <v>42</v>
      </c>
      <c r="F239" s="11">
        <v>33</v>
      </c>
      <c r="G239" s="11">
        <v>82</v>
      </c>
      <c r="I239" s="10">
        <v>88000</v>
      </c>
      <c r="J239" s="11">
        <f>Table1[[#This Row],[تعداد دانلود]]+Table1[[#This Row],[تعداد تماشا (سایت جدید)]]</f>
        <v>33</v>
      </c>
    </row>
    <row r="240" spans="1:10" ht="22.5" x14ac:dyDescent="0.5">
      <c r="A240" s="5">
        <v>263</v>
      </c>
      <c r="B240" s="11">
        <v>8876</v>
      </c>
      <c r="C240" s="11">
        <v>384</v>
      </c>
      <c r="D240" s="11" t="s">
        <v>275</v>
      </c>
      <c r="E240" s="11" t="s">
        <v>7</v>
      </c>
      <c r="F240" s="11">
        <v>25</v>
      </c>
      <c r="G240" s="11">
        <v>220</v>
      </c>
      <c r="H240" s="11">
        <v>9</v>
      </c>
      <c r="I240" s="10">
        <v>88000</v>
      </c>
      <c r="J240" s="11">
        <f>Table1[[#This Row],[تعداد دانلود]]+Table1[[#This Row],[تعداد تماشا (سایت جدید)]]</f>
        <v>34</v>
      </c>
    </row>
    <row r="241" spans="1:10" ht="22.5" x14ac:dyDescent="0.5">
      <c r="A241" s="5">
        <v>102</v>
      </c>
      <c r="B241" s="11">
        <v>9473</v>
      </c>
      <c r="C241" s="11">
        <v>1019</v>
      </c>
      <c r="D241" s="11" t="s">
        <v>195</v>
      </c>
      <c r="E241" s="11" t="s">
        <v>7</v>
      </c>
      <c r="F241" s="11">
        <v>26</v>
      </c>
      <c r="G241" s="11">
        <v>661</v>
      </c>
      <c r="I241" s="10">
        <v>87700</v>
      </c>
      <c r="J241" s="11">
        <f>Table1[[#This Row],[تعداد دانلود]]+Table1[[#This Row],[تعداد تماشا (سایت جدید)]]</f>
        <v>26</v>
      </c>
    </row>
    <row r="242" spans="1:10" ht="22.5" x14ac:dyDescent="0.5">
      <c r="A242" s="5">
        <v>365</v>
      </c>
      <c r="B242" s="11">
        <v>3188</v>
      </c>
      <c r="C242" s="11"/>
      <c r="D242" s="11" t="s">
        <v>375</v>
      </c>
      <c r="E242" s="11" t="s">
        <v>42</v>
      </c>
      <c r="F242" s="11">
        <v>26</v>
      </c>
      <c r="G242" s="11">
        <v>136</v>
      </c>
      <c r="H242" s="11">
        <v>23</v>
      </c>
      <c r="I242" s="10">
        <f>5000+9000+12000+13000+48500</f>
        <v>87500</v>
      </c>
      <c r="J242" s="11">
        <f>Table1[[#This Row],[تعداد دانلود]]+Table1[[#This Row],[تعداد تماشا (سایت جدید)]]</f>
        <v>49</v>
      </c>
    </row>
    <row r="243" spans="1:10" ht="22.5" x14ac:dyDescent="0.5">
      <c r="A243" s="5">
        <v>238</v>
      </c>
      <c r="B243" s="11">
        <v>4633</v>
      </c>
      <c r="C243" s="11"/>
      <c r="D243" s="11" t="s">
        <v>250</v>
      </c>
      <c r="E243" s="11" t="s">
        <v>7</v>
      </c>
      <c r="F243" s="11">
        <v>32</v>
      </c>
      <c r="G243" s="11">
        <v>438</v>
      </c>
      <c r="H243" s="11">
        <v>14</v>
      </c>
      <c r="I243" s="10">
        <f>30000+21000+6000+30000</f>
        <v>87000</v>
      </c>
      <c r="J243" s="11">
        <f>Table1[[#This Row],[تعداد دانلود]]+Table1[[#This Row],[تعداد تماشا (سایت جدید)]]</f>
        <v>46</v>
      </c>
    </row>
    <row r="244" spans="1:10" ht="22.5" x14ac:dyDescent="0.5">
      <c r="A244" s="5">
        <v>105</v>
      </c>
      <c r="B244" s="11">
        <v>9476</v>
      </c>
      <c r="C244" s="11">
        <v>1022</v>
      </c>
      <c r="D244" s="11" t="s">
        <v>198</v>
      </c>
      <c r="E244" s="11" t="s">
        <v>7</v>
      </c>
      <c r="F244" s="11">
        <v>33</v>
      </c>
      <c r="G244" s="11">
        <v>784</v>
      </c>
      <c r="I244" s="10">
        <v>87000</v>
      </c>
      <c r="J244" s="11">
        <f>Table1[[#This Row],[تعداد دانلود]]+Table1[[#This Row],[تعداد تماشا (سایت جدید)]]</f>
        <v>33</v>
      </c>
    </row>
    <row r="245" spans="1:10" ht="22.5" x14ac:dyDescent="0.5">
      <c r="A245" s="5">
        <v>103</v>
      </c>
      <c r="B245" s="11">
        <v>9474</v>
      </c>
      <c r="C245" s="11">
        <v>1020</v>
      </c>
      <c r="D245" s="11" t="s">
        <v>196</v>
      </c>
      <c r="E245" s="11" t="s">
        <v>7</v>
      </c>
      <c r="F245" s="11">
        <v>36</v>
      </c>
      <c r="G245" s="11">
        <v>673</v>
      </c>
      <c r="I245" s="10">
        <v>85500</v>
      </c>
      <c r="J245" s="11">
        <f>Table1[[#This Row],[تعداد دانلود]]+Table1[[#This Row],[تعداد تماشا (سایت جدید)]]</f>
        <v>36</v>
      </c>
    </row>
    <row r="246" spans="1:10" ht="22.5" x14ac:dyDescent="0.5">
      <c r="A246" s="5">
        <v>131</v>
      </c>
      <c r="B246" s="11">
        <v>8481</v>
      </c>
      <c r="D246" s="9" t="s">
        <v>114</v>
      </c>
      <c r="E246" s="9" t="s">
        <v>7</v>
      </c>
      <c r="F246" s="11">
        <v>48</v>
      </c>
      <c r="G246" s="11">
        <v>678</v>
      </c>
      <c r="I246" s="10">
        <v>84000</v>
      </c>
      <c r="J246" s="11">
        <f>Table1[[#This Row],[تعداد دانلود]]+Table1[[#This Row],[تعداد تماشا (سایت جدید)]]</f>
        <v>48</v>
      </c>
    </row>
    <row r="247" spans="1:10" ht="22.5" x14ac:dyDescent="0.5">
      <c r="A247" s="5">
        <v>110</v>
      </c>
      <c r="B247" s="11">
        <v>9485</v>
      </c>
      <c r="C247" s="11">
        <v>1034</v>
      </c>
      <c r="D247" s="11" t="s">
        <v>203</v>
      </c>
      <c r="E247" s="11" t="s">
        <v>7</v>
      </c>
      <c r="F247" s="11">
        <v>42</v>
      </c>
      <c r="G247" s="11">
        <v>715</v>
      </c>
      <c r="I247" s="10">
        <v>84000</v>
      </c>
      <c r="J247" s="11">
        <f>Table1[[#This Row],[تعداد دانلود]]+Table1[[#This Row],[تعداد تماشا (سایت جدید)]]</f>
        <v>42</v>
      </c>
    </row>
    <row r="248" spans="1:10" ht="22.5" x14ac:dyDescent="0.5">
      <c r="A248" s="5">
        <v>70</v>
      </c>
      <c r="B248" s="11">
        <v>9263</v>
      </c>
      <c r="C248" s="11">
        <v>780</v>
      </c>
      <c r="D248" s="9" t="s">
        <v>90</v>
      </c>
      <c r="E248" s="9" t="s">
        <v>42</v>
      </c>
      <c r="F248" s="11">
        <v>54</v>
      </c>
      <c r="G248" s="11">
        <v>428</v>
      </c>
      <c r="I248" s="10">
        <v>82800</v>
      </c>
      <c r="J248" s="11">
        <f>Table1[[#This Row],[تعداد دانلود]]+Table1[[#This Row],[تعداد تماشا (سایت جدید)]]</f>
        <v>54</v>
      </c>
    </row>
    <row r="249" spans="1:10" ht="43.5" x14ac:dyDescent="0.5">
      <c r="A249" s="5">
        <v>62</v>
      </c>
      <c r="B249" s="11">
        <v>8890</v>
      </c>
      <c r="C249" s="11">
        <v>969</v>
      </c>
      <c r="D249" s="9" t="s">
        <v>80</v>
      </c>
      <c r="E249" s="9" t="s">
        <v>6</v>
      </c>
      <c r="F249" s="11">
        <v>27</v>
      </c>
      <c r="G249" s="11">
        <v>230</v>
      </c>
      <c r="I249" s="10">
        <v>81500</v>
      </c>
      <c r="J249" s="11">
        <f>Table1[[#This Row],[تعداد دانلود]]+Table1[[#This Row],[تعداد تماشا (سایت جدید)]]</f>
        <v>27</v>
      </c>
    </row>
    <row r="250" spans="1:10" ht="22.5" x14ac:dyDescent="0.5">
      <c r="A250" s="5">
        <v>372</v>
      </c>
      <c r="B250" s="11">
        <v>3118</v>
      </c>
      <c r="C250" s="11"/>
      <c r="D250" s="11" t="s">
        <v>382</v>
      </c>
      <c r="E250" s="11" t="s">
        <v>88</v>
      </c>
      <c r="F250" s="11">
        <v>93</v>
      </c>
      <c r="G250" s="11">
        <v>578</v>
      </c>
      <c r="H250" s="11">
        <v>29</v>
      </c>
      <c r="I250" s="8">
        <f>22000+6000+11000+42500</f>
        <v>81500</v>
      </c>
      <c r="J250" s="11">
        <f>Table1[[#This Row],[تعداد دانلود]]+Table1[[#This Row],[تعداد تماشا (سایت جدید)]]</f>
        <v>122</v>
      </c>
    </row>
    <row r="251" spans="1:10" ht="22.5" x14ac:dyDescent="0.5">
      <c r="A251" s="5">
        <v>239</v>
      </c>
      <c r="B251" s="11">
        <v>4898</v>
      </c>
      <c r="C251" s="11"/>
      <c r="D251" s="11" t="s">
        <v>251</v>
      </c>
      <c r="E251" s="11" t="s">
        <v>7</v>
      </c>
      <c r="F251" s="11">
        <v>37</v>
      </c>
      <c r="G251" s="11">
        <v>430</v>
      </c>
      <c r="H251" s="11">
        <v>17</v>
      </c>
      <c r="I251" s="10">
        <f>27000+18000+3000+31500</f>
        <v>79500</v>
      </c>
      <c r="J251" s="11">
        <f>Table1[[#This Row],[تعداد دانلود]]+Table1[[#This Row],[تعداد تماشا (سایت جدید)]]</f>
        <v>54</v>
      </c>
    </row>
    <row r="252" spans="1:10" ht="22.5" x14ac:dyDescent="0.5">
      <c r="A252" s="5">
        <v>132</v>
      </c>
      <c r="B252" s="11">
        <v>8482</v>
      </c>
      <c r="D252" s="9" t="s">
        <v>115</v>
      </c>
      <c r="E252" s="9" t="s">
        <v>7</v>
      </c>
      <c r="F252" s="11">
        <v>81</v>
      </c>
      <c r="G252" s="11">
        <v>850</v>
      </c>
      <c r="I252" s="10">
        <v>78000</v>
      </c>
      <c r="J252" s="11">
        <f>Table1[[#This Row],[تعداد دانلود]]+Table1[[#This Row],[تعداد تماشا (سایت جدید)]]</f>
        <v>81</v>
      </c>
    </row>
    <row r="253" spans="1:10" ht="22.5" x14ac:dyDescent="0.5">
      <c r="A253" s="5">
        <v>135</v>
      </c>
      <c r="B253" s="11">
        <v>8485</v>
      </c>
      <c r="D253" s="9" t="s">
        <v>118</v>
      </c>
      <c r="E253" s="9" t="s">
        <v>7</v>
      </c>
      <c r="F253" s="11">
        <v>102</v>
      </c>
      <c r="G253" s="11">
        <v>838</v>
      </c>
      <c r="I253" s="10">
        <v>78000</v>
      </c>
      <c r="J253" s="11">
        <f>Table1[[#This Row],[تعداد دانلود]]+Table1[[#This Row],[تعداد تماشا (سایت جدید)]]</f>
        <v>102</v>
      </c>
    </row>
    <row r="254" spans="1:10" ht="22.5" x14ac:dyDescent="0.5">
      <c r="A254" s="5">
        <v>382</v>
      </c>
      <c r="B254" s="11">
        <v>3113</v>
      </c>
      <c r="C254" s="11"/>
      <c r="D254" s="11" t="s">
        <v>393</v>
      </c>
      <c r="E254" s="11" t="s">
        <v>6</v>
      </c>
      <c r="F254" s="11">
        <v>22</v>
      </c>
      <c r="G254" s="11">
        <v>165</v>
      </c>
      <c r="H254" s="11">
        <v>7</v>
      </c>
      <c r="I254" s="10">
        <v>78000</v>
      </c>
      <c r="J254" s="11">
        <f>Table1[[#This Row],[تعداد دانلود]]+Table1[[#This Row],[تعداد تماشا (سایت جدید)]]</f>
        <v>29</v>
      </c>
    </row>
    <row r="255" spans="1:10" ht="22.5" x14ac:dyDescent="0.5">
      <c r="A255" s="5">
        <v>106</v>
      </c>
      <c r="B255" s="11">
        <v>9477</v>
      </c>
      <c r="C255" s="11">
        <v>1025</v>
      </c>
      <c r="D255" s="11" t="s">
        <v>199</v>
      </c>
      <c r="E255" s="11" t="s">
        <v>7</v>
      </c>
      <c r="F255" s="11">
        <v>25</v>
      </c>
      <c r="G255" s="11">
        <v>759</v>
      </c>
      <c r="I255" s="10">
        <v>78000</v>
      </c>
      <c r="J255" s="11">
        <f>Table1[[#This Row],[تعداد دانلود]]+Table1[[#This Row],[تعداد تماشا (سایت جدید)]]</f>
        <v>25</v>
      </c>
    </row>
    <row r="256" spans="1:10" ht="22.5" x14ac:dyDescent="0.5">
      <c r="A256" s="5">
        <v>198</v>
      </c>
      <c r="B256" s="11">
        <v>8628</v>
      </c>
      <c r="C256" s="11">
        <v>188</v>
      </c>
      <c r="D256" s="11" t="s">
        <v>181</v>
      </c>
      <c r="E256" s="11" t="s">
        <v>6</v>
      </c>
      <c r="F256" s="11">
        <v>116</v>
      </c>
      <c r="G256" s="11">
        <v>417</v>
      </c>
      <c r="H256" s="11"/>
      <c r="I256" s="10">
        <v>77000</v>
      </c>
      <c r="J256" s="11">
        <f>Table1[[#This Row],[تعداد دانلود]]+Table1[[#This Row],[تعداد تماشا (سایت جدید)]]</f>
        <v>116</v>
      </c>
    </row>
    <row r="257" spans="1:10" ht="22.5" x14ac:dyDescent="0.5">
      <c r="A257" s="5">
        <v>281</v>
      </c>
      <c r="B257" s="11">
        <v>4600</v>
      </c>
      <c r="C257" s="11"/>
      <c r="D257" s="11" t="s">
        <v>290</v>
      </c>
      <c r="E257" s="11" t="s">
        <v>7</v>
      </c>
      <c r="F257" s="11">
        <v>4</v>
      </c>
      <c r="G257" s="11">
        <v>43</v>
      </c>
      <c r="H257" s="11">
        <v>8</v>
      </c>
      <c r="I257" s="10">
        <f>3000+6000+6000+61500</f>
        <v>76500</v>
      </c>
      <c r="J257" s="11">
        <f>Table1[[#This Row],[تعداد دانلود]]+Table1[[#This Row],[تعداد تماشا (سایت جدید)]]</f>
        <v>12</v>
      </c>
    </row>
    <row r="258" spans="1:10" ht="22.5" x14ac:dyDescent="0.5">
      <c r="A258" s="5">
        <v>107</v>
      </c>
      <c r="B258" s="11">
        <v>9482</v>
      </c>
      <c r="C258" s="11">
        <v>1027</v>
      </c>
      <c r="D258" s="11" t="s">
        <v>200</v>
      </c>
      <c r="E258" s="11" t="s">
        <v>7</v>
      </c>
      <c r="F258" s="11">
        <v>18</v>
      </c>
      <c r="G258" s="11">
        <v>609</v>
      </c>
      <c r="I258" s="10">
        <v>76000</v>
      </c>
      <c r="J258" s="11">
        <f>Table1[[#This Row],[تعداد دانلود]]+Table1[[#This Row],[تعداد تماشا (سایت جدید)]]</f>
        <v>18</v>
      </c>
    </row>
    <row r="259" spans="1:10" ht="22.5" x14ac:dyDescent="0.5">
      <c r="A259" s="5">
        <v>368</v>
      </c>
      <c r="B259" s="11">
        <v>3184</v>
      </c>
      <c r="C259" s="11"/>
      <c r="D259" s="11" t="s">
        <v>378</v>
      </c>
      <c r="E259" s="11" t="s">
        <v>42</v>
      </c>
      <c r="F259" s="11">
        <v>33</v>
      </c>
      <c r="G259" s="11">
        <v>179</v>
      </c>
      <c r="H259" s="11">
        <v>30</v>
      </c>
      <c r="I259" s="10">
        <f>11000+12000+7000+45500</f>
        <v>75500</v>
      </c>
      <c r="J259" s="11">
        <f>Table1[[#This Row],[تعداد دانلود]]+Table1[[#This Row],[تعداد تماشا (سایت جدید)]]</f>
        <v>63</v>
      </c>
    </row>
    <row r="260" spans="1:10" ht="22.5" x14ac:dyDescent="0.5">
      <c r="A260" s="5">
        <v>282</v>
      </c>
      <c r="B260" s="11">
        <v>4612</v>
      </c>
      <c r="C260" s="11"/>
      <c r="D260" s="11" t="s">
        <v>291</v>
      </c>
      <c r="E260" s="11" t="s">
        <v>7</v>
      </c>
      <c r="F260" s="11">
        <v>6</v>
      </c>
      <c r="G260" s="11">
        <v>49</v>
      </c>
      <c r="H260" s="11">
        <v>4</v>
      </c>
      <c r="I260" s="10">
        <f>3000+9000+63000</f>
        <v>75000</v>
      </c>
      <c r="J260" s="11">
        <f>Table1[[#This Row],[تعداد دانلود]]+Table1[[#This Row],[تعداد تماشا (سایت جدید)]]</f>
        <v>10</v>
      </c>
    </row>
    <row r="261" spans="1:10" ht="43.5" x14ac:dyDescent="0.5">
      <c r="A261" s="5">
        <v>39</v>
      </c>
      <c r="B261" s="11">
        <v>8367</v>
      </c>
      <c r="C261" s="11"/>
      <c r="D261" s="9" t="s">
        <v>55</v>
      </c>
      <c r="E261" s="9" t="s">
        <v>6</v>
      </c>
      <c r="F261" s="11">
        <v>144</v>
      </c>
      <c r="G261" s="11">
        <v>449</v>
      </c>
      <c r="I261" s="10">
        <v>72000</v>
      </c>
      <c r="J261" s="11">
        <f>Table1[[#This Row],[تعداد دانلود]]+Table1[[#This Row],[تعداد تماشا (سایت جدید)]]</f>
        <v>144</v>
      </c>
    </row>
    <row r="262" spans="1:10" ht="22.5" x14ac:dyDescent="0.5">
      <c r="A262" s="5">
        <v>274</v>
      </c>
      <c r="B262" s="11">
        <v>4177</v>
      </c>
      <c r="C262" s="11"/>
      <c r="D262" s="11" t="s">
        <v>283</v>
      </c>
      <c r="E262" s="11" t="s">
        <v>42</v>
      </c>
      <c r="F262" s="11">
        <v>30</v>
      </c>
      <c r="G262" s="11">
        <v>194</v>
      </c>
      <c r="H262" s="11">
        <v>33</v>
      </c>
      <c r="I262" s="10">
        <f>4000+26000+14000+28000</f>
        <v>72000</v>
      </c>
      <c r="J262" s="11">
        <f>Table1[[#This Row],[تعداد دانلود]]+Table1[[#This Row],[تعداد تماشا (سایت جدید)]]</f>
        <v>63</v>
      </c>
    </row>
    <row r="263" spans="1:10" ht="22.5" x14ac:dyDescent="0.5">
      <c r="A263" s="5">
        <v>111</v>
      </c>
      <c r="B263" s="11">
        <v>9486</v>
      </c>
      <c r="C263" s="11">
        <v>1035</v>
      </c>
      <c r="D263" s="11" t="s">
        <v>204</v>
      </c>
      <c r="E263" s="11" t="s">
        <v>7</v>
      </c>
      <c r="F263" s="11">
        <v>22</v>
      </c>
      <c r="G263" s="11">
        <v>542</v>
      </c>
      <c r="I263" s="10">
        <v>71500</v>
      </c>
      <c r="J263" s="11">
        <f>Table1[[#This Row],[تعداد دانلود]]+Table1[[#This Row],[تعداد تماشا (سایت جدید)]]</f>
        <v>22</v>
      </c>
    </row>
    <row r="264" spans="1:10" ht="22.5" hidden="1" x14ac:dyDescent="0.5">
      <c r="A264" s="5">
        <v>264</v>
      </c>
      <c r="B264" s="11">
        <v>4539</v>
      </c>
      <c r="C264" s="11"/>
      <c r="D264" s="11" t="s">
        <v>276</v>
      </c>
      <c r="E264" s="11" t="s">
        <v>47</v>
      </c>
      <c r="F264" s="11">
        <v>27</v>
      </c>
      <c r="G264" s="11">
        <v>10</v>
      </c>
      <c r="H264" s="11">
        <v>3</v>
      </c>
      <c r="I264" s="8"/>
      <c r="J264" s="11">
        <f>Table1[[#This Row],[تعداد دانلود]]+Table1[[#This Row],[تعداد تماشا (سایت جدید)]]</f>
        <v>30</v>
      </c>
    </row>
    <row r="265" spans="1:10" ht="22.5" hidden="1" x14ac:dyDescent="0.5">
      <c r="A265" s="5">
        <v>265</v>
      </c>
      <c r="B265" s="11">
        <v>4538</v>
      </c>
      <c r="C265" s="11"/>
      <c r="D265" s="11" t="s">
        <v>277</v>
      </c>
      <c r="E265" s="11" t="s">
        <v>47</v>
      </c>
      <c r="F265" s="11">
        <v>11</v>
      </c>
      <c r="G265" s="11">
        <v>4</v>
      </c>
      <c r="H265" s="11">
        <v>0</v>
      </c>
      <c r="I265" s="8"/>
      <c r="J265" s="11">
        <f>Table1[[#This Row],[تعداد دانلود]]+Table1[[#This Row],[تعداد تماشا (سایت جدید)]]</f>
        <v>11</v>
      </c>
    </row>
    <row r="266" spans="1:10" ht="22.5" hidden="1" x14ac:dyDescent="0.5">
      <c r="A266" s="5">
        <v>266</v>
      </c>
      <c r="B266" s="11">
        <v>4537</v>
      </c>
      <c r="C266" s="11"/>
      <c r="D266" s="11" t="s">
        <v>278</v>
      </c>
      <c r="E266" s="11" t="s">
        <v>47</v>
      </c>
      <c r="F266" s="11">
        <v>12</v>
      </c>
      <c r="G266" s="11">
        <v>5</v>
      </c>
      <c r="H266" s="11">
        <v>3</v>
      </c>
      <c r="I266" s="8"/>
      <c r="J266" s="11">
        <f>Table1[[#This Row],[تعداد دانلود]]+Table1[[#This Row],[تعداد تماشا (سایت جدید)]]</f>
        <v>15</v>
      </c>
    </row>
    <row r="267" spans="1:10" ht="22.5" hidden="1" x14ac:dyDescent="0.5">
      <c r="A267" s="5">
        <v>267</v>
      </c>
      <c r="B267" s="11">
        <v>4536</v>
      </c>
      <c r="C267" s="11"/>
      <c r="D267" s="11" t="s">
        <v>279</v>
      </c>
      <c r="E267" s="11" t="s">
        <v>47</v>
      </c>
      <c r="F267" s="11">
        <v>58</v>
      </c>
      <c r="G267" s="11">
        <v>100</v>
      </c>
      <c r="H267" s="11">
        <v>6</v>
      </c>
      <c r="I267" s="8"/>
      <c r="J267" s="11">
        <f>Table1[[#This Row],[تعداد دانلود]]+Table1[[#This Row],[تعداد تماشا (سایت جدید)]]</f>
        <v>64</v>
      </c>
    </row>
    <row r="268" spans="1:10" ht="22.5" hidden="1" x14ac:dyDescent="0.5">
      <c r="A268" s="5">
        <v>268</v>
      </c>
      <c r="B268" s="11">
        <v>4535</v>
      </c>
      <c r="C268" s="11"/>
      <c r="D268" s="11" t="s">
        <v>280</v>
      </c>
      <c r="E268" s="11" t="s">
        <v>47</v>
      </c>
      <c r="F268" s="11">
        <v>62</v>
      </c>
      <c r="G268" s="11">
        <v>75</v>
      </c>
      <c r="H268" s="11">
        <v>4</v>
      </c>
      <c r="I268" s="8"/>
      <c r="J268" s="11">
        <f>Table1[[#This Row],[تعداد دانلود]]+Table1[[#This Row],[تعداد تماشا (سایت جدید)]]</f>
        <v>66</v>
      </c>
    </row>
    <row r="269" spans="1:10" ht="22.5" hidden="1" x14ac:dyDescent="0.5">
      <c r="A269" s="5">
        <v>269</v>
      </c>
      <c r="B269" s="11">
        <v>4534</v>
      </c>
      <c r="C269" s="11"/>
      <c r="D269" s="11" t="s">
        <v>281</v>
      </c>
      <c r="E269" s="11" t="s">
        <v>47</v>
      </c>
      <c r="F269" s="11">
        <v>0</v>
      </c>
      <c r="G269" s="11">
        <v>0</v>
      </c>
      <c r="H269" s="11">
        <v>3</v>
      </c>
      <c r="I269" s="8"/>
      <c r="J269" s="11">
        <f>Table1[[#This Row],[تعداد دانلود]]+Table1[[#This Row],[تعداد تماشا (سایت جدید)]]</f>
        <v>3</v>
      </c>
    </row>
    <row r="270" spans="1:10" ht="22.5" hidden="1" x14ac:dyDescent="0.5">
      <c r="A270" s="5">
        <v>270</v>
      </c>
      <c r="B270" s="11">
        <v>4533</v>
      </c>
      <c r="C270" s="11"/>
      <c r="D270" s="11" t="s">
        <v>137</v>
      </c>
      <c r="E270" s="11" t="s">
        <v>47</v>
      </c>
      <c r="F270" s="11">
        <v>7</v>
      </c>
      <c r="G270" s="11">
        <v>3</v>
      </c>
      <c r="H270" s="11">
        <v>1</v>
      </c>
      <c r="I270" s="8"/>
      <c r="J270" s="11">
        <f>Table1[[#This Row],[تعداد دانلود]]+Table1[[#This Row],[تعداد تماشا (سایت جدید)]]</f>
        <v>8</v>
      </c>
    </row>
    <row r="271" spans="1:10" ht="22.5" hidden="1" x14ac:dyDescent="0.5">
      <c r="A271" s="5">
        <v>271</v>
      </c>
      <c r="B271" s="11">
        <v>4532</v>
      </c>
      <c r="C271" s="11"/>
      <c r="D271" s="11" t="s">
        <v>137</v>
      </c>
      <c r="E271" s="11" t="s">
        <v>47</v>
      </c>
      <c r="F271" s="11">
        <v>7</v>
      </c>
      <c r="G271" s="11">
        <v>5</v>
      </c>
      <c r="H271" s="11">
        <v>0</v>
      </c>
      <c r="I271" s="8"/>
      <c r="J271" s="11">
        <f>Table1[[#This Row],[تعداد دانلود]]+Table1[[#This Row],[تعداد تماشا (سایت جدید)]]</f>
        <v>7</v>
      </c>
    </row>
    <row r="272" spans="1:10" ht="22.5" hidden="1" x14ac:dyDescent="0.5">
      <c r="A272" s="5">
        <v>272</v>
      </c>
      <c r="B272" s="11">
        <v>4531</v>
      </c>
      <c r="C272" s="11"/>
      <c r="D272" s="11" t="s">
        <v>137</v>
      </c>
      <c r="E272" s="11" t="s">
        <v>47</v>
      </c>
      <c r="F272" s="11">
        <v>2</v>
      </c>
      <c r="G272" s="11">
        <v>1</v>
      </c>
      <c r="H272" s="11">
        <v>0</v>
      </c>
      <c r="I272" s="8"/>
      <c r="J272" s="11">
        <f>Table1[[#This Row],[تعداد دانلود]]+Table1[[#This Row],[تعداد تماشا (سایت جدید)]]</f>
        <v>2</v>
      </c>
    </row>
    <row r="273" spans="1:10" ht="22.5" x14ac:dyDescent="0.5">
      <c r="A273" s="5">
        <v>108</v>
      </c>
      <c r="B273" s="11">
        <v>9483</v>
      </c>
      <c r="C273" s="11">
        <v>1030</v>
      </c>
      <c r="D273" s="11" t="s">
        <v>201</v>
      </c>
      <c r="E273" s="11" t="s">
        <v>7</v>
      </c>
      <c r="F273" s="11">
        <v>25</v>
      </c>
      <c r="G273" s="11">
        <v>563</v>
      </c>
      <c r="I273" s="10">
        <v>70000</v>
      </c>
      <c r="J273" s="11">
        <f>Table1[[#This Row],[تعداد دانلود]]+Table1[[#This Row],[تعداد تماشا (سایت جدید)]]</f>
        <v>25</v>
      </c>
    </row>
    <row r="274" spans="1:10" ht="22.5" x14ac:dyDescent="0.5">
      <c r="A274" s="5">
        <v>113</v>
      </c>
      <c r="B274" s="11">
        <v>9490</v>
      </c>
      <c r="C274" s="11">
        <v>1038</v>
      </c>
      <c r="D274" s="11" t="s">
        <v>206</v>
      </c>
      <c r="E274" s="11" t="s">
        <v>7</v>
      </c>
      <c r="F274" s="11">
        <v>23</v>
      </c>
      <c r="G274" s="11">
        <v>518</v>
      </c>
      <c r="I274" s="10">
        <v>70000</v>
      </c>
      <c r="J274" s="11">
        <f>Table1[[#This Row],[تعداد دانلود]]+Table1[[#This Row],[تعداد تماشا (سایت جدید)]]</f>
        <v>23</v>
      </c>
    </row>
    <row r="275" spans="1:10" ht="22.5" x14ac:dyDescent="0.5">
      <c r="A275" s="5">
        <v>185</v>
      </c>
      <c r="B275" s="11">
        <v>5178</v>
      </c>
      <c r="C275" s="11">
        <v>125</v>
      </c>
      <c r="D275" s="11" t="s">
        <v>168</v>
      </c>
      <c r="E275" s="11" t="s">
        <v>42</v>
      </c>
      <c r="F275" s="11">
        <v>72</v>
      </c>
      <c r="G275" s="11">
        <v>236</v>
      </c>
      <c r="H275" s="11"/>
      <c r="I275" s="10">
        <v>69000</v>
      </c>
      <c r="J275" s="11">
        <f>Table1[[#This Row],[تعداد دانلود]]+Table1[[#This Row],[تعداد تماشا (سایت جدید)]]</f>
        <v>72</v>
      </c>
    </row>
    <row r="276" spans="1:10" ht="22.5" hidden="1" x14ac:dyDescent="0.5">
      <c r="A276" s="5">
        <v>276</v>
      </c>
      <c r="B276" s="11">
        <v>4006</v>
      </c>
      <c r="C276" s="11"/>
      <c r="D276" s="11" t="s">
        <v>285</v>
      </c>
      <c r="E276" s="11" t="s">
        <v>47</v>
      </c>
      <c r="F276" s="11">
        <v>29</v>
      </c>
      <c r="G276" s="11">
        <v>19</v>
      </c>
      <c r="H276" s="11">
        <v>10</v>
      </c>
      <c r="I276" s="8"/>
      <c r="J276" s="11">
        <f>Table1[[#This Row],[تعداد دانلود]]+Table1[[#This Row],[تعداد تماشا (سایت جدید)]]</f>
        <v>39</v>
      </c>
    </row>
    <row r="277" spans="1:10" ht="22.5" hidden="1" x14ac:dyDescent="0.5">
      <c r="A277" s="5">
        <v>277</v>
      </c>
      <c r="B277" s="11">
        <v>4005</v>
      </c>
      <c r="C277" s="11"/>
      <c r="D277" s="11" t="s">
        <v>286</v>
      </c>
      <c r="E277" s="11" t="s">
        <v>47</v>
      </c>
      <c r="F277" s="11">
        <v>25</v>
      </c>
      <c r="G277" s="11">
        <v>109</v>
      </c>
      <c r="H277" s="11">
        <v>1</v>
      </c>
      <c r="I277" s="8"/>
      <c r="J277" s="11">
        <f>Table1[[#This Row],[تعداد دانلود]]+Table1[[#This Row],[تعداد تماشا (سایت جدید)]]</f>
        <v>26</v>
      </c>
    </row>
    <row r="278" spans="1:10" ht="22.5" hidden="1" x14ac:dyDescent="0.5">
      <c r="A278" s="5">
        <v>278</v>
      </c>
      <c r="B278" s="11">
        <v>4004</v>
      </c>
      <c r="C278" s="11"/>
      <c r="D278" s="11" t="s">
        <v>287</v>
      </c>
      <c r="E278" s="11" t="s">
        <v>47</v>
      </c>
      <c r="F278" s="11">
        <v>16</v>
      </c>
      <c r="G278" s="11">
        <v>32</v>
      </c>
      <c r="H278" s="11">
        <v>2</v>
      </c>
      <c r="I278" s="8"/>
      <c r="J278" s="11">
        <f>Table1[[#This Row],[تعداد دانلود]]+Table1[[#This Row],[تعداد تماشا (سایت جدید)]]</f>
        <v>18</v>
      </c>
    </row>
    <row r="279" spans="1:10" ht="22.5" x14ac:dyDescent="0.5">
      <c r="A279" s="5">
        <v>122</v>
      </c>
      <c r="B279" s="11">
        <v>9501</v>
      </c>
      <c r="C279" s="11">
        <v>1058</v>
      </c>
      <c r="D279" s="11" t="s">
        <v>215</v>
      </c>
      <c r="E279" s="11" t="s">
        <v>7</v>
      </c>
      <c r="F279" s="11">
        <v>17</v>
      </c>
      <c r="G279" s="11">
        <v>523</v>
      </c>
      <c r="I279" s="10">
        <v>67000</v>
      </c>
      <c r="J279" s="11">
        <f>Table1[[#This Row],[تعداد دانلود]]+Table1[[#This Row],[تعداد تماشا (سایت جدید)]]</f>
        <v>17</v>
      </c>
    </row>
    <row r="280" spans="1:10" ht="22.5" x14ac:dyDescent="0.5">
      <c r="A280" s="5">
        <v>129</v>
      </c>
      <c r="B280" s="11">
        <v>8479</v>
      </c>
      <c r="D280" s="9" t="s">
        <v>112</v>
      </c>
      <c r="E280" s="9" t="s">
        <v>7</v>
      </c>
      <c r="F280" s="11">
        <v>63</v>
      </c>
      <c r="G280" s="11">
        <v>735</v>
      </c>
      <c r="I280" s="10">
        <v>66000</v>
      </c>
      <c r="J280" s="11">
        <f>Table1[[#This Row],[تعداد دانلود]]+Table1[[#This Row],[تعداد تماشا (سایت جدید)]]</f>
        <v>63</v>
      </c>
    </row>
    <row r="281" spans="1:10" ht="22.5" x14ac:dyDescent="0.5">
      <c r="A281" s="5">
        <v>134</v>
      </c>
      <c r="B281" s="11">
        <v>8484</v>
      </c>
      <c r="D281" s="9" t="s">
        <v>117</v>
      </c>
      <c r="E281" s="9" t="s">
        <v>7</v>
      </c>
      <c r="F281" s="11">
        <v>29</v>
      </c>
      <c r="G281" s="11">
        <v>500</v>
      </c>
      <c r="I281" s="10">
        <v>66000</v>
      </c>
      <c r="J281" s="11">
        <f>Table1[[#This Row],[تعداد دانلود]]+Table1[[#This Row],[تعداد تماشا (سایت جدید)]]</f>
        <v>29</v>
      </c>
    </row>
    <row r="282" spans="1:10" ht="22.5" x14ac:dyDescent="0.5">
      <c r="A282" s="5">
        <v>240</v>
      </c>
      <c r="B282" s="11">
        <v>4905</v>
      </c>
      <c r="C282" s="11"/>
      <c r="D282" s="11" t="s">
        <v>252</v>
      </c>
      <c r="E282" s="11" t="s">
        <v>7</v>
      </c>
      <c r="F282" s="11">
        <v>28</v>
      </c>
      <c r="G282" s="11">
        <v>475</v>
      </c>
      <c r="H282" s="11">
        <v>8</v>
      </c>
      <c r="I282" s="10">
        <f>33000+15000+3000+15000</f>
        <v>66000</v>
      </c>
      <c r="J282" s="11">
        <f>Table1[[#This Row],[تعداد دانلود]]+Table1[[#This Row],[تعداد تماشا (سایت جدید)]]</f>
        <v>36</v>
      </c>
    </row>
    <row r="283" spans="1:10" ht="22.5" x14ac:dyDescent="0.5">
      <c r="A283" s="5">
        <v>259</v>
      </c>
      <c r="B283" s="11">
        <v>8872</v>
      </c>
      <c r="C283" s="11">
        <v>379</v>
      </c>
      <c r="D283" s="11" t="s">
        <v>271</v>
      </c>
      <c r="E283" s="11" t="s">
        <v>7</v>
      </c>
      <c r="F283" s="11">
        <v>18</v>
      </c>
      <c r="G283" s="11">
        <v>165</v>
      </c>
      <c r="H283" s="11">
        <v>4</v>
      </c>
      <c r="I283" s="10">
        <v>65000</v>
      </c>
      <c r="J283" s="11">
        <f>Table1[[#This Row],[تعداد دانلود]]+Table1[[#This Row],[تعداد تماشا (سایت جدید)]]</f>
        <v>22</v>
      </c>
    </row>
    <row r="284" spans="1:10" ht="22.5" x14ac:dyDescent="0.5">
      <c r="A284" s="5">
        <v>260</v>
      </c>
      <c r="B284" s="11">
        <v>8873</v>
      </c>
      <c r="C284" s="11">
        <v>380</v>
      </c>
      <c r="D284" s="11" t="s">
        <v>272</v>
      </c>
      <c r="E284" s="11" t="s">
        <v>7</v>
      </c>
      <c r="F284" s="11">
        <v>16</v>
      </c>
      <c r="G284" s="11">
        <v>144</v>
      </c>
      <c r="H284" s="11">
        <v>4</v>
      </c>
      <c r="I284" s="10">
        <v>65000</v>
      </c>
      <c r="J284" s="11">
        <f>Table1[[#This Row],[تعداد دانلود]]+Table1[[#This Row],[تعداد تماشا (سایت جدید)]]</f>
        <v>20</v>
      </c>
    </row>
    <row r="285" spans="1:10" ht="22.5" x14ac:dyDescent="0.5">
      <c r="A285" s="5">
        <v>109</v>
      </c>
      <c r="B285" s="11">
        <v>9484</v>
      </c>
      <c r="C285" s="11">
        <v>1032</v>
      </c>
      <c r="D285" s="11" t="s">
        <v>202</v>
      </c>
      <c r="E285" s="11" t="s">
        <v>7</v>
      </c>
      <c r="F285" s="11">
        <v>24</v>
      </c>
      <c r="G285" s="11">
        <v>489</v>
      </c>
      <c r="I285" s="10">
        <v>65000</v>
      </c>
      <c r="J285" s="11">
        <f>Table1[[#This Row],[تعداد دانلود]]+Table1[[#This Row],[تعداد تماشا (سایت جدید)]]</f>
        <v>24</v>
      </c>
    </row>
    <row r="286" spans="1:10" ht="22.5" x14ac:dyDescent="0.5">
      <c r="A286" s="5">
        <v>241</v>
      </c>
      <c r="B286" s="11">
        <v>4914</v>
      </c>
      <c r="C286" s="11"/>
      <c r="D286" s="11" t="s">
        <v>253</v>
      </c>
      <c r="E286" s="11" t="s">
        <v>7</v>
      </c>
      <c r="F286" s="11">
        <v>24</v>
      </c>
      <c r="G286" s="11">
        <v>339</v>
      </c>
      <c r="H286" s="11">
        <v>11</v>
      </c>
      <c r="I286" s="10">
        <f>27000+18000+6000+12000</f>
        <v>63000</v>
      </c>
      <c r="J286" s="11">
        <f>Table1[[#This Row],[تعداد دانلود]]+Table1[[#This Row],[تعداد تماشا (سایت جدید)]]</f>
        <v>35</v>
      </c>
    </row>
    <row r="287" spans="1:10" ht="43.5" x14ac:dyDescent="0.5">
      <c r="A287" s="5">
        <v>43</v>
      </c>
      <c r="B287" s="11">
        <v>8563</v>
      </c>
      <c r="C287" s="11">
        <v>103</v>
      </c>
      <c r="D287" s="9" t="s">
        <v>59</v>
      </c>
      <c r="E287" s="9" t="s">
        <v>6</v>
      </c>
      <c r="F287" s="11">
        <v>42</v>
      </c>
      <c r="G287" s="11">
        <v>358</v>
      </c>
      <c r="I287" s="10">
        <v>62000</v>
      </c>
      <c r="J287" s="11">
        <f>Table1[[#This Row],[تعداد دانلود]]+Table1[[#This Row],[تعداد تماشا (سایت جدید)]]</f>
        <v>42</v>
      </c>
    </row>
    <row r="288" spans="1:10" ht="22.5" x14ac:dyDescent="0.5">
      <c r="A288" s="5">
        <v>262</v>
      </c>
      <c r="B288" s="11">
        <v>8875</v>
      </c>
      <c r="C288" s="11">
        <v>382</v>
      </c>
      <c r="D288" s="11" t="s">
        <v>274</v>
      </c>
      <c r="E288" s="11" t="s">
        <v>7</v>
      </c>
      <c r="F288" s="11">
        <v>10</v>
      </c>
      <c r="G288" s="11">
        <v>95</v>
      </c>
      <c r="H288" s="11">
        <v>4</v>
      </c>
      <c r="I288" s="10">
        <v>61000</v>
      </c>
      <c r="J288" s="11">
        <f>Table1[[#This Row],[تعداد دانلود]]+Table1[[#This Row],[تعداد تماشا (سایت جدید)]]</f>
        <v>14</v>
      </c>
    </row>
    <row r="289" spans="1:10" ht="22.5" x14ac:dyDescent="0.5">
      <c r="A289" s="5">
        <v>205</v>
      </c>
      <c r="B289" s="11">
        <v>4617</v>
      </c>
      <c r="C289" s="11"/>
      <c r="D289" s="11" t="s">
        <v>217</v>
      </c>
      <c r="E289" s="11" t="s">
        <v>7</v>
      </c>
      <c r="F289" s="11">
        <v>33</v>
      </c>
      <c r="G289" s="11">
        <v>233</v>
      </c>
      <c r="H289" s="11"/>
      <c r="I289" s="10">
        <f>35000+24000</f>
        <v>59000</v>
      </c>
      <c r="J289" s="11">
        <f>Table1[[#This Row],[تعداد دانلود]]+Table1[[#This Row],[تعداد تماشا (سایت جدید)]]</f>
        <v>33</v>
      </c>
    </row>
    <row r="290" spans="1:10" ht="22.5" x14ac:dyDescent="0.5">
      <c r="A290" s="5">
        <v>358</v>
      </c>
      <c r="B290" s="11">
        <v>3750</v>
      </c>
      <c r="C290" s="11"/>
      <c r="D290" s="11" t="s">
        <v>368</v>
      </c>
      <c r="E290" s="11" t="s">
        <v>42</v>
      </c>
      <c r="F290" s="11">
        <v>29</v>
      </c>
      <c r="G290" s="11">
        <v>156</v>
      </c>
      <c r="H290" s="11">
        <v>13</v>
      </c>
      <c r="I290" s="10">
        <v>59000</v>
      </c>
      <c r="J290" s="11">
        <f>Table1[[#This Row],[تعداد دانلود]]+Table1[[#This Row],[تعداد تماشا (سایت جدید)]]</f>
        <v>42</v>
      </c>
    </row>
    <row r="291" spans="1:10" ht="22.5" x14ac:dyDescent="0.5">
      <c r="A291" s="5">
        <v>121</v>
      </c>
      <c r="B291" s="11">
        <v>9500</v>
      </c>
      <c r="C291" s="11">
        <v>1057</v>
      </c>
      <c r="D291" s="11" t="s">
        <v>214</v>
      </c>
      <c r="E291" s="11" t="s">
        <v>7</v>
      </c>
      <c r="F291" s="11">
        <v>15</v>
      </c>
      <c r="G291" s="11">
        <v>546</v>
      </c>
      <c r="I291" s="10">
        <v>59000</v>
      </c>
      <c r="J291" s="11">
        <f>Table1[[#This Row],[تعداد دانلود]]+Table1[[#This Row],[تعداد تماشا (سایت جدید)]]</f>
        <v>15</v>
      </c>
    </row>
    <row r="292" spans="1:10" ht="22.5" x14ac:dyDescent="0.5">
      <c r="A292" s="5">
        <v>280</v>
      </c>
      <c r="B292" s="11">
        <v>4547</v>
      </c>
      <c r="C292" s="11"/>
      <c r="D292" s="11" t="s">
        <v>289</v>
      </c>
      <c r="E292" s="11" t="s">
        <v>7</v>
      </c>
      <c r="F292" s="11">
        <v>5</v>
      </c>
      <c r="G292" s="11">
        <v>40</v>
      </c>
      <c r="H292" s="11">
        <v>4</v>
      </c>
      <c r="I292" s="10">
        <f>3000+6000+3000+46500</f>
        <v>58500</v>
      </c>
      <c r="J292" s="11">
        <f>Table1[[#This Row],[تعداد دانلود]]+Table1[[#This Row],[تعداد تماشا (سایت جدید)]]</f>
        <v>9</v>
      </c>
    </row>
    <row r="293" spans="1:10" ht="22.5" x14ac:dyDescent="0.5">
      <c r="A293" s="5">
        <v>283</v>
      </c>
      <c r="B293" s="11">
        <v>4622</v>
      </c>
      <c r="C293" s="11"/>
      <c r="D293" s="11" t="s">
        <v>292</v>
      </c>
      <c r="E293" s="11" t="s">
        <v>7</v>
      </c>
      <c r="F293" s="11">
        <v>4</v>
      </c>
      <c r="G293" s="11">
        <v>24</v>
      </c>
      <c r="H293" s="11">
        <v>4</v>
      </c>
      <c r="I293" s="10">
        <f>12000+46500</f>
        <v>58500</v>
      </c>
      <c r="J293" s="11">
        <f>Table1[[#This Row],[تعداد دانلود]]+Table1[[#This Row],[تعداد تماشا (سایت جدید)]]</f>
        <v>8</v>
      </c>
    </row>
    <row r="294" spans="1:10" ht="22.5" x14ac:dyDescent="0.5">
      <c r="A294" s="5">
        <v>242</v>
      </c>
      <c r="B294" s="11">
        <v>4915</v>
      </c>
      <c r="C294" s="11"/>
      <c r="D294" s="11" t="s">
        <v>254</v>
      </c>
      <c r="E294" s="11" t="s">
        <v>7</v>
      </c>
      <c r="F294" s="11">
        <v>23</v>
      </c>
      <c r="G294" s="11">
        <v>330</v>
      </c>
      <c r="H294" s="11">
        <v>9</v>
      </c>
      <c r="I294" s="10">
        <f>24000+15000+3000+15000</f>
        <v>57000</v>
      </c>
      <c r="J294" s="11">
        <f>Table1[[#This Row],[تعداد دانلود]]+Table1[[#This Row],[تعداد تماشا (سایت جدید)]]</f>
        <v>32</v>
      </c>
    </row>
    <row r="295" spans="1:10" ht="22.5" x14ac:dyDescent="0.5">
      <c r="A295" s="5">
        <v>261</v>
      </c>
      <c r="B295" s="11">
        <v>8874</v>
      </c>
      <c r="C295" s="11">
        <v>381</v>
      </c>
      <c r="D295" s="11" t="s">
        <v>273</v>
      </c>
      <c r="E295" s="11" t="s">
        <v>7</v>
      </c>
      <c r="F295" s="11">
        <v>7</v>
      </c>
      <c r="G295" s="11">
        <v>82</v>
      </c>
      <c r="H295" s="11">
        <v>4</v>
      </c>
      <c r="I295" s="10">
        <v>57000</v>
      </c>
      <c r="J295" s="11">
        <f>Table1[[#This Row],[تعداد دانلود]]+Table1[[#This Row],[تعداد تماشا (سایت جدید)]]</f>
        <v>11</v>
      </c>
    </row>
    <row r="296" spans="1:10" ht="22.5" x14ac:dyDescent="0.5">
      <c r="A296" s="5">
        <v>114</v>
      </c>
      <c r="B296" s="11">
        <v>9491</v>
      </c>
      <c r="C296" s="11">
        <v>1039</v>
      </c>
      <c r="D296" s="11" t="s">
        <v>207</v>
      </c>
      <c r="E296" s="11" t="s">
        <v>7</v>
      </c>
      <c r="F296" s="11">
        <v>17</v>
      </c>
      <c r="G296" s="11">
        <v>420</v>
      </c>
      <c r="I296" s="10">
        <v>57000</v>
      </c>
      <c r="J296" s="11">
        <f>Table1[[#This Row],[تعداد دانلود]]+Table1[[#This Row],[تعداد تماشا (سایت جدید)]]</f>
        <v>17</v>
      </c>
    </row>
    <row r="297" spans="1:10" ht="43.5" x14ac:dyDescent="0.5">
      <c r="A297" s="5">
        <v>56</v>
      </c>
      <c r="B297" s="11">
        <v>8963</v>
      </c>
      <c r="C297" s="11">
        <v>415</v>
      </c>
      <c r="D297" s="9" t="s">
        <v>83</v>
      </c>
      <c r="E297" s="9" t="s">
        <v>6</v>
      </c>
      <c r="F297" s="11">
        <v>85</v>
      </c>
      <c r="G297" s="11">
        <v>359</v>
      </c>
      <c r="I297" s="10">
        <v>56600</v>
      </c>
      <c r="J297" s="11">
        <f>Table1[[#This Row],[تعداد دانلود]]+Table1[[#This Row],[تعداد تماشا (سایت جدید)]]</f>
        <v>85</v>
      </c>
    </row>
    <row r="298" spans="1:10" ht="22.5" hidden="1" x14ac:dyDescent="0.5">
      <c r="A298" s="5">
        <v>298</v>
      </c>
      <c r="B298" s="11">
        <v>9517</v>
      </c>
      <c r="C298" s="11"/>
      <c r="D298" s="11" t="s">
        <v>307</v>
      </c>
      <c r="E298" s="11" t="s">
        <v>7</v>
      </c>
      <c r="F298" s="11"/>
      <c r="G298" s="11"/>
      <c r="H298" s="11"/>
      <c r="I298" s="10" t="s">
        <v>312</v>
      </c>
      <c r="J298" s="11">
        <f>Table1[[#This Row],[تعداد دانلود]]+Table1[[#This Row],[تعداد تماشا (سایت جدید)]]</f>
        <v>0</v>
      </c>
    </row>
    <row r="299" spans="1:10" ht="22.5" hidden="1" x14ac:dyDescent="0.5">
      <c r="A299" s="5">
        <v>299</v>
      </c>
      <c r="B299" s="11">
        <v>9518</v>
      </c>
      <c r="C299" s="11"/>
      <c r="D299" s="11" t="s">
        <v>308</v>
      </c>
      <c r="E299" s="11" t="s">
        <v>7</v>
      </c>
      <c r="F299" s="11"/>
      <c r="G299" s="11"/>
      <c r="H299" s="11"/>
      <c r="I299" s="10" t="s">
        <v>312</v>
      </c>
      <c r="J299" s="11">
        <f>Table1[[#This Row],[تعداد دانلود]]+Table1[[#This Row],[تعداد تماشا (سایت جدید)]]</f>
        <v>0</v>
      </c>
    </row>
    <row r="300" spans="1:10" ht="22.5" hidden="1" x14ac:dyDescent="0.5">
      <c r="A300" s="5">
        <v>300</v>
      </c>
      <c r="B300" s="11">
        <v>9519</v>
      </c>
      <c r="C300" s="11"/>
      <c r="D300" s="11" t="s">
        <v>309</v>
      </c>
      <c r="E300" s="11" t="s">
        <v>7</v>
      </c>
      <c r="F300" s="11"/>
      <c r="G300" s="11"/>
      <c r="H300" s="11"/>
      <c r="I300" s="10" t="s">
        <v>312</v>
      </c>
      <c r="J300" s="11">
        <f>Table1[[#This Row],[تعداد دانلود]]+Table1[[#This Row],[تعداد تماشا (سایت جدید)]]</f>
        <v>0</v>
      </c>
    </row>
    <row r="301" spans="1:10" ht="22.5" hidden="1" x14ac:dyDescent="0.5">
      <c r="A301" s="5">
        <v>301</v>
      </c>
      <c r="B301" s="11">
        <v>9520</v>
      </c>
      <c r="C301" s="11"/>
      <c r="D301" s="11" t="s">
        <v>310</v>
      </c>
      <c r="E301" s="11" t="s">
        <v>7</v>
      </c>
      <c r="F301" s="11"/>
      <c r="G301" s="11"/>
      <c r="H301" s="11"/>
      <c r="I301" s="10" t="s">
        <v>312</v>
      </c>
      <c r="J301" s="11">
        <f>Table1[[#This Row],[تعداد دانلود]]+Table1[[#This Row],[تعداد تماشا (سایت جدید)]]</f>
        <v>0</v>
      </c>
    </row>
    <row r="302" spans="1:10" ht="22.5" hidden="1" x14ac:dyDescent="0.5">
      <c r="A302" s="5">
        <v>302</v>
      </c>
      <c r="B302" s="11">
        <v>9521</v>
      </c>
      <c r="C302" s="11"/>
      <c r="D302" s="11" t="s">
        <v>311</v>
      </c>
      <c r="E302" s="11" t="s">
        <v>7</v>
      </c>
      <c r="F302" s="11"/>
      <c r="G302" s="11"/>
      <c r="H302" s="11"/>
      <c r="I302" s="10" t="s">
        <v>312</v>
      </c>
      <c r="J302" s="11">
        <f>Table1[[#This Row],[تعداد دانلود]]+Table1[[#This Row],[تعداد تماشا (سایت جدید)]]</f>
        <v>0</v>
      </c>
    </row>
    <row r="303" spans="1:10" ht="22.5" hidden="1" x14ac:dyDescent="0.5">
      <c r="A303" s="5">
        <v>303</v>
      </c>
      <c r="B303" s="11">
        <v>4003</v>
      </c>
      <c r="C303" s="11"/>
      <c r="D303" s="11" t="s">
        <v>313</v>
      </c>
      <c r="E303" s="11" t="s">
        <v>47</v>
      </c>
      <c r="F303" s="11">
        <v>28</v>
      </c>
      <c r="G303" s="11">
        <v>33</v>
      </c>
      <c r="H303" s="11">
        <v>21</v>
      </c>
      <c r="I303" s="8"/>
      <c r="J303" s="11">
        <f>Table1[[#This Row],[تعداد دانلود]]+Table1[[#This Row],[تعداد تماشا (سایت جدید)]]</f>
        <v>49</v>
      </c>
    </row>
    <row r="304" spans="1:10" ht="22.5" hidden="1" x14ac:dyDescent="0.5">
      <c r="A304" s="5">
        <v>304</v>
      </c>
      <c r="B304" s="11">
        <v>4002</v>
      </c>
      <c r="C304" s="11"/>
      <c r="D304" s="11" t="s">
        <v>314</v>
      </c>
      <c r="E304" s="11" t="s">
        <v>47</v>
      </c>
      <c r="F304" s="11">
        <v>24</v>
      </c>
      <c r="G304" s="11">
        <v>29</v>
      </c>
      <c r="H304" s="11">
        <v>13</v>
      </c>
      <c r="I304" s="8"/>
      <c r="J304" s="11">
        <f>Table1[[#This Row],[تعداد دانلود]]+Table1[[#This Row],[تعداد تماشا (سایت جدید)]]</f>
        <v>37</v>
      </c>
    </row>
    <row r="305" spans="1:10" ht="22.5" hidden="1" x14ac:dyDescent="0.5">
      <c r="A305" s="5">
        <v>305</v>
      </c>
      <c r="B305" s="11">
        <v>4001</v>
      </c>
      <c r="C305" s="11"/>
      <c r="D305" s="11" t="s">
        <v>315</v>
      </c>
      <c r="E305" s="11" t="s">
        <v>47</v>
      </c>
      <c r="F305" s="11">
        <v>27</v>
      </c>
      <c r="G305" s="11">
        <v>47</v>
      </c>
      <c r="H305" s="11">
        <v>16</v>
      </c>
      <c r="I305" s="8"/>
      <c r="J305" s="11">
        <f>Table1[[#This Row],[تعداد دانلود]]+Table1[[#This Row],[تعداد تماشا (سایت جدید)]]</f>
        <v>43</v>
      </c>
    </row>
    <row r="306" spans="1:10" ht="22.5" hidden="1" x14ac:dyDescent="0.5">
      <c r="A306" s="5">
        <v>306</v>
      </c>
      <c r="B306" s="11">
        <v>4000</v>
      </c>
      <c r="C306" s="11"/>
      <c r="D306" s="11" t="s">
        <v>316</v>
      </c>
      <c r="E306" s="11" t="s">
        <v>47</v>
      </c>
      <c r="F306" s="11">
        <v>32</v>
      </c>
      <c r="G306" s="11">
        <v>24</v>
      </c>
      <c r="H306" s="11">
        <v>12</v>
      </c>
      <c r="I306" s="8"/>
      <c r="J306" s="11">
        <f>Table1[[#This Row],[تعداد دانلود]]+Table1[[#This Row],[تعداد تماشا (سایت جدید)]]</f>
        <v>44</v>
      </c>
    </row>
    <row r="307" spans="1:10" ht="22.5" hidden="1" x14ac:dyDescent="0.5">
      <c r="A307" s="5">
        <v>307</v>
      </c>
      <c r="B307" s="11">
        <v>3999</v>
      </c>
      <c r="C307" s="11"/>
      <c r="D307" s="11" t="s">
        <v>317</v>
      </c>
      <c r="E307" s="11" t="s">
        <v>47</v>
      </c>
      <c r="F307" s="11">
        <v>7</v>
      </c>
      <c r="G307" s="11">
        <v>2</v>
      </c>
      <c r="H307" s="11">
        <v>3</v>
      </c>
      <c r="I307" s="8"/>
      <c r="J307" s="11">
        <f>Table1[[#This Row],[تعداد دانلود]]+Table1[[#This Row],[تعداد تماشا (سایت جدید)]]</f>
        <v>10</v>
      </c>
    </row>
    <row r="308" spans="1:10" ht="22.5" hidden="1" x14ac:dyDescent="0.5">
      <c r="A308" s="5">
        <v>308</v>
      </c>
      <c r="B308" s="11">
        <v>3998</v>
      </c>
      <c r="C308" s="11"/>
      <c r="D308" s="11" t="s">
        <v>318</v>
      </c>
      <c r="E308" s="11" t="s">
        <v>47</v>
      </c>
      <c r="F308" s="11">
        <v>16</v>
      </c>
      <c r="G308" s="11">
        <v>13</v>
      </c>
      <c r="H308" s="11">
        <v>16</v>
      </c>
      <c r="I308" s="8"/>
      <c r="J308" s="11">
        <f>Table1[[#This Row],[تعداد دانلود]]+Table1[[#This Row],[تعداد تماشا (سایت جدید)]]</f>
        <v>32</v>
      </c>
    </row>
    <row r="309" spans="1:10" ht="22.5" hidden="1" x14ac:dyDescent="0.5">
      <c r="A309" s="5">
        <v>309</v>
      </c>
      <c r="B309" s="11">
        <v>3997</v>
      </c>
      <c r="C309" s="11"/>
      <c r="D309" s="11" t="s">
        <v>319</v>
      </c>
      <c r="E309" s="11" t="s">
        <v>47</v>
      </c>
      <c r="F309" s="11">
        <v>16</v>
      </c>
      <c r="G309" s="11">
        <v>8</v>
      </c>
      <c r="H309" s="11">
        <v>8</v>
      </c>
      <c r="I309" s="8"/>
      <c r="J309" s="11">
        <f>Table1[[#This Row],[تعداد دانلود]]+Table1[[#This Row],[تعداد تماشا (سایت جدید)]]</f>
        <v>24</v>
      </c>
    </row>
    <row r="310" spans="1:10" ht="22.5" hidden="1" x14ac:dyDescent="0.5">
      <c r="A310" s="5">
        <v>310</v>
      </c>
      <c r="B310" s="11">
        <v>3996</v>
      </c>
      <c r="C310" s="11"/>
      <c r="D310" s="11" t="s">
        <v>320</v>
      </c>
      <c r="E310" s="11" t="s">
        <v>47</v>
      </c>
      <c r="F310" s="11">
        <v>55</v>
      </c>
      <c r="G310" s="11">
        <v>59</v>
      </c>
      <c r="H310" s="11">
        <v>20</v>
      </c>
      <c r="I310" s="8"/>
      <c r="J310" s="11">
        <f>Table1[[#This Row],[تعداد دانلود]]+Table1[[#This Row],[تعداد تماشا (سایت جدید)]]</f>
        <v>75</v>
      </c>
    </row>
    <row r="311" spans="1:10" ht="22.5" hidden="1" x14ac:dyDescent="0.5">
      <c r="A311" s="5">
        <v>311</v>
      </c>
      <c r="B311" s="11">
        <v>3995</v>
      </c>
      <c r="C311" s="11"/>
      <c r="D311" s="11" t="s">
        <v>321</v>
      </c>
      <c r="E311" s="11" t="s">
        <v>47</v>
      </c>
      <c r="F311" s="11">
        <v>10</v>
      </c>
      <c r="G311" s="11">
        <v>21</v>
      </c>
      <c r="H311" s="11">
        <v>6</v>
      </c>
      <c r="I311" s="8"/>
      <c r="J311" s="11">
        <f>Table1[[#This Row],[تعداد دانلود]]+Table1[[#This Row],[تعداد تماشا (سایت جدید)]]</f>
        <v>16</v>
      </c>
    </row>
    <row r="312" spans="1:10" ht="22.5" hidden="1" x14ac:dyDescent="0.5">
      <c r="A312" s="5">
        <v>312</v>
      </c>
      <c r="B312" s="11">
        <v>3994</v>
      </c>
      <c r="C312" s="11"/>
      <c r="D312" s="11" t="s">
        <v>322</v>
      </c>
      <c r="E312" s="11" t="s">
        <v>47</v>
      </c>
      <c r="F312" s="11">
        <v>9</v>
      </c>
      <c r="G312" s="11">
        <v>13</v>
      </c>
      <c r="H312" s="11">
        <v>6</v>
      </c>
      <c r="I312" s="8"/>
      <c r="J312" s="11">
        <f>Table1[[#This Row],[تعداد دانلود]]+Table1[[#This Row],[تعداد تماشا (سایت جدید)]]</f>
        <v>15</v>
      </c>
    </row>
    <row r="313" spans="1:10" ht="22.5" hidden="1" x14ac:dyDescent="0.5">
      <c r="A313" s="5">
        <v>313</v>
      </c>
      <c r="B313" s="11">
        <v>3993</v>
      </c>
      <c r="C313" s="11"/>
      <c r="D313" s="11" t="s">
        <v>323</v>
      </c>
      <c r="E313" s="11" t="s">
        <v>47</v>
      </c>
      <c r="F313" s="11">
        <v>16</v>
      </c>
      <c r="G313" s="11">
        <v>9</v>
      </c>
      <c r="H313" s="11">
        <v>12</v>
      </c>
      <c r="I313" s="8"/>
      <c r="J313" s="11">
        <f>Table1[[#This Row],[تعداد دانلود]]+Table1[[#This Row],[تعداد تماشا (سایت جدید)]]</f>
        <v>28</v>
      </c>
    </row>
    <row r="314" spans="1:10" ht="22.5" x14ac:dyDescent="0.5">
      <c r="A314" s="5">
        <v>36</v>
      </c>
      <c r="B314" s="11">
        <v>8337</v>
      </c>
      <c r="C314" s="11"/>
      <c r="D314" s="9" t="s">
        <v>43</v>
      </c>
      <c r="E314" s="9" t="s">
        <v>42</v>
      </c>
      <c r="F314" s="11">
        <v>294</v>
      </c>
      <c r="G314" s="11">
        <v>638</v>
      </c>
      <c r="I314" s="10">
        <f>49000+7000</f>
        <v>56000</v>
      </c>
      <c r="J314" s="11">
        <f>Table1[[#This Row],[تعداد دانلود]]+Table1[[#This Row],[تعداد تماشا (سایت جدید)]]</f>
        <v>294</v>
      </c>
    </row>
    <row r="315" spans="1:10" ht="22.5" x14ac:dyDescent="0.5">
      <c r="A315" s="5">
        <v>117</v>
      </c>
      <c r="B315" s="11">
        <v>9494</v>
      </c>
      <c r="C315" s="11">
        <v>1044</v>
      </c>
      <c r="D315" s="11" t="s">
        <v>210</v>
      </c>
      <c r="E315" s="11" t="s">
        <v>7</v>
      </c>
      <c r="F315" s="11">
        <v>16</v>
      </c>
      <c r="G315" s="11">
        <v>338</v>
      </c>
      <c r="I315" s="10">
        <v>56000</v>
      </c>
      <c r="J315" s="11">
        <f>Table1[[#This Row],[تعداد دانلود]]+Table1[[#This Row],[تعداد تماشا (سایت جدید)]]</f>
        <v>16</v>
      </c>
    </row>
    <row r="316" spans="1:10" ht="22.5" x14ac:dyDescent="0.5">
      <c r="A316" s="5">
        <v>243</v>
      </c>
      <c r="B316" s="11">
        <v>5797</v>
      </c>
      <c r="C316" s="11"/>
      <c r="D316" s="11" t="s">
        <v>255</v>
      </c>
      <c r="E316" s="11" t="s">
        <v>7</v>
      </c>
      <c r="F316" s="11">
        <v>31</v>
      </c>
      <c r="G316" s="11">
        <v>373</v>
      </c>
      <c r="H316" s="11">
        <v>8</v>
      </c>
      <c r="I316" s="10">
        <f>27000+18000+3000+7500</f>
        <v>55500</v>
      </c>
      <c r="J316" s="11">
        <f>Table1[[#This Row],[تعداد دانلود]]+Table1[[#This Row],[تعداد تماشا (سایت جدید)]]</f>
        <v>39</v>
      </c>
    </row>
    <row r="317" spans="1:10" ht="22.5" x14ac:dyDescent="0.5">
      <c r="A317" s="5">
        <v>133</v>
      </c>
      <c r="B317" s="11">
        <v>8483</v>
      </c>
      <c r="D317" s="9" t="s">
        <v>116</v>
      </c>
      <c r="E317" s="9" t="s">
        <v>7</v>
      </c>
      <c r="F317" s="11">
        <v>50</v>
      </c>
      <c r="G317" s="11">
        <v>499</v>
      </c>
      <c r="I317" s="10">
        <v>54000</v>
      </c>
      <c r="J317" s="11">
        <f>Table1[[#This Row],[تعداد دانلود]]+Table1[[#This Row],[تعداد تماشا (سایت جدید)]]</f>
        <v>50</v>
      </c>
    </row>
    <row r="318" spans="1:10" ht="22.5" x14ac:dyDescent="0.5">
      <c r="A318" s="5">
        <v>119</v>
      </c>
      <c r="B318" s="11">
        <v>9498</v>
      </c>
      <c r="C318" s="11">
        <v>1052</v>
      </c>
      <c r="D318" s="11" t="s">
        <v>212</v>
      </c>
      <c r="E318" s="11" t="s">
        <v>7</v>
      </c>
      <c r="F318" s="11">
        <v>15</v>
      </c>
      <c r="G318" s="11">
        <v>332</v>
      </c>
      <c r="I318" s="10">
        <v>52000</v>
      </c>
      <c r="J318" s="11">
        <f>Table1[[#This Row],[تعداد دانلود]]+Table1[[#This Row],[تعداد تماشا (سایت جدید)]]</f>
        <v>15</v>
      </c>
    </row>
    <row r="319" spans="1:10" ht="43.5" x14ac:dyDescent="0.5">
      <c r="A319" s="5">
        <v>47</v>
      </c>
      <c r="B319" s="11">
        <v>8784</v>
      </c>
      <c r="C319" s="11">
        <v>325</v>
      </c>
      <c r="D319" s="9" t="s">
        <v>63</v>
      </c>
      <c r="E319" s="9" t="s">
        <v>6</v>
      </c>
      <c r="F319" s="11">
        <v>21</v>
      </c>
      <c r="G319" s="11">
        <v>230</v>
      </c>
      <c r="I319" s="10">
        <v>51000</v>
      </c>
      <c r="J319" s="11">
        <f>Table1[[#This Row],[تعداد دانلود]]+Table1[[#This Row],[تعداد تماشا (سایت جدید)]]</f>
        <v>21</v>
      </c>
    </row>
    <row r="320" spans="1:10" ht="22.5" x14ac:dyDescent="0.5">
      <c r="A320" s="5">
        <v>250</v>
      </c>
      <c r="B320" s="11">
        <v>7958</v>
      </c>
      <c r="C320" s="11"/>
      <c r="D320" s="11" t="s">
        <v>262</v>
      </c>
      <c r="E320" s="11" t="s">
        <v>7</v>
      </c>
      <c r="F320" s="11">
        <v>45</v>
      </c>
      <c r="G320" s="11">
        <v>363</v>
      </c>
      <c r="H320" s="11">
        <v>12</v>
      </c>
      <c r="I320" s="10">
        <f>27000+18000+6000</f>
        <v>51000</v>
      </c>
      <c r="J320" s="11">
        <f>Table1[[#This Row],[تعداد دانلود]]+Table1[[#This Row],[تعداد تماشا (سایت جدید)]]</f>
        <v>57</v>
      </c>
    </row>
    <row r="321" spans="1:10" ht="22.5" hidden="1" x14ac:dyDescent="0.5">
      <c r="A321" s="5">
        <v>321</v>
      </c>
      <c r="B321" s="11">
        <v>3950</v>
      </c>
      <c r="C321" s="11"/>
      <c r="D321" s="11" t="s">
        <v>331</v>
      </c>
      <c r="E321" s="11" t="s">
        <v>47</v>
      </c>
      <c r="F321" s="11">
        <v>21</v>
      </c>
      <c r="G321" s="11">
        <v>34</v>
      </c>
      <c r="H321" s="11">
        <v>19</v>
      </c>
      <c r="I321" s="8"/>
      <c r="J321" s="11">
        <f>Table1[[#This Row],[تعداد دانلود]]+Table1[[#This Row],[تعداد تماشا (سایت جدید)]]</f>
        <v>40</v>
      </c>
    </row>
    <row r="322" spans="1:10" ht="22.5" hidden="1" x14ac:dyDescent="0.5">
      <c r="A322" s="5">
        <v>322</v>
      </c>
      <c r="B322" s="11">
        <v>3949</v>
      </c>
      <c r="C322" s="11"/>
      <c r="D322" s="11" t="s">
        <v>332</v>
      </c>
      <c r="E322" s="11" t="s">
        <v>47</v>
      </c>
      <c r="F322" s="11">
        <v>49</v>
      </c>
      <c r="G322" s="11">
        <v>50</v>
      </c>
      <c r="H322" s="11">
        <v>18</v>
      </c>
      <c r="I322" s="8"/>
      <c r="J322" s="11">
        <f>Table1[[#This Row],[تعداد دانلود]]+Table1[[#This Row],[تعداد تماشا (سایت جدید)]]</f>
        <v>67</v>
      </c>
    </row>
    <row r="323" spans="1:10" ht="22.5" hidden="1" x14ac:dyDescent="0.5">
      <c r="A323" s="5">
        <v>323</v>
      </c>
      <c r="B323" s="11">
        <v>3948</v>
      </c>
      <c r="C323" s="11"/>
      <c r="D323" s="11" t="s">
        <v>333</v>
      </c>
      <c r="E323" s="11" t="s">
        <v>47</v>
      </c>
      <c r="F323" s="11">
        <v>16</v>
      </c>
      <c r="G323" s="11">
        <v>18</v>
      </c>
      <c r="H323" s="11">
        <v>5</v>
      </c>
      <c r="I323" s="8"/>
      <c r="J323" s="11">
        <f>Table1[[#This Row],[تعداد دانلود]]+Table1[[#This Row],[تعداد تماشا (سایت جدید)]]</f>
        <v>21</v>
      </c>
    </row>
    <row r="324" spans="1:10" ht="22.5" hidden="1" x14ac:dyDescent="0.5">
      <c r="A324" s="5">
        <v>324</v>
      </c>
      <c r="B324" s="11">
        <v>3947</v>
      </c>
      <c r="C324" s="11"/>
      <c r="D324" s="11" t="s">
        <v>334</v>
      </c>
      <c r="E324" s="11" t="s">
        <v>47</v>
      </c>
      <c r="F324" s="11">
        <v>43</v>
      </c>
      <c r="G324" s="11">
        <v>54</v>
      </c>
      <c r="H324" s="11">
        <v>20</v>
      </c>
      <c r="I324" s="8"/>
      <c r="J324" s="11">
        <f>Table1[[#This Row],[تعداد دانلود]]+Table1[[#This Row],[تعداد تماشا (سایت جدید)]]</f>
        <v>63</v>
      </c>
    </row>
    <row r="325" spans="1:10" ht="22.5" x14ac:dyDescent="0.5">
      <c r="A325" s="5">
        <v>284</v>
      </c>
      <c r="B325" s="11">
        <v>4628</v>
      </c>
      <c r="C325" s="11"/>
      <c r="D325" s="11" t="s">
        <v>293</v>
      </c>
      <c r="E325" s="11" t="s">
        <v>7</v>
      </c>
      <c r="F325" s="11">
        <v>1</v>
      </c>
      <c r="G325" s="11">
        <v>9</v>
      </c>
      <c r="H325" s="11">
        <v>5</v>
      </c>
      <c r="I325" s="10">
        <f>15000+36000</f>
        <v>51000</v>
      </c>
      <c r="J325" s="11">
        <f>Table1[[#This Row],[تعداد دانلود]]+Table1[[#This Row],[تعداد تماشا (سایت جدید)]]</f>
        <v>6</v>
      </c>
    </row>
    <row r="326" spans="1:10" ht="22.5" x14ac:dyDescent="0.5">
      <c r="A326" s="5">
        <v>115</v>
      </c>
      <c r="B326" s="11">
        <v>9492</v>
      </c>
      <c r="C326" s="11">
        <v>1041</v>
      </c>
      <c r="D326" s="11" t="s">
        <v>208</v>
      </c>
      <c r="E326" s="11" t="s">
        <v>7</v>
      </c>
      <c r="F326" s="11">
        <v>14</v>
      </c>
      <c r="G326" s="11">
        <v>463</v>
      </c>
      <c r="I326" s="10">
        <v>49000</v>
      </c>
      <c r="J326" s="11">
        <f>Table1[[#This Row],[تعداد دانلود]]+Table1[[#This Row],[تعداد تماشا (سایت جدید)]]</f>
        <v>14</v>
      </c>
    </row>
    <row r="327" spans="1:10" ht="22.5" x14ac:dyDescent="0.5">
      <c r="A327" s="5">
        <v>116</v>
      </c>
      <c r="B327" s="11">
        <v>9493</v>
      </c>
      <c r="C327" s="11">
        <v>1042</v>
      </c>
      <c r="D327" s="11" t="s">
        <v>209</v>
      </c>
      <c r="E327" s="11" t="s">
        <v>7</v>
      </c>
      <c r="F327" s="11">
        <v>14</v>
      </c>
      <c r="G327" s="11">
        <v>248</v>
      </c>
      <c r="I327" s="10">
        <v>48000</v>
      </c>
      <c r="J327" s="11">
        <f>Table1[[#This Row],[تعداد دانلود]]+Table1[[#This Row],[تعداد تماشا (سایت جدید)]]</f>
        <v>14</v>
      </c>
    </row>
    <row r="328" spans="1:10" ht="22.5" x14ac:dyDescent="0.5">
      <c r="A328" s="5">
        <v>285</v>
      </c>
      <c r="B328" s="11">
        <v>4635</v>
      </c>
      <c r="C328" s="11"/>
      <c r="D328" s="11" t="s">
        <v>294</v>
      </c>
      <c r="E328" s="11" t="s">
        <v>7</v>
      </c>
      <c r="F328" s="11">
        <v>1</v>
      </c>
      <c r="G328" s="11">
        <v>12</v>
      </c>
      <c r="H328" s="11">
        <v>5</v>
      </c>
      <c r="I328" s="10">
        <f>15000+30000</f>
        <v>45000</v>
      </c>
      <c r="J328" s="11">
        <f>Table1[[#This Row],[تعداد دانلود]]+Table1[[#This Row],[تعداد تماشا (سایت جدید)]]</f>
        <v>6</v>
      </c>
    </row>
    <row r="329" spans="1:10" ht="22.5" x14ac:dyDescent="0.5">
      <c r="A329" s="5">
        <v>55</v>
      </c>
      <c r="B329" s="11">
        <v>8846</v>
      </c>
      <c r="C329" s="11">
        <v>386</v>
      </c>
      <c r="D329" s="9" t="s">
        <v>89</v>
      </c>
      <c r="E329" s="9" t="s">
        <v>88</v>
      </c>
      <c r="F329" s="11">
        <v>21</v>
      </c>
      <c r="G329" s="11">
        <v>203</v>
      </c>
      <c r="I329" s="8">
        <v>44000</v>
      </c>
      <c r="J329" s="11">
        <f>Table1[[#This Row],[تعداد دانلود]]+Table1[[#This Row],[تعداد تماشا (سایت جدید)]]</f>
        <v>21</v>
      </c>
    </row>
    <row r="330" spans="1:10" ht="22.5" x14ac:dyDescent="0.5">
      <c r="A330" s="5">
        <v>316</v>
      </c>
      <c r="B330" s="11">
        <v>3955</v>
      </c>
      <c r="C330" s="11"/>
      <c r="D330" s="11" t="s">
        <v>326</v>
      </c>
      <c r="E330" s="11" t="s">
        <v>42</v>
      </c>
      <c r="F330" s="11">
        <v>37</v>
      </c>
      <c r="G330" s="11">
        <v>512</v>
      </c>
      <c r="H330" s="11">
        <v>26</v>
      </c>
      <c r="I330" s="10">
        <f>10000+22000+12000</f>
        <v>44000</v>
      </c>
      <c r="J330" s="11">
        <f>Table1[[#This Row],[تعداد دانلود]]+Table1[[#This Row],[تعداد تماشا (سایت جدید)]]</f>
        <v>63</v>
      </c>
    </row>
    <row r="331" spans="1:10" ht="22.5" x14ac:dyDescent="0.5">
      <c r="A331" s="5">
        <v>258</v>
      </c>
      <c r="B331" s="11">
        <v>8527</v>
      </c>
      <c r="C331" s="11"/>
      <c r="D331" s="11" t="s">
        <v>270</v>
      </c>
      <c r="E331" s="11" t="s">
        <v>7</v>
      </c>
      <c r="F331" s="11">
        <v>41</v>
      </c>
      <c r="G331" s="11">
        <v>370</v>
      </c>
      <c r="H331" s="11">
        <v>16</v>
      </c>
      <c r="I331" s="10">
        <f>15000+16000+12000</f>
        <v>43000</v>
      </c>
      <c r="J331" s="11">
        <f>Table1[[#This Row],[تعداد دانلود]]+Table1[[#This Row],[تعداد تماشا (سایت جدید)]]</f>
        <v>57</v>
      </c>
    </row>
    <row r="332" spans="1:10" ht="22.5" x14ac:dyDescent="0.5">
      <c r="A332" s="5">
        <v>35</v>
      </c>
      <c r="B332" s="11">
        <v>8310</v>
      </c>
      <c r="C332" s="11"/>
      <c r="D332" s="9" t="s">
        <v>41</v>
      </c>
      <c r="E332" s="9" t="s">
        <v>42</v>
      </c>
      <c r="F332" s="11">
        <v>58</v>
      </c>
      <c r="G332" s="11">
        <v>375</v>
      </c>
      <c r="I332" s="10">
        <v>42000</v>
      </c>
      <c r="J332" s="11">
        <f>Table1[[#This Row],[تعداد دانلود]]+Table1[[#This Row],[تعداد تماشا (سایت جدید)]]</f>
        <v>58</v>
      </c>
    </row>
    <row r="333" spans="1:10" ht="43.5" x14ac:dyDescent="0.5">
      <c r="A333" s="5">
        <v>37</v>
      </c>
      <c r="B333" s="11">
        <v>8368</v>
      </c>
      <c r="C333" s="11"/>
      <c r="D333" s="9" t="s">
        <v>44</v>
      </c>
      <c r="E333" s="9" t="s">
        <v>6</v>
      </c>
      <c r="F333" s="11">
        <v>36</v>
      </c>
      <c r="G333" s="11">
        <v>360</v>
      </c>
      <c r="I333" s="10">
        <v>42000</v>
      </c>
      <c r="J333" s="11">
        <f>Table1[[#This Row],[تعداد دانلود]]+Table1[[#This Row],[تعداد تماشا (سایت جدید)]]</f>
        <v>36</v>
      </c>
    </row>
    <row r="334" spans="1:10" ht="22.5" x14ac:dyDescent="0.5">
      <c r="A334" s="5">
        <v>244</v>
      </c>
      <c r="B334" s="11">
        <v>5792</v>
      </c>
      <c r="C334" s="11"/>
      <c r="D334" s="11" t="s">
        <v>256</v>
      </c>
      <c r="E334" s="11" t="s">
        <v>7</v>
      </c>
      <c r="F334" s="11">
        <v>35</v>
      </c>
      <c r="G334" s="11">
        <v>352</v>
      </c>
      <c r="H334" s="11">
        <v>6</v>
      </c>
      <c r="I334" s="10">
        <f>24000+15000+3000</f>
        <v>42000</v>
      </c>
      <c r="J334" s="11">
        <f>Table1[[#This Row],[تعداد دانلود]]+Table1[[#This Row],[تعداد تماشا (سایت جدید)]]</f>
        <v>41</v>
      </c>
    </row>
    <row r="335" spans="1:10" ht="22.5" x14ac:dyDescent="0.5">
      <c r="A335" s="5">
        <v>245</v>
      </c>
      <c r="B335" s="11">
        <v>5793</v>
      </c>
      <c r="C335" s="11"/>
      <c r="D335" s="11" t="s">
        <v>257</v>
      </c>
      <c r="E335" s="11" t="s">
        <v>7</v>
      </c>
      <c r="F335" s="11">
        <v>18</v>
      </c>
      <c r="G335" s="11">
        <v>718</v>
      </c>
      <c r="H335" s="11">
        <v>6</v>
      </c>
      <c r="I335" s="10">
        <f>24000+18000</f>
        <v>42000</v>
      </c>
      <c r="J335" s="11">
        <f>Table1[[#This Row],[تعداد دانلود]]+Table1[[#This Row],[تعداد تماشا (سایت جدید)]]</f>
        <v>24</v>
      </c>
    </row>
    <row r="336" spans="1:10" ht="22.5" x14ac:dyDescent="0.5">
      <c r="A336" s="5">
        <v>120</v>
      </c>
      <c r="B336" s="11">
        <v>9499</v>
      </c>
      <c r="C336" s="11">
        <v>1055</v>
      </c>
      <c r="D336" s="11" t="s">
        <v>213</v>
      </c>
      <c r="E336" s="11" t="s">
        <v>7</v>
      </c>
      <c r="F336" s="11">
        <v>9</v>
      </c>
      <c r="G336" s="11">
        <v>257</v>
      </c>
      <c r="I336" s="10">
        <v>41500</v>
      </c>
      <c r="J336" s="11">
        <f>Table1[[#This Row],[تعداد دانلود]]+Table1[[#This Row],[تعداد تماشا (سایت جدید)]]</f>
        <v>9</v>
      </c>
    </row>
    <row r="337" spans="1:10" ht="22.5" hidden="1" x14ac:dyDescent="0.5">
      <c r="A337" s="5">
        <v>337</v>
      </c>
      <c r="B337" s="11">
        <v>3874</v>
      </c>
      <c r="C337" s="11"/>
      <c r="D337" s="11" t="s">
        <v>345</v>
      </c>
      <c r="E337" s="11" t="s">
        <v>47</v>
      </c>
      <c r="F337" s="11">
        <v>41</v>
      </c>
      <c r="G337" s="11">
        <v>30</v>
      </c>
      <c r="H337" s="11">
        <v>20</v>
      </c>
      <c r="I337" s="8"/>
      <c r="J337" s="11">
        <f>Table1[[#This Row],[تعداد دانلود]]+Table1[[#This Row],[تعداد تماشا (سایت جدید)]]</f>
        <v>61</v>
      </c>
    </row>
    <row r="338" spans="1:10" ht="22.5" hidden="1" x14ac:dyDescent="0.5">
      <c r="A338" s="5">
        <v>338</v>
      </c>
      <c r="B338" s="11">
        <v>3873</v>
      </c>
      <c r="C338" s="11"/>
      <c r="D338" s="11" t="s">
        <v>348</v>
      </c>
      <c r="E338" s="11" t="s">
        <v>47</v>
      </c>
      <c r="F338" s="11">
        <v>51</v>
      </c>
      <c r="G338" s="11">
        <v>176</v>
      </c>
      <c r="H338" s="11">
        <v>7</v>
      </c>
      <c r="I338" s="8"/>
      <c r="J338" s="11">
        <f>Table1[[#This Row],[تعداد دانلود]]+Table1[[#This Row],[تعداد تماشا (سایت جدید)]]</f>
        <v>58</v>
      </c>
    </row>
    <row r="339" spans="1:10" ht="22.5" hidden="1" x14ac:dyDescent="0.5">
      <c r="A339" s="5">
        <v>339</v>
      </c>
      <c r="B339" s="11">
        <v>3872</v>
      </c>
      <c r="C339" s="11"/>
      <c r="D339" s="11" t="s">
        <v>349</v>
      </c>
      <c r="E339" s="11" t="s">
        <v>47</v>
      </c>
      <c r="F339" s="11">
        <v>31</v>
      </c>
      <c r="G339" s="11">
        <v>18</v>
      </c>
      <c r="H339" s="11">
        <v>13</v>
      </c>
      <c r="I339" s="8"/>
      <c r="J339" s="11">
        <f>Table1[[#This Row],[تعداد دانلود]]+Table1[[#This Row],[تعداد تماشا (سایت جدید)]]</f>
        <v>44</v>
      </c>
    </row>
    <row r="340" spans="1:10" ht="22.5" hidden="1" x14ac:dyDescent="0.5">
      <c r="A340" s="5">
        <v>340</v>
      </c>
      <c r="B340" s="11">
        <v>3871</v>
      </c>
      <c r="C340" s="11"/>
      <c r="D340" s="11" t="s">
        <v>350</v>
      </c>
      <c r="E340" s="11" t="s">
        <v>47</v>
      </c>
      <c r="F340" s="11">
        <v>32</v>
      </c>
      <c r="G340" s="11">
        <v>57</v>
      </c>
      <c r="H340" s="11">
        <v>12</v>
      </c>
      <c r="I340" s="8"/>
      <c r="J340" s="11">
        <f>Table1[[#This Row],[تعداد دانلود]]+Table1[[#This Row],[تعداد تماشا (سایت جدید)]]</f>
        <v>44</v>
      </c>
    </row>
    <row r="341" spans="1:10" ht="22.5" hidden="1" x14ac:dyDescent="0.5">
      <c r="A341" s="5">
        <v>341</v>
      </c>
      <c r="B341" s="11">
        <v>3870</v>
      </c>
      <c r="C341" s="11"/>
      <c r="D341" s="11" t="s">
        <v>351</v>
      </c>
      <c r="E341" s="11" t="s">
        <v>47</v>
      </c>
      <c r="F341" s="11">
        <v>26</v>
      </c>
      <c r="G341" s="11">
        <v>25</v>
      </c>
      <c r="H341" s="11">
        <v>8</v>
      </c>
      <c r="I341" s="8"/>
      <c r="J341" s="11">
        <f>Table1[[#This Row],[تعداد دانلود]]+Table1[[#This Row],[تعداد تماشا (سایت جدید)]]</f>
        <v>34</v>
      </c>
    </row>
    <row r="342" spans="1:10" ht="22.5" hidden="1" x14ac:dyDescent="0.5">
      <c r="A342" s="5">
        <v>342</v>
      </c>
      <c r="B342" s="11">
        <v>3869</v>
      </c>
      <c r="C342" s="11"/>
      <c r="D342" s="11" t="s">
        <v>352</v>
      </c>
      <c r="E342" s="11" t="s">
        <v>47</v>
      </c>
      <c r="F342" s="11">
        <v>22</v>
      </c>
      <c r="G342" s="11">
        <v>29</v>
      </c>
      <c r="H342" s="11">
        <v>3</v>
      </c>
      <c r="I342" s="8"/>
      <c r="J342" s="11">
        <f>Table1[[#This Row],[تعداد دانلود]]+Table1[[#This Row],[تعداد تماشا (سایت جدید)]]</f>
        <v>25</v>
      </c>
    </row>
    <row r="343" spans="1:10" ht="22.5" hidden="1" x14ac:dyDescent="0.5">
      <c r="A343" s="5">
        <v>343</v>
      </c>
      <c r="B343" s="11">
        <v>3868</v>
      </c>
      <c r="C343" s="11"/>
      <c r="D343" s="11" t="s">
        <v>353</v>
      </c>
      <c r="E343" s="11" t="s">
        <v>47</v>
      </c>
      <c r="F343" s="11">
        <v>126</v>
      </c>
      <c r="G343" s="11">
        <v>73</v>
      </c>
      <c r="H343" s="11">
        <v>38</v>
      </c>
      <c r="I343" s="8"/>
      <c r="J343" s="11">
        <f>Table1[[#This Row],[تعداد دانلود]]+Table1[[#This Row],[تعداد تماشا (سایت جدید)]]</f>
        <v>164</v>
      </c>
    </row>
    <row r="344" spans="1:10" ht="22.5" hidden="1" x14ac:dyDescent="0.5">
      <c r="A344" s="5">
        <v>344</v>
      </c>
      <c r="B344" s="11">
        <v>3867</v>
      </c>
      <c r="C344" s="11"/>
      <c r="D344" s="11" t="s">
        <v>354</v>
      </c>
      <c r="E344" s="11" t="s">
        <v>47</v>
      </c>
      <c r="F344" s="11">
        <v>19</v>
      </c>
      <c r="G344" s="11">
        <v>11</v>
      </c>
      <c r="H344" s="11">
        <v>6</v>
      </c>
      <c r="I344" s="8"/>
      <c r="J344" s="11">
        <f>Table1[[#This Row],[تعداد دانلود]]+Table1[[#This Row],[تعداد تماشا (سایت جدید)]]</f>
        <v>25</v>
      </c>
    </row>
    <row r="345" spans="1:10" ht="22.5" hidden="1" x14ac:dyDescent="0.5">
      <c r="A345" s="5">
        <v>345</v>
      </c>
      <c r="B345" s="11">
        <v>3866</v>
      </c>
      <c r="C345" s="11"/>
      <c r="D345" s="11" t="s">
        <v>355</v>
      </c>
      <c r="E345" s="11" t="s">
        <v>47</v>
      </c>
      <c r="F345" s="11">
        <v>15</v>
      </c>
      <c r="G345" s="11">
        <v>10</v>
      </c>
      <c r="H345" s="11">
        <v>6</v>
      </c>
      <c r="I345" s="8"/>
      <c r="J345" s="11">
        <f>Table1[[#This Row],[تعداد دانلود]]+Table1[[#This Row],[تعداد تماشا (سایت جدید)]]</f>
        <v>21</v>
      </c>
    </row>
    <row r="346" spans="1:10" ht="22.5" hidden="1" x14ac:dyDescent="0.5">
      <c r="A346" s="5">
        <v>346</v>
      </c>
      <c r="B346" s="11">
        <v>3865</v>
      </c>
      <c r="C346" s="11"/>
      <c r="D346" s="11" t="s">
        <v>356</v>
      </c>
      <c r="E346" s="11" t="s">
        <v>47</v>
      </c>
      <c r="F346" s="11">
        <v>75</v>
      </c>
      <c r="G346" s="11">
        <v>131</v>
      </c>
      <c r="H346" s="11">
        <v>6</v>
      </c>
      <c r="I346" s="8"/>
      <c r="J346" s="11">
        <f>Table1[[#This Row],[تعداد دانلود]]+Table1[[#This Row],[تعداد تماشا (سایت جدید)]]</f>
        <v>81</v>
      </c>
    </row>
    <row r="347" spans="1:10" ht="22.5" hidden="1" x14ac:dyDescent="0.5">
      <c r="A347" s="5">
        <v>347</v>
      </c>
      <c r="B347" s="11">
        <v>3864</v>
      </c>
      <c r="C347" s="11"/>
      <c r="D347" s="11" t="s">
        <v>357</v>
      </c>
      <c r="E347" s="11" t="s">
        <v>47</v>
      </c>
      <c r="F347" s="11">
        <v>11</v>
      </c>
      <c r="G347" s="11">
        <v>10</v>
      </c>
      <c r="H347" s="11">
        <v>5</v>
      </c>
      <c r="I347" s="8"/>
      <c r="J347" s="11">
        <f>Table1[[#This Row],[تعداد دانلود]]+Table1[[#This Row],[تعداد تماشا (سایت جدید)]]</f>
        <v>16</v>
      </c>
    </row>
    <row r="348" spans="1:10" ht="22.5" hidden="1" x14ac:dyDescent="0.5">
      <c r="A348" s="5">
        <v>348</v>
      </c>
      <c r="B348" s="11">
        <v>3863</v>
      </c>
      <c r="C348" s="11"/>
      <c r="D348" s="11" t="s">
        <v>358</v>
      </c>
      <c r="E348" s="11" t="s">
        <v>47</v>
      </c>
      <c r="F348" s="11">
        <v>11</v>
      </c>
      <c r="G348" s="11">
        <v>12</v>
      </c>
      <c r="H348" s="11">
        <v>12</v>
      </c>
      <c r="I348" s="8"/>
      <c r="J348" s="11">
        <f>Table1[[#This Row],[تعداد دانلود]]+Table1[[#This Row],[تعداد تماشا (سایت جدید)]]</f>
        <v>23</v>
      </c>
    </row>
    <row r="349" spans="1:10" ht="22.5" hidden="1" x14ac:dyDescent="0.5">
      <c r="A349" s="5">
        <v>349</v>
      </c>
      <c r="B349" s="11">
        <v>3862</v>
      </c>
      <c r="C349" s="11"/>
      <c r="D349" s="11" t="s">
        <v>359</v>
      </c>
      <c r="E349" s="11" t="s">
        <v>47</v>
      </c>
      <c r="F349" s="11">
        <v>58</v>
      </c>
      <c r="G349" s="11">
        <v>28</v>
      </c>
      <c r="H349" s="11">
        <v>19</v>
      </c>
      <c r="I349" s="8"/>
      <c r="J349" s="11">
        <f>Table1[[#This Row],[تعداد دانلود]]+Table1[[#This Row],[تعداد تماشا (سایت جدید)]]</f>
        <v>77</v>
      </c>
    </row>
    <row r="350" spans="1:10" ht="22.5" hidden="1" x14ac:dyDescent="0.5">
      <c r="A350" s="5">
        <v>350</v>
      </c>
      <c r="B350" s="11">
        <v>3861</v>
      </c>
      <c r="C350" s="11"/>
      <c r="D350" s="11" t="s">
        <v>360</v>
      </c>
      <c r="E350" s="11" t="s">
        <v>47</v>
      </c>
      <c r="F350" s="11">
        <v>0</v>
      </c>
      <c r="G350" s="11">
        <v>0</v>
      </c>
      <c r="H350" s="11">
        <v>9</v>
      </c>
      <c r="I350" s="8"/>
      <c r="J350" s="11">
        <f>Table1[[#This Row],[تعداد دانلود]]+Table1[[#This Row],[تعداد تماشا (سایت جدید)]]</f>
        <v>9</v>
      </c>
    </row>
    <row r="351" spans="1:10" ht="22.5" hidden="1" x14ac:dyDescent="0.5">
      <c r="A351" s="5">
        <v>351</v>
      </c>
      <c r="B351" s="11">
        <v>3860</v>
      </c>
      <c r="C351" s="11"/>
      <c r="D351" s="11" t="s">
        <v>361</v>
      </c>
      <c r="E351" s="11" t="s">
        <v>47</v>
      </c>
      <c r="F351" s="11">
        <v>0</v>
      </c>
      <c r="G351" s="11">
        <v>0</v>
      </c>
      <c r="H351" s="11">
        <v>7</v>
      </c>
      <c r="I351" s="8"/>
      <c r="J351" s="11">
        <f>Table1[[#This Row],[تعداد دانلود]]+Table1[[#This Row],[تعداد تماشا (سایت جدید)]]</f>
        <v>7</v>
      </c>
    </row>
    <row r="352" spans="1:10" ht="22.5" hidden="1" x14ac:dyDescent="0.5">
      <c r="A352" s="5">
        <v>352</v>
      </c>
      <c r="B352" s="11">
        <v>3859</v>
      </c>
      <c r="C352" s="11"/>
      <c r="D352" s="11" t="s">
        <v>362</v>
      </c>
      <c r="E352" s="11" t="s">
        <v>47</v>
      </c>
      <c r="F352" s="11">
        <v>22</v>
      </c>
      <c r="G352" s="11">
        <v>15</v>
      </c>
      <c r="H352" s="11">
        <v>9</v>
      </c>
      <c r="I352" s="8"/>
      <c r="J352" s="11">
        <f>Table1[[#This Row],[تعداد دانلود]]+Table1[[#This Row],[تعداد تماشا (سایت جدید)]]</f>
        <v>31</v>
      </c>
    </row>
    <row r="353" spans="1:10" ht="22.5" hidden="1" x14ac:dyDescent="0.5">
      <c r="A353" s="5">
        <v>353</v>
      </c>
      <c r="B353" s="11">
        <v>3858</v>
      </c>
      <c r="C353" s="11"/>
      <c r="D353" s="11" t="s">
        <v>363</v>
      </c>
      <c r="E353" s="11" t="s">
        <v>47</v>
      </c>
      <c r="F353" s="11">
        <v>18</v>
      </c>
      <c r="G353" s="11">
        <v>11</v>
      </c>
      <c r="H353" s="11">
        <v>4</v>
      </c>
      <c r="I353" s="8"/>
      <c r="J353" s="11">
        <f>Table1[[#This Row],[تعداد دانلود]]+Table1[[#This Row],[تعداد تماشا (سایت جدید)]]</f>
        <v>22</v>
      </c>
    </row>
    <row r="354" spans="1:10" ht="22.5" hidden="1" x14ac:dyDescent="0.5">
      <c r="A354" s="5">
        <v>354</v>
      </c>
      <c r="B354" s="11">
        <v>3857</v>
      </c>
      <c r="C354" s="11"/>
      <c r="D354" s="11" t="s">
        <v>364</v>
      </c>
      <c r="E354" s="11" t="s">
        <v>47</v>
      </c>
      <c r="F354" s="11">
        <v>32</v>
      </c>
      <c r="G354" s="11">
        <v>40</v>
      </c>
      <c r="H354" s="11">
        <v>8</v>
      </c>
      <c r="I354" s="8"/>
      <c r="J354" s="11">
        <f>Table1[[#This Row],[تعداد دانلود]]+Table1[[#This Row],[تعداد تماشا (سایت جدید)]]</f>
        <v>40</v>
      </c>
    </row>
    <row r="355" spans="1:10" ht="22.5" hidden="1" x14ac:dyDescent="0.5">
      <c r="A355" s="5">
        <v>355</v>
      </c>
      <c r="B355" s="11">
        <v>3856</v>
      </c>
      <c r="C355" s="11"/>
      <c r="D355" s="11" t="s">
        <v>365</v>
      </c>
      <c r="E355" s="11" t="s">
        <v>47</v>
      </c>
      <c r="F355" s="11">
        <v>45</v>
      </c>
      <c r="G355" s="11">
        <v>58</v>
      </c>
      <c r="H355" s="11">
        <v>16</v>
      </c>
      <c r="I355" s="8"/>
      <c r="J355" s="11">
        <f>Table1[[#This Row],[تعداد دانلود]]+Table1[[#This Row],[تعداد تماشا (سایت جدید)]]</f>
        <v>61</v>
      </c>
    </row>
    <row r="356" spans="1:10" ht="22.5" x14ac:dyDescent="0.5">
      <c r="A356" s="5">
        <v>118</v>
      </c>
      <c r="B356" s="11">
        <v>9496</v>
      </c>
      <c r="C356" s="11">
        <v>1045</v>
      </c>
      <c r="D356" s="11" t="s">
        <v>211</v>
      </c>
      <c r="E356" s="11" t="s">
        <v>7</v>
      </c>
      <c r="F356" s="11">
        <v>13</v>
      </c>
      <c r="G356" s="11">
        <v>291</v>
      </c>
      <c r="I356" s="10">
        <v>41000</v>
      </c>
      <c r="J356" s="11">
        <f>Table1[[#This Row],[تعداد دانلود]]+Table1[[#This Row],[تعداد تماشا (سایت جدید)]]</f>
        <v>13</v>
      </c>
    </row>
    <row r="357" spans="1:10" ht="22.5" x14ac:dyDescent="0.5">
      <c r="A357" s="5">
        <v>197</v>
      </c>
      <c r="B357" s="11">
        <v>4992</v>
      </c>
      <c r="C357" s="11">
        <v>139</v>
      </c>
      <c r="D357" s="11" t="s">
        <v>180</v>
      </c>
      <c r="E357" s="11" t="s">
        <v>42</v>
      </c>
      <c r="F357" s="11">
        <v>32</v>
      </c>
      <c r="G357" s="11">
        <v>374</v>
      </c>
      <c r="H357" s="11"/>
      <c r="I357" s="10">
        <v>40000</v>
      </c>
      <c r="J357" s="11">
        <f>Table1[[#This Row],[تعداد دانلود]]+Table1[[#This Row],[تعداد تماشا (سایت جدید)]]</f>
        <v>32</v>
      </c>
    </row>
    <row r="358" spans="1:10" ht="22.5" x14ac:dyDescent="0.5">
      <c r="A358" s="5">
        <v>257</v>
      </c>
      <c r="B358" s="11">
        <v>8526</v>
      </c>
      <c r="C358" s="11"/>
      <c r="D358" s="11" t="s">
        <v>269</v>
      </c>
      <c r="E358" s="11" t="s">
        <v>7</v>
      </c>
      <c r="F358" s="11">
        <v>22</v>
      </c>
      <c r="G358" s="11">
        <v>283</v>
      </c>
      <c r="H358" s="11">
        <v>16</v>
      </c>
      <c r="I358" s="10">
        <f>12000+22000+6000</f>
        <v>40000</v>
      </c>
      <c r="J358" s="11">
        <f>Table1[[#This Row],[تعداد دانلود]]+Table1[[#This Row],[تعداد تماشا (سایت جدید)]]</f>
        <v>38</v>
      </c>
    </row>
    <row r="359" spans="1:10" ht="22.5" hidden="1" x14ac:dyDescent="0.5">
      <c r="A359" s="5">
        <v>359</v>
      </c>
      <c r="B359" s="11">
        <v>3740</v>
      </c>
      <c r="C359" s="11"/>
      <c r="D359" s="11" t="s">
        <v>369</v>
      </c>
      <c r="E359" s="11" t="s">
        <v>47</v>
      </c>
      <c r="F359" s="11">
        <v>3</v>
      </c>
      <c r="G359" s="11">
        <v>4</v>
      </c>
      <c r="H359" s="11">
        <v>1</v>
      </c>
      <c r="I359" s="8"/>
      <c r="J359" s="11">
        <f>Table1[[#This Row],[تعداد دانلود]]+Table1[[#This Row],[تعداد تماشا (سایت جدید)]]</f>
        <v>4</v>
      </c>
    </row>
    <row r="360" spans="1:10" ht="22.5" x14ac:dyDescent="0.5">
      <c r="A360" s="5">
        <v>248</v>
      </c>
      <c r="B360" s="11">
        <v>5795</v>
      </c>
      <c r="C360" s="11"/>
      <c r="D360" s="11" t="s">
        <v>260</v>
      </c>
      <c r="E360" s="11" t="s">
        <v>7</v>
      </c>
      <c r="F360" s="11">
        <v>20</v>
      </c>
      <c r="G360" s="11">
        <v>219</v>
      </c>
      <c r="H360" s="11">
        <v>8</v>
      </c>
      <c r="I360" s="10">
        <f>18000+12000+9000</f>
        <v>39000</v>
      </c>
      <c r="J360" s="11">
        <f>Table1[[#This Row],[تعداد دانلود]]+Table1[[#This Row],[تعداد تماشا (سایت جدید)]]</f>
        <v>28</v>
      </c>
    </row>
    <row r="361" spans="1:10" ht="22.5" x14ac:dyDescent="0.5">
      <c r="A361" s="5">
        <v>251</v>
      </c>
      <c r="B361" s="11">
        <v>7959</v>
      </c>
      <c r="C361" s="11"/>
      <c r="D361" s="11" t="s">
        <v>263</v>
      </c>
      <c r="E361" s="11" t="s">
        <v>7</v>
      </c>
      <c r="F361" s="11">
        <v>53</v>
      </c>
      <c r="G361" s="11">
        <v>453</v>
      </c>
      <c r="H361" s="11">
        <v>13</v>
      </c>
      <c r="I361" s="10">
        <f>12000+21000+6000</f>
        <v>39000</v>
      </c>
      <c r="J361" s="11">
        <f>Table1[[#This Row],[تعداد دانلود]]+Table1[[#This Row],[تعداد تماشا (سایت جدید)]]</f>
        <v>66</v>
      </c>
    </row>
    <row r="362" spans="1:10" ht="22.5" hidden="1" x14ac:dyDescent="0.5">
      <c r="A362" s="5">
        <v>362</v>
      </c>
      <c r="B362" s="11">
        <v>3416</v>
      </c>
      <c r="C362" s="11"/>
      <c r="D362" s="11" t="s">
        <v>372</v>
      </c>
      <c r="E362" s="11" t="s">
        <v>47</v>
      </c>
      <c r="F362" s="11">
        <v>109</v>
      </c>
      <c r="G362" s="11">
        <v>157</v>
      </c>
      <c r="H362" s="11">
        <v>26</v>
      </c>
      <c r="I362" s="8"/>
      <c r="J362" s="11">
        <f>Table1[[#This Row],[تعداد دانلود]]+Table1[[#This Row],[تعداد تماشا (سایت جدید)]]</f>
        <v>135</v>
      </c>
    </row>
    <row r="363" spans="1:10" ht="22.5" x14ac:dyDescent="0.5">
      <c r="A363" s="5">
        <v>388</v>
      </c>
      <c r="B363" s="11">
        <v>4237</v>
      </c>
      <c r="C363" s="11"/>
      <c r="D363" s="11" t="s">
        <v>399</v>
      </c>
      <c r="E363" s="11" t="s">
        <v>6</v>
      </c>
      <c r="F363" s="11">
        <v>0</v>
      </c>
      <c r="G363" s="11">
        <v>0</v>
      </c>
      <c r="H363" s="11">
        <v>16</v>
      </c>
      <c r="I363" s="10">
        <v>39000</v>
      </c>
      <c r="J363" s="11">
        <f>Table1[[#This Row],[تعداد دانلود]]+Table1[[#This Row],[تعداد تماشا (سایت جدید)]]</f>
        <v>16</v>
      </c>
    </row>
    <row r="364" spans="1:10" ht="22.5" x14ac:dyDescent="0.5">
      <c r="A364" s="5">
        <v>390</v>
      </c>
      <c r="B364" s="11">
        <v>4620</v>
      </c>
      <c r="C364" s="11"/>
      <c r="D364" s="11" t="s">
        <v>401</v>
      </c>
      <c r="E364" s="11" t="s">
        <v>6</v>
      </c>
      <c r="F364" s="11">
        <v>9</v>
      </c>
      <c r="G364" s="11">
        <v>52</v>
      </c>
      <c r="H364" s="11">
        <v>6</v>
      </c>
      <c r="I364" s="10">
        <v>37000</v>
      </c>
      <c r="J364" s="11">
        <f>Table1[[#This Row],[تعداد دانلود]]+Table1[[#This Row],[تعداد تماشا (سایت جدید)]]</f>
        <v>15</v>
      </c>
    </row>
    <row r="365" spans="1:10" ht="22.5" x14ac:dyDescent="0.5">
      <c r="A365" s="5">
        <v>252</v>
      </c>
      <c r="B365" s="11">
        <v>8106</v>
      </c>
      <c r="C365" s="11"/>
      <c r="D365" s="11" t="s">
        <v>264</v>
      </c>
      <c r="E365" s="11" t="s">
        <v>7</v>
      </c>
      <c r="F365" s="11">
        <v>53</v>
      </c>
      <c r="G365" s="11">
        <v>379</v>
      </c>
      <c r="H365" s="11">
        <v>15</v>
      </c>
      <c r="I365" s="10">
        <f>18000+15000+3000</f>
        <v>36000</v>
      </c>
      <c r="J365" s="11">
        <f>Table1[[#This Row],[تعداد دانلود]]+Table1[[#This Row],[تعداد تماشا (سایت جدید)]]</f>
        <v>68</v>
      </c>
    </row>
    <row r="366" spans="1:10" ht="22.5" x14ac:dyDescent="0.5">
      <c r="A366" s="5">
        <v>286</v>
      </c>
      <c r="B366" s="11">
        <v>4900</v>
      </c>
      <c r="C366" s="11"/>
      <c r="D366" s="11" t="s">
        <v>295</v>
      </c>
      <c r="E366" s="11" t="s">
        <v>7</v>
      </c>
      <c r="F366" s="11">
        <v>2</v>
      </c>
      <c r="G366" s="11">
        <v>6</v>
      </c>
      <c r="H366" s="11">
        <v>3</v>
      </c>
      <c r="I366" s="10">
        <v>36000</v>
      </c>
      <c r="J366" s="11">
        <f>Table1[[#This Row],[تعداد دانلود]]+Table1[[#This Row],[تعداد تماشا (سایت جدید)]]</f>
        <v>5</v>
      </c>
    </row>
    <row r="367" spans="1:10" ht="43.5" x14ac:dyDescent="0.5">
      <c r="A367" s="5">
        <v>44</v>
      </c>
      <c r="B367" s="11">
        <v>8572</v>
      </c>
      <c r="C367" s="11">
        <v>136</v>
      </c>
      <c r="D367" s="9" t="s">
        <v>60</v>
      </c>
      <c r="E367" s="9" t="s">
        <v>6</v>
      </c>
      <c r="F367" s="11">
        <v>24</v>
      </c>
      <c r="G367" s="11">
        <v>170</v>
      </c>
      <c r="I367" s="10">
        <v>35000</v>
      </c>
      <c r="J367" s="11">
        <f>Table1[[#This Row],[تعداد دانلود]]+Table1[[#This Row],[تعداد تماشا (سایت جدید)]]</f>
        <v>24</v>
      </c>
    </row>
    <row r="368" spans="1:10" ht="22.5" x14ac:dyDescent="0.5">
      <c r="A368" s="5">
        <v>287</v>
      </c>
      <c r="B368" s="11">
        <v>4903</v>
      </c>
      <c r="C368" s="11"/>
      <c r="D368" s="11" t="s">
        <v>296</v>
      </c>
      <c r="E368" s="11" t="s">
        <v>7</v>
      </c>
      <c r="F368" s="11">
        <v>2</v>
      </c>
      <c r="G368" s="11">
        <v>13</v>
      </c>
      <c r="H368" s="11">
        <v>3</v>
      </c>
      <c r="I368" s="10">
        <f>9000+25500</f>
        <v>34500</v>
      </c>
      <c r="J368" s="11">
        <f>Table1[[#This Row],[تعداد دانلود]]+Table1[[#This Row],[تعداد تماشا (سایت جدید)]]</f>
        <v>5</v>
      </c>
    </row>
    <row r="369" spans="1:10" ht="22.5" x14ac:dyDescent="0.5">
      <c r="A369" s="5">
        <v>199</v>
      </c>
      <c r="B369" s="11">
        <v>8629</v>
      </c>
      <c r="C369" s="11">
        <v>179</v>
      </c>
      <c r="D369" s="11" t="s">
        <v>182</v>
      </c>
      <c r="E369" s="11" t="s">
        <v>6</v>
      </c>
      <c r="F369" s="11">
        <v>11</v>
      </c>
      <c r="G369" s="11">
        <v>239</v>
      </c>
      <c r="H369" s="11"/>
      <c r="I369" s="10">
        <v>34000</v>
      </c>
      <c r="J369" s="11">
        <f>Table1[[#This Row],[تعداد دانلود]]+Table1[[#This Row],[تعداد تماشا (سایت جدید)]]</f>
        <v>11</v>
      </c>
    </row>
    <row r="370" spans="1:10" ht="22.5" x14ac:dyDescent="0.5">
      <c r="A370" s="5">
        <v>255</v>
      </c>
      <c r="B370" s="11">
        <v>8247</v>
      </c>
      <c r="C370" s="11"/>
      <c r="D370" s="11" t="s">
        <v>267</v>
      </c>
      <c r="E370" s="11" t="s">
        <v>7</v>
      </c>
      <c r="F370" s="11">
        <v>30</v>
      </c>
      <c r="G370" s="11">
        <v>258</v>
      </c>
      <c r="H370" s="11">
        <v>7</v>
      </c>
      <c r="I370" s="10">
        <f>12000+19000+3000</f>
        <v>34000</v>
      </c>
      <c r="J370" s="11">
        <f>Table1[[#This Row],[تعداد دانلود]]+Table1[[#This Row],[تعداد تماشا (سایت جدید)]]</f>
        <v>37</v>
      </c>
    </row>
    <row r="371" spans="1:10" ht="22.5" x14ac:dyDescent="0.5">
      <c r="A371" s="5">
        <v>256</v>
      </c>
      <c r="B371" s="11">
        <v>8248</v>
      </c>
      <c r="C371" s="11"/>
      <c r="D371" s="11" t="s">
        <v>268</v>
      </c>
      <c r="E371" s="11" t="s">
        <v>7</v>
      </c>
      <c r="F371" s="11">
        <v>27</v>
      </c>
      <c r="G371" s="11">
        <v>266</v>
      </c>
      <c r="H371" s="11">
        <v>6</v>
      </c>
      <c r="I371" s="10">
        <f>15000+16000+3000</f>
        <v>34000</v>
      </c>
      <c r="J371" s="11">
        <f>Table1[[#This Row],[تعداد دانلود]]+Table1[[#This Row],[تعداد تماشا (سایت جدید)]]</f>
        <v>33</v>
      </c>
    </row>
    <row r="372" spans="1:10" ht="22.5" x14ac:dyDescent="0.5">
      <c r="A372" s="5">
        <v>366</v>
      </c>
      <c r="B372" s="11">
        <v>3187</v>
      </c>
      <c r="C372" s="11"/>
      <c r="D372" s="11" t="s">
        <v>376</v>
      </c>
      <c r="E372" s="11" t="s">
        <v>42</v>
      </c>
      <c r="F372" s="11">
        <v>22</v>
      </c>
      <c r="G372" s="11">
        <v>86</v>
      </c>
      <c r="H372" s="11">
        <v>20</v>
      </c>
      <c r="I372" s="10">
        <v>34000</v>
      </c>
      <c r="J372" s="11">
        <f>Table1[[#This Row],[تعداد دانلود]]+Table1[[#This Row],[تعداد تماشا (سایت جدید)]]</f>
        <v>42</v>
      </c>
    </row>
    <row r="373" spans="1:10" ht="22.5" hidden="1" x14ac:dyDescent="0.5">
      <c r="A373" s="5">
        <v>373</v>
      </c>
      <c r="B373" s="11">
        <v>7565</v>
      </c>
      <c r="C373" s="11"/>
      <c r="D373" s="11" t="s">
        <v>384</v>
      </c>
      <c r="E373" s="11" t="s">
        <v>383</v>
      </c>
      <c r="F373" s="11">
        <v>28</v>
      </c>
      <c r="G373" s="11">
        <v>17</v>
      </c>
      <c r="H373" s="11">
        <v>14</v>
      </c>
      <c r="I373" s="8"/>
      <c r="J373" s="11">
        <f>Table1[[#This Row],[تعداد دانلود]]+Table1[[#This Row],[تعداد تماشا (سایت جدید)]]</f>
        <v>42</v>
      </c>
    </row>
    <row r="374" spans="1:10" ht="22.5" hidden="1" x14ac:dyDescent="0.5">
      <c r="A374" s="5">
        <v>374</v>
      </c>
      <c r="B374" s="11">
        <v>7566</v>
      </c>
      <c r="C374" s="11"/>
      <c r="D374" s="11" t="s">
        <v>385</v>
      </c>
      <c r="E374" s="11" t="s">
        <v>383</v>
      </c>
      <c r="F374" s="11">
        <v>9</v>
      </c>
      <c r="G374" s="11">
        <v>10</v>
      </c>
      <c r="H374" s="11">
        <v>6</v>
      </c>
      <c r="I374" s="8"/>
      <c r="J374" s="11">
        <f>Table1[[#This Row],[تعداد دانلود]]+Table1[[#This Row],[تعداد تماشا (سایت جدید)]]</f>
        <v>15</v>
      </c>
    </row>
    <row r="375" spans="1:10" ht="15.75" hidden="1" customHeight="1" x14ac:dyDescent="0.5">
      <c r="A375" s="5">
        <v>375</v>
      </c>
      <c r="B375" s="11">
        <v>7567</v>
      </c>
      <c r="C375" s="11"/>
      <c r="D375" s="11" t="s">
        <v>386</v>
      </c>
      <c r="E375" s="11" t="s">
        <v>383</v>
      </c>
      <c r="F375" s="11">
        <v>7</v>
      </c>
      <c r="G375" s="11">
        <v>7</v>
      </c>
      <c r="H375" s="11">
        <v>7</v>
      </c>
      <c r="I375" s="8"/>
      <c r="J375" s="11">
        <f>Table1[[#This Row],[تعداد دانلود]]+Table1[[#This Row],[تعداد تماشا (سایت جدید)]]</f>
        <v>14</v>
      </c>
    </row>
    <row r="376" spans="1:10" ht="18.75" hidden="1" customHeight="1" x14ac:dyDescent="0.5">
      <c r="A376" s="5">
        <v>376</v>
      </c>
      <c r="B376" s="11">
        <v>7568</v>
      </c>
      <c r="C376" s="11"/>
      <c r="D376" s="11" t="s">
        <v>387</v>
      </c>
      <c r="E376" s="11" t="s">
        <v>383</v>
      </c>
      <c r="F376" s="11">
        <v>8</v>
      </c>
      <c r="G376" s="11">
        <v>4</v>
      </c>
      <c r="H376" s="11">
        <v>10</v>
      </c>
      <c r="I376" s="8"/>
      <c r="J376" s="11">
        <f>Table1[[#This Row],[تعداد دانلود]]+Table1[[#This Row],[تعداد تماشا (سایت جدید)]]</f>
        <v>18</v>
      </c>
    </row>
    <row r="377" spans="1:10" ht="22.5" hidden="1" x14ac:dyDescent="0.5">
      <c r="A377" s="5">
        <v>377</v>
      </c>
      <c r="B377" s="11">
        <v>7569</v>
      </c>
      <c r="C377" s="11"/>
      <c r="D377" s="11" t="s">
        <v>388</v>
      </c>
      <c r="E377" s="11" t="s">
        <v>383</v>
      </c>
      <c r="F377" s="11">
        <v>6</v>
      </c>
      <c r="G377" s="11">
        <v>3</v>
      </c>
      <c r="H377" s="11">
        <v>8</v>
      </c>
      <c r="I377" s="8"/>
      <c r="J377" s="11">
        <f>Table1[[#This Row],[تعداد دانلود]]+Table1[[#This Row],[تعداد تماشا (سایت جدید)]]</f>
        <v>14</v>
      </c>
    </row>
    <row r="378" spans="1:10" ht="22.5" hidden="1" x14ac:dyDescent="0.5">
      <c r="A378" s="5">
        <v>378</v>
      </c>
      <c r="B378" s="11">
        <v>7570</v>
      </c>
      <c r="C378" s="11"/>
      <c r="D378" s="11" t="s">
        <v>389</v>
      </c>
      <c r="E378" s="11" t="s">
        <v>383</v>
      </c>
      <c r="F378" s="11">
        <v>6</v>
      </c>
      <c r="G378" s="11">
        <v>4</v>
      </c>
      <c r="H378" s="11">
        <v>7</v>
      </c>
      <c r="I378" s="8"/>
      <c r="J378" s="11">
        <f>Table1[[#This Row],[تعداد دانلود]]+Table1[[#This Row],[تعداد تماشا (سایت جدید)]]</f>
        <v>13</v>
      </c>
    </row>
    <row r="379" spans="1:10" ht="22.5" x14ac:dyDescent="0.5">
      <c r="A379" s="5">
        <v>75</v>
      </c>
      <c r="B379" s="11">
        <v>3190</v>
      </c>
      <c r="C379" s="11"/>
      <c r="D379" s="9" t="s">
        <v>74</v>
      </c>
      <c r="E379" s="9" t="s">
        <v>42</v>
      </c>
      <c r="F379" s="11">
        <v>39</v>
      </c>
      <c r="G379" s="11">
        <v>224</v>
      </c>
      <c r="H379" s="8">
        <v>27</v>
      </c>
      <c r="I379" s="10">
        <f>14000+12000+7000</f>
        <v>33000</v>
      </c>
      <c r="J379" s="11">
        <f>Table1[[#This Row],[تعداد دانلود]]+Table1[[#This Row],[تعداد تماشا (سایت جدید)]]</f>
        <v>66</v>
      </c>
    </row>
    <row r="380" spans="1:10" ht="22.5" x14ac:dyDescent="0.5">
      <c r="A380" s="5">
        <v>175</v>
      </c>
      <c r="B380" s="11">
        <v>5304</v>
      </c>
      <c r="C380" s="11">
        <v>54</v>
      </c>
      <c r="D380" s="11" t="s">
        <v>158</v>
      </c>
      <c r="E380" s="11" t="s">
        <v>42</v>
      </c>
      <c r="F380" s="11">
        <v>24</v>
      </c>
      <c r="G380" s="11">
        <v>95</v>
      </c>
      <c r="H380" s="11"/>
      <c r="I380" s="10">
        <v>33000</v>
      </c>
      <c r="J380" s="11">
        <f>Table1[[#This Row],[تعداد دانلود]]+Table1[[#This Row],[تعداد تماشا (سایت جدید)]]</f>
        <v>24</v>
      </c>
    </row>
    <row r="381" spans="1:10" ht="22.5" x14ac:dyDescent="0.5">
      <c r="A381" s="5">
        <v>246</v>
      </c>
      <c r="B381" s="11">
        <v>5794</v>
      </c>
      <c r="C381" s="11"/>
      <c r="D381" s="11" t="s">
        <v>258</v>
      </c>
      <c r="E381" s="11" t="s">
        <v>7</v>
      </c>
      <c r="F381" s="11">
        <v>25</v>
      </c>
      <c r="G381" s="11">
        <v>322</v>
      </c>
      <c r="H381" s="11">
        <v>6</v>
      </c>
      <c r="I381" s="10">
        <f>18000+12000+3000</f>
        <v>33000</v>
      </c>
      <c r="J381" s="11">
        <f>Table1[[#This Row],[تعداد دانلود]]+Table1[[#This Row],[تعداد تماشا (سایت جدید)]]</f>
        <v>31</v>
      </c>
    </row>
    <row r="382" spans="1:10" ht="22.5" x14ac:dyDescent="0.5">
      <c r="A382" s="5">
        <v>249</v>
      </c>
      <c r="B382" s="11">
        <v>5798</v>
      </c>
      <c r="C382" s="11"/>
      <c r="D382" s="11" t="s">
        <v>261</v>
      </c>
      <c r="E382" s="11" t="s">
        <v>7</v>
      </c>
      <c r="F382" s="11">
        <v>22</v>
      </c>
      <c r="G382" s="11">
        <v>260</v>
      </c>
      <c r="H382" s="11">
        <v>8</v>
      </c>
      <c r="I382" s="10">
        <f>18000+12000+3000</f>
        <v>33000</v>
      </c>
      <c r="J382" s="11">
        <f>Table1[[#This Row],[تعداد دانلود]]+Table1[[#This Row],[تعداد تماشا (سایت جدید)]]</f>
        <v>30</v>
      </c>
    </row>
    <row r="383" spans="1:10" ht="22.5" x14ac:dyDescent="0.5">
      <c r="A383" s="5">
        <v>253</v>
      </c>
      <c r="B383" s="11">
        <v>8107</v>
      </c>
      <c r="C383" s="11"/>
      <c r="D383" s="11" t="s">
        <v>265</v>
      </c>
      <c r="E383" s="11" t="s">
        <v>7</v>
      </c>
      <c r="F383" s="11">
        <v>28</v>
      </c>
      <c r="G383" s="11">
        <v>264</v>
      </c>
      <c r="H383" s="11">
        <v>7</v>
      </c>
      <c r="I383" s="10">
        <f>15000+15000+3000</f>
        <v>33000</v>
      </c>
      <c r="J383" s="11">
        <f>Table1[[#This Row],[تعداد دانلود]]+Table1[[#This Row],[تعداد تماشا (سایت جدید)]]</f>
        <v>35</v>
      </c>
    </row>
    <row r="384" spans="1:10" ht="22.5" x14ac:dyDescent="0.5">
      <c r="A384" s="5">
        <v>384</v>
      </c>
      <c r="B384" s="11">
        <v>4234</v>
      </c>
      <c r="C384" s="11"/>
      <c r="D384" s="11" t="s">
        <v>395</v>
      </c>
      <c r="E384" s="11" t="s">
        <v>6</v>
      </c>
      <c r="F384" s="11">
        <v>11</v>
      </c>
      <c r="G384" s="11">
        <v>170</v>
      </c>
      <c r="H384" s="11">
        <v>4</v>
      </c>
      <c r="I384" s="10">
        <v>33000</v>
      </c>
      <c r="J384" s="11">
        <f>Table1[[#This Row],[تعداد دانلود]]+Table1[[#This Row],[تعداد تماشا (سایت جدید)]]</f>
        <v>15</v>
      </c>
    </row>
    <row r="385" spans="1:10" ht="22.5" x14ac:dyDescent="0.5">
      <c r="A385" s="5">
        <v>290</v>
      </c>
      <c r="B385" s="11">
        <v>4920</v>
      </c>
      <c r="C385" s="11"/>
      <c r="D385" s="11" t="s">
        <v>299</v>
      </c>
      <c r="E385" s="11" t="s">
        <v>7</v>
      </c>
      <c r="F385" s="11">
        <v>6</v>
      </c>
      <c r="G385" s="11">
        <v>22</v>
      </c>
      <c r="H385" s="11">
        <v>4</v>
      </c>
      <c r="I385" s="10">
        <f>12000+19500</f>
        <v>31500</v>
      </c>
      <c r="J385" s="11">
        <f>Table1[[#This Row],[تعداد دانلود]]+Table1[[#This Row],[تعداد تماشا (سایت جدید)]]</f>
        <v>10</v>
      </c>
    </row>
    <row r="386" spans="1:10" ht="22.5" x14ac:dyDescent="0.5">
      <c r="A386" s="5">
        <v>53</v>
      </c>
      <c r="B386" s="11">
        <v>9095</v>
      </c>
      <c r="C386" s="11">
        <v>804</v>
      </c>
      <c r="D386" s="9" t="s">
        <v>91</v>
      </c>
      <c r="E386" s="9" t="s">
        <v>68</v>
      </c>
      <c r="F386" s="11">
        <v>27</v>
      </c>
      <c r="G386" s="11">
        <v>475</v>
      </c>
      <c r="I386" s="8">
        <v>31400</v>
      </c>
      <c r="J386" s="11">
        <f>Table1[[#This Row],[تعداد دانلود]]+Table1[[#This Row],[تعداد تماشا (سایت جدید)]]</f>
        <v>27</v>
      </c>
    </row>
    <row r="387" spans="1:10" ht="22.5" x14ac:dyDescent="0.5">
      <c r="A387" s="5">
        <v>386</v>
      </c>
      <c r="B387" s="11">
        <v>4233</v>
      </c>
      <c r="C387" s="11"/>
      <c r="D387" s="11" t="s">
        <v>397</v>
      </c>
      <c r="E387" s="11" t="s">
        <v>6</v>
      </c>
      <c r="F387" s="11">
        <v>7</v>
      </c>
      <c r="G387" s="11">
        <v>115</v>
      </c>
      <c r="H387" s="11">
        <v>5</v>
      </c>
      <c r="I387" s="10">
        <v>31000</v>
      </c>
      <c r="J387" s="11">
        <f>Table1[[#This Row],[تعداد دانلود]]+Table1[[#This Row],[تعداد تماشا (سایت جدید)]]</f>
        <v>12</v>
      </c>
    </row>
    <row r="388" spans="1:10" ht="43.5" x14ac:dyDescent="0.5">
      <c r="A388" s="5">
        <v>46</v>
      </c>
      <c r="B388" s="11">
        <v>8632</v>
      </c>
      <c r="C388" s="11">
        <v>278</v>
      </c>
      <c r="D388" s="9" t="s">
        <v>62</v>
      </c>
      <c r="E388" s="9" t="s">
        <v>6</v>
      </c>
      <c r="F388" s="11">
        <v>16</v>
      </c>
      <c r="G388" s="11">
        <v>129</v>
      </c>
      <c r="I388" s="10">
        <v>30000</v>
      </c>
      <c r="J388" s="11">
        <f>Table1[[#This Row],[تعداد دانلود]]+Table1[[#This Row],[تعداد تماشا (سایت جدید)]]</f>
        <v>16</v>
      </c>
    </row>
    <row r="389" spans="1:10" ht="22.5" x14ac:dyDescent="0.5">
      <c r="A389" s="5">
        <v>291</v>
      </c>
      <c r="B389" s="11">
        <v>5799</v>
      </c>
      <c r="C389" s="11"/>
      <c r="D389" s="11" t="s">
        <v>300</v>
      </c>
      <c r="E389" s="11" t="s">
        <v>7</v>
      </c>
      <c r="F389" s="11">
        <v>6</v>
      </c>
      <c r="G389" s="11">
        <v>0</v>
      </c>
      <c r="H389" s="11">
        <v>4</v>
      </c>
      <c r="I389" s="10">
        <v>30000</v>
      </c>
      <c r="J389" s="11">
        <f>Table1[[#This Row],[تعداد دانلود]]+Table1[[#This Row],[تعداد تماشا (سایت جدید)]]</f>
        <v>10</v>
      </c>
    </row>
    <row r="390" spans="1:10" ht="22.5" x14ac:dyDescent="0.5">
      <c r="A390" s="5">
        <v>200</v>
      </c>
      <c r="B390" s="11">
        <v>8630</v>
      </c>
      <c r="C390" s="11">
        <v>197</v>
      </c>
      <c r="D390" s="11" t="s">
        <v>183</v>
      </c>
      <c r="E390" s="11" t="s">
        <v>6</v>
      </c>
      <c r="F390" s="11">
        <v>17</v>
      </c>
      <c r="G390" s="11">
        <v>156</v>
      </c>
      <c r="H390" s="11"/>
      <c r="I390" s="10">
        <v>29000</v>
      </c>
      <c r="J390" s="11">
        <f>Table1[[#This Row],[تعداد دانلود]]+Table1[[#This Row],[تعداد تماشا (سایت جدید)]]</f>
        <v>17</v>
      </c>
    </row>
    <row r="391" spans="1:10" ht="22.5" x14ac:dyDescent="0.5">
      <c r="A391" s="5">
        <v>104</v>
      </c>
      <c r="B391" s="11">
        <v>9475</v>
      </c>
      <c r="C391" s="11">
        <v>1036</v>
      </c>
      <c r="D391" s="11" t="s">
        <v>197</v>
      </c>
      <c r="E391" s="11" t="s">
        <v>7</v>
      </c>
      <c r="F391" s="11">
        <v>31</v>
      </c>
      <c r="G391" s="11">
        <v>241</v>
      </c>
      <c r="I391" s="10">
        <v>29000</v>
      </c>
      <c r="J391" s="11">
        <f>Table1[[#This Row],[تعداد دانلود]]+Table1[[#This Row],[تعداد تماشا (سایت جدید)]]</f>
        <v>31</v>
      </c>
    </row>
    <row r="392" spans="1:10" ht="22.5" x14ac:dyDescent="0.5">
      <c r="A392" s="5">
        <v>288</v>
      </c>
      <c r="B392" s="11">
        <v>4910</v>
      </c>
      <c r="C392" s="11"/>
      <c r="D392" s="11" t="s">
        <v>297</v>
      </c>
      <c r="E392" s="11" t="s">
        <v>7</v>
      </c>
      <c r="F392" s="11">
        <v>2</v>
      </c>
      <c r="G392" s="11">
        <v>16</v>
      </c>
      <c r="H392" s="11">
        <v>2</v>
      </c>
      <c r="I392" s="10">
        <f>6000+22500</f>
        <v>28500</v>
      </c>
      <c r="J392" s="11">
        <f>Table1[[#This Row],[تعداد دانلود]]+Table1[[#This Row],[تعداد تماشا (سایت جدید)]]</f>
        <v>4</v>
      </c>
    </row>
    <row r="393" spans="1:10" ht="22.5" x14ac:dyDescent="0.5">
      <c r="A393" s="5">
        <v>247</v>
      </c>
      <c r="B393" s="11">
        <v>5796</v>
      </c>
      <c r="C393" s="11"/>
      <c r="D393" s="11" t="s">
        <v>259</v>
      </c>
      <c r="E393" s="11" t="s">
        <v>7</v>
      </c>
      <c r="F393" s="11">
        <v>28</v>
      </c>
      <c r="G393" s="11">
        <v>202</v>
      </c>
      <c r="H393" s="11">
        <v>9</v>
      </c>
      <c r="I393" s="10">
        <f>12000+12000+3000</f>
        <v>27000</v>
      </c>
      <c r="J393" s="11">
        <f>Table1[[#This Row],[تعداد دانلود]]+Table1[[#This Row],[تعداد تماشا (سایت جدید)]]</f>
        <v>37</v>
      </c>
    </row>
    <row r="394" spans="1:10" ht="22.5" x14ac:dyDescent="0.5">
      <c r="A394" s="5">
        <v>289</v>
      </c>
      <c r="B394" s="11">
        <v>4917</v>
      </c>
      <c r="C394" s="11"/>
      <c r="D394" s="11" t="s">
        <v>298</v>
      </c>
      <c r="E394" s="11" t="s">
        <v>7</v>
      </c>
      <c r="F394" s="11">
        <v>3</v>
      </c>
      <c r="G394" s="11">
        <v>5</v>
      </c>
      <c r="H394" s="11">
        <v>4</v>
      </c>
      <c r="I394" s="10">
        <v>27000</v>
      </c>
      <c r="J394" s="11">
        <f>Table1[[#This Row],[تعداد دانلود]]+Table1[[#This Row],[تعداد تماشا (سایت جدید)]]</f>
        <v>7</v>
      </c>
    </row>
    <row r="395" spans="1:10" ht="22.5" x14ac:dyDescent="0.5">
      <c r="A395" s="5">
        <v>389</v>
      </c>
      <c r="B395" s="11">
        <v>4619</v>
      </c>
      <c r="C395" s="11"/>
      <c r="D395" s="11" t="s">
        <v>400</v>
      </c>
      <c r="E395" s="11" t="s">
        <v>6</v>
      </c>
      <c r="F395" s="11">
        <v>9</v>
      </c>
      <c r="G395" s="11">
        <v>20</v>
      </c>
      <c r="H395" s="11">
        <v>8</v>
      </c>
      <c r="I395" s="10">
        <v>27000</v>
      </c>
      <c r="J395" s="11">
        <f>Table1[[#This Row],[تعداد دانلود]]+Table1[[#This Row],[تعداد تماشا (سایت جدید)]]</f>
        <v>17</v>
      </c>
    </row>
    <row r="396" spans="1:10" ht="22.5" x14ac:dyDescent="0.5">
      <c r="A396" s="5">
        <v>206</v>
      </c>
      <c r="B396" s="11">
        <v>4623</v>
      </c>
      <c r="C396" s="11"/>
      <c r="D396" s="11" t="s">
        <v>218</v>
      </c>
      <c r="E396" s="11" t="s">
        <v>7</v>
      </c>
      <c r="F396" s="11">
        <v>13</v>
      </c>
      <c r="G396" s="11">
        <v>172</v>
      </c>
      <c r="H396" s="11"/>
      <c r="I396" s="10">
        <f>17000+9000</f>
        <v>26000</v>
      </c>
      <c r="J396" s="11">
        <f>Table1[[#This Row],[تعداد دانلود]]+Table1[[#This Row],[تعداد تماشا (سایت جدید)]]</f>
        <v>13</v>
      </c>
    </row>
    <row r="397" spans="1:10" ht="22.5" x14ac:dyDescent="0.5">
      <c r="A397" s="5">
        <v>207</v>
      </c>
      <c r="B397" s="11">
        <v>4631</v>
      </c>
      <c r="C397" s="11"/>
      <c r="D397" s="11" t="s">
        <v>219</v>
      </c>
      <c r="E397" s="11" t="s">
        <v>7</v>
      </c>
      <c r="F397" s="11">
        <v>7</v>
      </c>
      <c r="G397" s="11">
        <v>97</v>
      </c>
      <c r="H397" s="11"/>
      <c r="I397" s="10">
        <v>26000</v>
      </c>
      <c r="J397" s="11">
        <f>Table1[[#This Row],[تعداد دانلود]]+Table1[[#This Row],[تعداد تماشا (سایت جدید)]]</f>
        <v>7</v>
      </c>
    </row>
    <row r="398" spans="1:10" ht="22.5" x14ac:dyDescent="0.5">
      <c r="A398" s="5">
        <v>209</v>
      </c>
      <c r="B398" s="11">
        <v>4901</v>
      </c>
      <c r="C398" s="11"/>
      <c r="D398" s="11" t="s">
        <v>221</v>
      </c>
      <c r="E398" s="11" t="s">
        <v>7</v>
      </c>
      <c r="F398" s="11">
        <v>9</v>
      </c>
      <c r="G398" s="11">
        <v>124</v>
      </c>
      <c r="H398" s="11"/>
      <c r="I398" s="10">
        <v>26000</v>
      </c>
      <c r="J398" s="11">
        <f>Table1[[#This Row],[تعداد دانلود]]+Table1[[#This Row],[تعداد تماشا (سایت جدید)]]</f>
        <v>9</v>
      </c>
    </row>
    <row r="399" spans="1:10" ht="43.5" x14ac:dyDescent="0.5">
      <c r="A399" s="5">
        <v>64</v>
      </c>
      <c r="B399" s="11">
        <v>9300</v>
      </c>
      <c r="C399" s="11">
        <v>801</v>
      </c>
      <c r="D399" s="9" t="s">
        <v>92</v>
      </c>
      <c r="E399" s="9" t="s">
        <v>6</v>
      </c>
      <c r="F399" s="11">
        <v>20</v>
      </c>
      <c r="G399" s="11">
        <v>63</v>
      </c>
      <c r="I399" s="10">
        <v>26000</v>
      </c>
      <c r="J399" s="11">
        <f>Table1[[#This Row],[تعداد دانلود]]+Table1[[#This Row],[تعداد تماشا (سایت جدید)]]</f>
        <v>20</v>
      </c>
    </row>
    <row r="400" spans="1:10" ht="22.5" x14ac:dyDescent="0.5">
      <c r="A400" s="5">
        <v>183</v>
      </c>
      <c r="B400" s="11">
        <v>5215</v>
      </c>
      <c r="C400" s="11">
        <v>114</v>
      </c>
      <c r="D400" s="11" t="s">
        <v>166</v>
      </c>
      <c r="E400" s="11" t="s">
        <v>42</v>
      </c>
      <c r="F400" s="11">
        <v>68</v>
      </c>
      <c r="G400" s="11">
        <v>213</v>
      </c>
      <c r="H400" s="11"/>
      <c r="I400" s="10">
        <v>25000</v>
      </c>
      <c r="J400" s="11">
        <f>Table1[[#This Row],[تعداد دانلود]]+Table1[[#This Row],[تعداد تماشا (سایت جدید)]]</f>
        <v>68</v>
      </c>
    </row>
    <row r="401" spans="1:10" ht="22.5" x14ac:dyDescent="0.5">
      <c r="A401" s="5">
        <v>184</v>
      </c>
      <c r="B401" s="11">
        <v>5208</v>
      </c>
      <c r="C401" s="11">
        <v>105</v>
      </c>
      <c r="D401" s="11" t="s">
        <v>167</v>
      </c>
      <c r="E401" s="11" t="s">
        <v>42</v>
      </c>
      <c r="F401" s="11">
        <v>20</v>
      </c>
      <c r="G401" s="11">
        <v>116</v>
      </c>
      <c r="H401" s="11"/>
      <c r="I401" s="10">
        <v>25000</v>
      </c>
      <c r="J401" s="11">
        <f>Table1[[#This Row],[تعداد دانلود]]+Table1[[#This Row],[تعداد تماشا (سایت جدید)]]</f>
        <v>20</v>
      </c>
    </row>
    <row r="402" spans="1:10" ht="22.5" x14ac:dyDescent="0.5">
      <c r="A402" s="5">
        <v>297</v>
      </c>
      <c r="B402" s="11">
        <v>8538</v>
      </c>
      <c r="C402" s="11"/>
      <c r="D402" s="11" t="s">
        <v>306</v>
      </c>
      <c r="E402" s="11" t="s">
        <v>7</v>
      </c>
      <c r="F402" s="11">
        <v>12</v>
      </c>
      <c r="G402" s="11">
        <v>56</v>
      </c>
      <c r="H402" s="11">
        <v>10</v>
      </c>
      <c r="I402" s="10">
        <v>25000</v>
      </c>
      <c r="J402" s="11">
        <f>Table1[[#This Row],[تعداد دانلود]]+Table1[[#This Row],[تعداد تماشا (سایت جدید)]]</f>
        <v>22</v>
      </c>
    </row>
    <row r="403" spans="1:10" ht="43.5" x14ac:dyDescent="0.5">
      <c r="A403" s="5">
        <v>40</v>
      </c>
      <c r="B403" s="11">
        <v>8467</v>
      </c>
      <c r="C403" s="11"/>
      <c r="D403" s="9" t="s">
        <v>56</v>
      </c>
      <c r="E403" s="9" t="s">
        <v>6</v>
      </c>
      <c r="F403" s="11">
        <v>27</v>
      </c>
      <c r="G403" s="11">
        <v>119</v>
      </c>
      <c r="I403" s="10">
        <v>24000</v>
      </c>
      <c r="J403" s="11">
        <f>Table1[[#This Row],[تعداد دانلود]]+Table1[[#This Row],[تعداد تماشا (سایت جدید)]]</f>
        <v>27</v>
      </c>
    </row>
    <row r="404" spans="1:10" ht="22.5" x14ac:dyDescent="0.5">
      <c r="A404" s="5">
        <v>293</v>
      </c>
      <c r="B404" s="11">
        <v>5800</v>
      </c>
      <c r="C404" s="11"/>
      <c r="D404" s="11" t="s">
        <v>302</v>
      </c>
      <c r="E404" s="11" t="s">
        <v>7</v>
      </c>
      <c r="F404" s="11">
        <v>4</v>
      </c>
      <c r="G404" s="11">
        <v>1</v>
      </c>
      <c r="H404" s="11">
        <v>3</v>
      </c>
      <c r="I404" s="10">
        <v>24000</v>
      </c>
      <c r="J404" s="11">
        <f>Table1[[#This Row],[تعداد دانلود]]+Table1[[#This Row],[تعداد تماشا (سایت جدید)]]</f>
        <v>7</v>
      </c>
    </row>
    <row r="405" spans="1:10" ht="22.5" x14ac:dyDescent="0.5">
      <c r="A405" s="5">
        <v>385</v>
      </c>
      <c r="B405" s="11">
        <v>4236</v>
      </c>
      <c r="C405" s="11"/>
      <c r="D405" s="11" t="s">
        <v>396</v>
      </c>
      <c r="E405" s="11" t="s">
        <v>6</v>
      </c>
      <c r="F405" s="11">
        <v>13</v>
      </c>
      <c r="G405" s="11">
        <v>158</v>
      </c>
      <c r="H405" s="11">
        <v>4</v>
      </c>
      <c r="I405" s="10">
        <v>24000</v>
      </c>
      <c r="J405" s="11">
        <f>Table1[[#This Row],[تعداد دانلود]]+Table1[[#This Row],[تعداد تماشا (سایت جدید)]]</f>
        <v>17</v>
      </c>
    </row>
    <row r="406" spans="1:10" ht="22.5" x14ac:dyDescent="0.5">
      <c r="A406" s="5">
        <v>208</v>
      </c>
      <c r="B406" s="11">
        <v>4639</v>
      </c>
      <c r="C406" s="11"/>
      <c r="D406" s="11" t="s">
        <v>220</v>
      </c>
      <c r="E406" s="11" t="s">
        <v>7</v>
      </c>
      <c r="F406" s="11">
        <v>10</v>
      </c>
      <c r="G406" s="11">
        <v>106</v>
      </c>
      <c r="H406" s="11"/>
      <c r="I406" s="10">
        <v>23000</v>
      </c>
      <c r="J406" s="11">
        <f>Table1[[#This Row],[تعداد دانلود]]+Table1[[#This Row],[تعداد تماشا (سایت جدید)]]</f>
        <v>10</v>
      </c>
    </row>
    <row r="407" spans="1:10" ht="43.5" x14ac:dyDescent="0.5">
      <c r="A407" s="5">
        <v>50</v>
      </c>
      <c r="B407" s="11">
        <v>9390</v>
      </c>
      <c r="C407" s="11">
        <v>907</v>
      </c>
      <c r="D407" s="9" t="s">
        <v>66</v>
      </c>
      <c r="E407" s="9" t="s">
        <v>6</v>
      </c>
      <c r="F407" s="11">
        <v>10</v>
      </c>
      <c r="G407" s="11">
        <v>99</v>
      </c>
      <c r="I407" s="10">
        <v>23000</v>
      </c>
      <c r="J407" s="11">
        <f>Table1[[#This Row],[تعداد دانلود]]+Table1[[#This Row],[تعداد تماشا (سایت جدید)]]</f>
        <v>10</v>
      </c>
    </row>
    <row r="408" spans="1:10" ht="22.5" x14ac:dyDescent="0.5">
      <c r="A408" s="5">
        <v>387</v>
      </c>
      <c r="B408" s="11">
        <v>4235</v>
      </c>
      <c r="C408" s="11"/>
      <c r="D408" s="11" t="s">
        <v>398</v>
      </c>
      <c r="E408" s="11" t="s">
        <v>6</v>
      </c>
      <c r="F408" s="11">
        <v>8</v>
      </c>
      <c r="G408" s="11">
        <v>101</v>
      </c>
      <c r="H408" s="11">
        <v>7</v>
      </c>
      <c r="I408" s="10">
        <v>22000</v>
      </c>
      <c r="J408" s="11">
        <f>Table1[[#This Row],[تعداد دانلود]]+Table1[[#This Row],[تعداد تماشا (سایت جدید)]]</f>
        <v>15</v>
      </c>
    </row>
    <row r="409" spans="1:10" ht="22.5" x14ac:dyDescent="0.5">
      <c r="A409" s="5">
        <v>210</v>
      </c>
      <c r="B409" s="11">
        <v>4904</v>
      </c>
      <c r="C409" s="11"/>
      <c r="D409" s="11" t="s">
        <v>222</v>
      </c>
      <c r="E409" s="11" t="s">
        <v>7</v>
      </c>
      <c r="F409" s="11">
        <v>6</v>
      </c>
      <c r="G409" s="11">
        <v>143</v>
      </c>
      <c r="H409" s="11"/>
      <c r="I409" s="10">
        <v>20000</v>
      </c>
      <c r="J409" s="11">
        <f>Table1[[#This Row],[تعداد دانلود]]+Table1[[#This Row],[تعداد تماشا (سایت جدید)]]</f>
        <v>6</v>
      </c>
    </row>
    <row r="410" spans="1:10" ht="43.5" x14ac:dyDescent="0.5">
      <c r="A410" s="5">
        <v>42</v>
      </c>
      <c r="B410" s="11">
        <v>8544</v>
      </c>
      <c r="C410" s="11">
        <v>42</v>
      </c>
      <c r="D410" s="9" t="s">
        <v>58</v>
      </c>
      <c r="E410" s="9" t="s">
        <v>6</v>
      </c>
      <c r="F410" s="11">
        <v>11</v>
      </c>
      <c r="G410" s="11">
        <v>94</v>
      </c>
      <c r="I410" s="10">
        <v>20000</v>
      </c>
      <c r="J410" s="11">
        <f>Table1[[#This Row],[تعداد دانلود]]+Table1[[#This Row],[تعداد تماشا (سایت جدید)]]</f>
        <v>11</v>
      </c>
    </row>
    <row r="411" spans="1:10" ht="43.5" x14ac:dyDescent="0.5">
      <c r="A411" s="5">
        <v>45</v>
      </c>
      <c r="B411" s="11">
        <v>8593</v>
      </c>
      <c r="C411" s="11">
        <v>153</v>
      </c>
      <c r="D411" s="9" t="s">
        <v>61</v>
      </c>
      <c r="E411" s="9" t="s">
        <v>6</v>
      </c>
      <c r="F411" s="11">
        <v>12</v>
      </c>
      <c r="G411" s="11">
        <v>95</v>
      </c>
      <c r="I411" s="10">
        <v>20000</v>
      </c>
      <c r="J411" s="11">
        <f>Table1[[#This Row],[تعداد دانلود]]+Table1[[#This Row],[تعداد تماشا (سایت جدید)]]</f>
        <v>12</v>
      </c>
    </row>
    <row r="412" spans="1:10" ht="43.5" x14ac:dyDescent="0.5">
      <c r="A412" s="5">
        <v>49</v>
      </c>
      <c r="B412" s="11">
        <v>9289</v>
      </c>
      <c r="C412" s="11">
        <v>807</v>
      </c>
      <c r="D412" s="9" t="s">
        <v>64</v>
      </c>
      <c r="E412" s="9" t="s">
        <v>6</v>
      </c>
      <c r="F412" s="11">
        <v>9</v>
      </c>
      <c r="G412" s="11">
        <v>109</v>
      </c>
      <c r="I412" s="10">
        <v>20000</v>
      </c>
      <c r="J412" s="11">
        <f>Table1[[#This Row],[تعداد دانلود]]+Table1[[#This Row],[تعداد تماشا (سایت جدید)]]</f>
        <v>9</v>
      </c>
    </row>
    <row r="413" spans="1:10" ht="22.5" x14ac:dyDescent="0.5">
      <c r="A413" s="5">
        <v>292</v>
      </c>
      <c r="B413" s="11">
        <v>5801</v>
      </c>
      <c r="C413" s="11"/>
      <c r="D413" s="11" t="s">
        <v>301</v>
      </c>
      <c r="E413" s="11" t="s">
        <v>7</v>
      </c>
      <c r="F413" s="11">
        <v>2</v>
      </c>
      <c r="G413" s="11">
        <v>0</v>
      </c>
      <c r="H413" s="11">
        <v>2</v>
      </c>
      <c r="I413" s="10">
        <f>6000+13500</f>
        <v>19500</v>
      </c>
      <c r="J413" s="11">
        <f>Table1[[#This Row],[تعداد دانلود]]+Table1[[#This Row],[تعداد تماشا (سایت جدید)]]</f>
        <v>4</v>
      </c>
    </row>
    <row r="414" spans="1:10" ht="43.5" x14ac:dyDescent="0.5">
      <c r="A414" s="5">
        <v>41</v>
      </c>
      <c r="B414" s="11">
        <v>8499</v>
      </c>
      <c r="C414" s="11"/>
      <c r="D414" s="9" t="s">
        <v>57</v>
      </c>
      <c r="E414" s="9" t="s">
        <v>6</v>
      </c>
      <c r="F414" s="11">
        <v>13</v>
      </c>
      <c r="G414" s="11">
        <v>68</v>
      </c>
      <c r="I414" s="10">
        <v>18000</v>
      </c>
      <c r="J414" s="11">
        <f>Table1[[#This Row],[تعداد دانلود]]+Table1[[#This Row],[تعداد تماشا (سایت جدید)]]</f>
        <v>13</v>
      </c>
    </row>
    <row r="415" spans="1:10" ht="22.5" x14ac:dyDescent="0.5">
      <c r="A415" s="5">
        <v>212</v>
      </c>
      <c r="B415" s="11">
        <v>4916</v>
      </c>
      <c r="C415" s="11"/>
      <c r="D415" s="11" t="s">
        <v>224</v>
      </c>
      <c r="E415" s="11" t="s">
        <v>7</v>
      </c>
      <c r="F415" s="11">
        <v>9</v>
      </c>
      <c r="G415" s="11">
        <v>125</v>
      </c>
      <c r="H415" s="11"/>
      <c r="I415" s="10">
        <v>16000</v>
      </c>
      <c r="J415" s="11">
        <f>Table1[[#This Row],[تعداد دانلود]]+Table1[[#This Row],[تعداد تماشا (سایت جدید)]]</f>
        <v>9</v>
      </c>
    </row>
    <row r="416" spans="1:10" ht="22.5" x14ac:dyDescent="0.5">
      <c r="A416" s="5">
        <v>218</v>
      </c>
      <c r="B416" s="11">
        <v>5410</v>
      </c>
      <c r="C416" s="11"/>
      <c r="D416" s="11" t="s">
        <v>230</v>
      </c>
      <c r="E416" s="11" t="s">
        <v>7</v>
      </c>
      <c r="F416" s="11">
        <v>4</v>
      </c>
      <c r="G416" s="11">
        <v>97</v>
      </c>
      <c r="H416" s="11"/>
      <c r="I416" s="10">
        <v>16000</v>
      </c>
      <c r="J416" s="11">
        <f>Table1[[#This Row],[تعداد دانلود]]+Table1[[#This Row],[تعداد تماشا (سایت جدید)]]</f>
        <v>4</v>
      </c>
    </row>
    <row r="417" spans="1:10" ht="22.5" x14ac:dyDescent="0.5">
      <c r="A417" s="5">
        <v>294</v>
      </c>
      <c r="B417" s="11">
        <v>8535</v>
      </c>
      <c r="C417" s="11"/>
      <c r="D417" s="11" t="s">
        <v>303</v>
      </c>
      <c r="E417" s="11" t="s">
        <v>7</v>
      </c>
      <c r="F417" s="11">
        <v>7</v>
      </c>
      <c r="G417" s="11">
        <v>35</v>
      </c>
      <c r="H417" s="11">
        <v>4</v>
      </c>
      <c r="I417" s="10">
        <v>15000</v>
      </c>
      <c r="J417" s="11">
        <f>Table1[[#This Row],[تعداد دانلود]]+Table1[[#This Row],[تعداد تماشا (سایت جدید)]]</f>
        <v>11</v>
      </c>
    </row>
    <row r="418" spans="1:10" ht="22.5" x14ac:dyDescent="0.5">
      <c r="A418" s="5">
        <v>211</v>
      </c>
      <c r="B418" s="11">
        <v>4913</v>
      </c>
      <c r="C418" s="11"/>
      <c r="D418" s="11" t="s">
        <v>223</v>
      </c>
      <c r="E418" s="11" t="s">
        <v>7</v>
      </c>
      <c r="F418" s="11">
        <v>8</v>
      </c>
      <c r="G418" s="11">
        <v>106</v>
      </c>
      <c r="H418" s="11"/>
      <c r="I418" s="10">
        <v>13000</v>
      </c>
      <c r="J418" s="11">
        <f>Table1[[#This Row],[تعداد دانلود]]+Table1[[#This Row],[تعداد تماشا (سایت جدید)]]</f>
        <v>8</v>
      </c>
    </row>
    <row r="419" spans="1:10" ht="22.5" x14ac:dyDescent="0.5">
      <c r="A419" s="5">
        <v>214</v>
      </c>
      <c r="B419" s="11">
        <v>5408</v>
      </c>
      <c r="C419" s="11"/>
      <c r="D419" s="11" t="s">
        <v>226</v>
      </c>
      <c r="E419" s="11" t="s">
        <v>7</v>
      </c>
      <c r="F419" s="11">
        <v>3</v>
      </c>
      <c r="G419" s="11">
        <v>79</v>
      </c>
      <c r="H419" s="11"/>
      <c r="I419" s="10">
        <v>13000</v>
      </c>
      <c r="J419" s="11">
        <f>Table1[[#This Row],[تعداد دانلود]]+Table1[[#This Row],[تعداد تماشا (سایت جدید)]]</f>
        <v>3</v>
      </c>
    </row>
    <row r="420" spans="1:10" ht="22.5" x14ac:dyDescent="0.5">
      <c r="A420" s="5">
        <v>217</v>
      </c>
      <c r="B420" s="11">
        <v>5405</v>
      </c>
      <c r="C420" s="11"/>
      <c r="D420" s="11" t="s">
        <v>229</v>
      </c>
      <c r="E420" s="11" t="s">
        <v>7</v>
      </c>
      <c r="F420" s="11">
        <v>3</v>
      </c>
      <c r="G420" s="11">
        <v>95</v>
      </c>
      <c r="H420" s="11"/>
      <c r="I420" s="10">
        <v>13000</v>
      </c>
      <c r="J420" s="11">
        <f>Table1[[#This Row],[تعداد دانلود]]+Table1[[#This Row],[تعداد تماشا (سایت جدید)]]</f>
        <v>3</v>
      </c>
    </row>
    <row r="421" spans="1:10" ht="43.5" x14ac:dyDescent="0.5">
      <c r="A421" s="5">
        <v>48</v>
      </c>
      <c r="B421" s="11">
        <v>8795</v>
      </c>
      <c r="C421" s="11">
        <v>336</v>
      </c>
      <c r="D421" s="9" t="s">
        <v>65</v>
      </c>
      <c r="E421" s="9" t="s">
        <v>6</v>
      </c>
      <c r="F421" s="11">
        <v>4</v>
      </c>
      <c r="G421" s="11">
        <v>55</v>
      </c>
      <c r="I421" s="10">
        <v>13000</v>
      </c>
      <c r="J421" s="11">
        <f>Table1[[#This Row],[تعداد دانلود]]+Table1[[#This Row],[تعداد تماشا (سایت جدید)]]</f>
        <v>4</v>
      </c>
    </row>
    <row r="422" spans="1:10" ht="22.5" x14ac:dyDescent="0.5">
      <c r="A422" s="5">
        <v>137</v>
      </c>
      <c r="B422" s="9">
        <v>8188</v>
      </c>
      <c r="C422" s="9"/>
      <c r="D422" s="9" t="s">
        <v>121</v>
      </c>
      <c r="E422" s="9" t="s">
        <v>42</v>
      </c>
      <c r="F422" s="9">
        <v>18</v>
      </c>
      <c r="G422" s="9">
        <v>107</v>
      </c>
      <c r="I422" s="10">
        <v>12000</v>
      </c>
      <c r="J422" s="11">
        <f>Table1[[#This Row],[تعداد دانلود]]+Table1[[#This Row],[تعداد تماشا (سایت جدید)]]</f>
        <v>18</v>
      </c>
    </row>
    <row r="423" spans="1:10" ht="22.5" x14ac:dyDescent="0.5">
      <c r="A423" s="5">
        <v>99</v>
      </c>
      <c r="B423" s="11">
        <v>9470</v>
      </c>
      <c r="C423" s="11">
        <v>991</v>
      </c>
      <c r="D423" s="11" t="s">
        <v>192</v>
      </c>
      <c r="E423" s="11" t="s">
        <v>7</v>
      </c>
      <c r="F423" s="11">
        <v>29</v>
      </c>
      <c r="G423" s="11">
        <v>794</v>
      </c>
      <c r="I423" s="10">
        <v>11700</v>
      </c>
      <c r="J423" s="11">
        <f>Table1[[#This Row],[تعداد دانلود]]+Table1[[#This Row],[تعداد تماشا (سایت جدید)]]</f>
        <v>29</v>
      </c>
    </row>
    <row r="424" spans="1:10" ht="22.5" x14ac:dyDescent="0.5">
      <c r="A424" s="5">
        <v>296</v>
      </c>
      <c r="B424" s="11">
        <v>8537</v>
      </c>
      <c r="C424" s="11"/>
      <c r="D424" s="11" t="s">
        <v>305</v>
      </c>
      <c r="E424" s="11" t="s">
        <v>7</v>
      </c>
      <c r="F424" s="11">
        <v>7</v>
      </c>
      <c r="G424" s="11">
        <v>43</v>
      </c>
      <c r="H424" s="11">
        <v>4</v>
      </c>
      <c r="I424" s="10">
        <v>10000</v>
      </c>
      <c r="J424" s="11">
        <f>Table1[[#This Row],[تعداد دانلود]]+Table1[[#This Row],[تعداد تماشا (سایت جدید)]]</f>
        <v>11</v>
      </c>
    </row>
    <row r="425" spans="1:10" ht="22.5" x14ac:dyDescent="0.5">
      <c r="A425" s="5">
        <v>220</v>
      </c>
      <c r="B425" s="11">
        <v>5406</v>
      </c>
      <c r="C425" s="11"/>
      <c r="D425" s="11" t="s">
        <v>232</v>
      </c>
      <c r="E425" s="11" t="s">
        <v>7</v>
      </c>
      <c r="F425" s="11">
        <v>5</v>
      </c>
      <c r="G425" s="11">
        <v>30</v>
      </c>
      <c r="H425" s="11"/>
      <c r="I425" s="10">
        <v>9000</v>
      </c>
      <c r="J425" s="11">
        <f>Table1[[#This Row],[تعداد دانلود]]+Table1[[#This Row],[تعداد تماشا (سایت جدید)]]</f>
        <v>5</v>
      </c>
    </row>
    <row r="426" spans="1:10" ht="22.5" x14ac:dyDescent="0.5">
      <c r="A426" s="5">
        <v>223</v>
      </c>
      <c r="B426" s="11">
        <v>5420</v>
      </c>
      <c r="C426" s="11"/>
      <c r="D426" s="11" t="s">
        <v>235</v>
      </c>
      <c r="E426" s="11" t="s">
        <v>7</v>
      </c>
      <c r="F426" s="11">
        <v>14</v>
      </c>
      <c r="G426" s="11">
        <v>71</v>
      </c>
      <c r="H426" s="11"/>
      <c r="I426" s="10">
        <v>9000</v>
      </c>
      <c r="J426" s="11">
        <f>Table1[[#This Row],[تعداد دانلود]]+Table1[[#This Row],[تعداد تماشا (سایت جدید)]]</f>
        <v>14</v>
      </c>
    </row>
    <row r="427" spans="1:10" ht="22.5" x14ac:dyDescent="0.5">
      <c r="A427" s="5">
        <v>225</v>
      </c>
      <c r="B427" s="11">
        <v>5417</v>
      </c>
      <c r="C427" s="11"/>
      <c r="D427" s="11" t="s">
        <v>237</v>
      </c>
      <c r="E427" s="11" t="s">
        <v>7</v>
      </c>
      <c r="F427" s="11">
        <v>5</v>
      </c>
      <c r="G427" s="11">
        <v>72</v>
      </c>
      <c r="H427" s="11"/>
      <c r="I427" s="10">
        <v>9000</v>
      </c>
      <c r="J427" s="11">
        <f>Table1[[#This Row],[تعداد دانلود]]+Table1[[#This Row],[تعداد تماشا (سایت جدید)]]</f>
        <v>5</v>
      </c>
    </row>
    <row r="428" spans="1:10" ht="22.5" x14ac:dyDescent="0.5">
      <c r="A428" s="5">
        <v>182</v>
      </c>
      <c r="B428" s="11">
        <v>5229</v>
      </c>
      <c r="C428" s="11">
        <v>73</v>
      </c>
      <c r="D428" s="11" t="s">
        <v>165</v>
      </c>
      <c r="E428" s="11" t="s">
        <v>42</v>
      </c>
      <c r="F428" s="11">
        <v>5</v>
      </c>
      <c r="G428" s="11">
        <v>53</v>
      </c>
      <c r="H428" s="11"/>
      <c r="I428" s="10">
        <v>9000</v>
      </c>
      <c r="J428" s="11">
        <f>Table1[[#This Row],[تعداد دانلود]]+Table1[[#This Row],[تعداد تماشا (سایت جدید)]]</f>
        <v>5</v>
      </c>
    </row>
    <row r="429" spans="1:10" ht="43.5" x14ac:dyDescent="0.5">
      <c r="A429" s="5">
        <v>57</v>
      </c>
      <c r="B429" s="11">
        <v>8964</v>
      </c>
      <c r="C429" s="11">
        <v>427</v>
      </c>
      <c r="D429" s="9" t="s">
        <v>84</v>
      </c>
      <c r="E429" s="9" t="s">
        <v>6</v>
      </c>
      <c r="F429" s="11">
        <v>4</v>
      </c>
      <c r="G429" s="11">
        <v>47</v>
      </c>
      <c r="I429" s="10">
        <v>8000</v>
      </c>
      <c r="J429" s="11">
        <f>Table1[[#This Row],[تعداد دانلود]]+Table1[[#This Row],[تعداد تماشا (سایت جدید)]]</f>
        <v>4</v>
      </c>
    </row>
    <row r="430" spans="1:10" ht="22.5" x14ac:dyDescent="0.5">
      <c r="A430" s="5">
        <v>213</v>
      </c>
      <c r="B430" s="11">
        <v>4930</v>
      </c>
      <c r="C430" s="11"/>
      <c r="D430" s="11" t="s">
        <v>225</v>
      </c>
      <c r="E430" s="11" t="s">
        <v>7</v>
      </c>
      <c r="F430" s="11">
        <v>5</v>
      </c>
      <c r="G430" s="11">
        <v>111</v>
      </c>
      <c r="H430" s="11"/>
      <c r="I430" s="10">
        <v>6000</v>
      </c>
      <c r="J430" s="11">
        <f>Table1[[#This Row],[تعداد دانلود]]+Table1[[#This Row],[تعداد تماشا (سایت جدید)]]</f>
        <v>5</v>
      </c>
    </row>
    <row r="431" spans="1:10" ht="22.5" x14ac:dyDescent="0.5">
      <c r="A431" s="5">
        <v>215</v>
      </c>
      <c r="B431" s="11">
        <v>5403</v>
      </c>
      <c r="C431" s="11"/>
      <c r="D431" s="11" t="s">
        <v>227</v>
      </c>
      <c r="E431" s="11" t="s">
        <v>7</v>
      </c>
      <c r="F431" s="11">
        <v>4</v>
      </c>
      <c r="G431" s="11">
        <v>85</v>
      </c>
      <c r="H431" s="11"/>
      <c r="I431" s="10">
        <v>6000</v>
      </c>
      <c r="J431" s="11">
        <f>Table1[[#This Row],[تعداد دانلود]]+Table1[[#This Row],[تعداد تماشا (سایت جدید)]]</f>
        <v>4</v>
      </c>
    </row>
    <row r="432" spans="1:10" ht="22.5" x14ac:dyDescent="0.5">
      <c r="A432" s="5">
        <v>216</v>
      </c>
      <c r="B432" s="11">
        <v>5404</v>
      </c>
      <c r="C432" s="11"/>
      <c r="D432" s="11" t="s">
        <v>228</v>
      </c>
      <c r="E432" s="11" t="s">
        <v>7</v>
      </c>
      <c r="F432" s="11">
        <v>6</v>
      </c>
      <c r="G432" s="11">
        <v>78</v>
      </c>
      <c r="H432" s="11"/>
      <c r="I432" s="10">
        <v>6000</v>
      </c>
      <c r="J432" s="11">
        <f>Table1[[#This Row],[تعداد دانلود]]+Table1[[#This Row],[تعداد تماشا (سایت جدید)]]</f>
        <v>6</v>
      </c>
    </row>
    <row r="433" spans="1:10" ht="22.5" x14ac:dyDescent="0.5">
      <c r="A433" s="5">
        <v>219</v>
      </c>
      <c r="B433" s="11">
        <v>5409</v>
      </c>
      <c r="C433" s="11"/>
      <c r="D433" s="11" t="s">
        <v>231</v>
      </c>
      <c r="E433" s="11" t="s">
        <v>7</v>
      </c>
      <c r="F433" s="11">
        <v>6</v>
      </c>
      <c r="G433" s="11">
        <v>90</v>
      </c>
      <c r="H433" s="11"/>
      <c r="I433" s="10">
        <v>6000</v>
      </c>
      <c r="J433" s="11">
        <f>Table1[[#This Row],[تعداد دانلود]]+Table1[[#This Row],[تعداد تماشا (سایت جدید)]]</f>
        <v>6</v>
      </c>
    </row>
    <row r="434" spans="1:10" ht="22.5" x14ac:dyDescent="0.5">
      <c r="A434" s="5">
        <v>224</v>
      </c>
      <c r="B434" s="11">
        <v>5414</v>
      </c>
      <c r="C434" s="11"/>
      <c r="D434" s="11" t="s">
        <v>236</v>
      </c>
      <c r="E434" s="11" t="s">
        <v>7</v>
      </c>
      <c r="F434" s="11">
        <v>5</v>
      </c>
      <c r="G434" s="11">
        <v>65</v>
      </c>
      <c r="H434" s="11"/>
      <c r="I434" s="10">
        <v>6000</v>
      </c>
      <c r="J434" s="11">
        <f>Table1[[#This Row],[تعداد دانلود]]+Table1[[#This Row],[تعداد تماشا (سایت جدید)]]</f>
        <v>5</v>
      </c>
    </row>
    <row r="435" spans="1:10" ht="22.5" x14ac:dyDescent="0.5">
      <c r="A435" s="5">
        <v>229</v>
      </c>
      <c r="B435" s="11">
        <v>5415</v>
      </c>
      <c r="C435" s="11"/>
      <c r="D435" s="11" t="s">
        <v>241</v>
      </c>
      <c r="E435" s="11" t="s">
        <v>7</v>
      </c>
      <c r="F435" s="11">
        <v>1</v>
      </c>
      <c r="G435" s="11">
        <v>15</v>
      </c>
      <c r="H435" s="11"/>
      <c r="I435" s="10">
        <v>6000</v>
      </c>
      <c r="J435" s="11">
        <f>Table1[[#This Row],[تعداد دانلود]]+Table1[[#This Row],[تعداد تماشا (سایت جدید)]]</f>
        <v>1</v>
      </c>
    </row>
    <row r="436" spans="1:10" ht="22.5" x14ac:dyDescent="0.5">
      <c r="A436" s="5">
        <v>233</v>
      </c>
      <c r="B436" s="11">
        <v>5423</v>
      </c>
      <c r="C436" s="11"/>
      <c r="D436" s="11" t="s">
        <v>245</v>
      </c>
      <c r="E436" s="11" t="s">
        <v>7</v>
      </c>
      <c r="F436" s="11">
        <v>8</v>
      </c>
      <c r="G436" s="11">
        <v>19</v>
      </c>
      <c r="H436" s="11"/>
      <c r="I436" s="10">
        <v>6000</v>
      </c>
      <c r="J436" s="11">
        <f>Table1[[#This Row],[تعداد دانلود]]+Table1[[#This Row],[تعداد تماشا (سایت جدید)]]</f>
        <v>8</v>
      </c>
    </row>
    <row r="437" spans="1:10" ht="22.5" x14ac:dyDescent="0.5">
      <c r="A437" s="5">
        <v>221</v>
      </c>
      <c r="B437" s="11">
        <v>5407</v>
      </c>
      <c r="C437" s="11"/>
      <c r="D437" s="11" t="s">
        <v>233</v>
      </c>
      <c r="E437" s="11" t="s">
        <v>7</v>
      </c>
      <c r="F437" s="11">
        <v>2</v>
      </c>
      <c r="G437" s="11">
        <v>73</v>
      </c>
      <c r="H437" s="11"/>
      <c r="I437" s="10">
        <v>3000</v>
      </c>
      <c r="J437" s="11">
        <f>Table1[[#This Row],[تعداد دانلود]]+Table1[[#This Row],[تعداد تماشا (سایت جدید)]]</f>
        <v>2</v>
      </c>
    </row>
    <row r="438" spans="1:10" ht="22.5" x14ac:dyDescent="0.5">
      <c r="A438" s="5">
        <v>222</v>
      </c>
      <c r="B438" s="11">
        <v>5413</v>
      </c>
      <c r="C438" s="11"/>
      <c r="D438" s="11" t="s">
        <v>234</v>
      </c>
      <c r="E438" s="11" t="s">
        <v>7</v>
      </c>
      <c r="F438" s="11">
        <v>4</v>
      </c>
      <c r="G438" s="11">
        <v>59</v>
      </c>
      <c r="H438" s="11"/>
      <c r="I438" s="10">
        <v>3000</v>
      </c>
      <c r="J438" s="11">
        <f>Table1[[#This Row],[تعداد دانلود]]+Table1[[#This Row],[تعداد تماشا (سایت جدید)]]</f>
        <v>4</v>
      </c>
    </row>
    <row r="439" spans="1:10" ht="22.5" x14ac:dyDescent="0.5">
      <c r="A439" s="5">
        <v>226</v>
      </c>
      <c r="B439" s="11">
        <v>5411</v>
      </c>
      <c r="C439" s="11"/>
      <c r="D439" s="11" t="s">
        <v>238</v>
      </c>
      <c r="E439" s="11" t="s">
        <v>7</v>
      </c>
      <c r="F439" s="11">
        <v>5</v>
      </c>
      <c r="G439" s="11">
        <v>38</v>
      </c>
      <c r="H439" s="11"/>
      <c r="I439" s="10">
        <v>3000</v>
      </c>
      <c r="J439" s="11">
        <f>Table1[[#This Row],[تعداد دانلود]]+Table1[[#This Row],[تعداد تماشا (سایت جدید)]]</f>
        <v>5</v>
      </c>
    </row>
    <row r="440" spans="1:10" ht="22.5" x14ac:dyDescent="0.5">
      <c r="A440" s="5">
        <v>227</v>
      </c>
      <c r="B440" s="11">
        <v>5416</v>
      </c>
      <c r="C440" s="11"/>
      <c r="D440" s="11" t="s">
        <v>239</v>
      </c>
      <c r="E440" s="11" t="s">
        <v>7</v>
      </c>
      <c r="F440" s="11">
        <v>3</v>
      </c>
      <c r="G440" s="11">
        <v>4</v>
      </c>
      <c r="H440" s="11"/>
      <c r="I440" s="10">
        <v>3000</v>
      </c>
      <c r="J440" s="11">
        <f>Table1[[#This Row],[تعداد دانلود]]+Table1[[#This Row],[تعداد تماشا (سایت جدید)]]</f>
        <v>3</v>
      </c>
    </row>
    <row r="441" spans="1:10" ht="22.5" x14ac:dyDescent="0.5">
      <c r="A441" s="5">
        <v>228</v>
      </c>
      <c r="B441" s="11">
        <v>5418</v>
      </c>
      <c r="C441" s="11"/>
      <c r="D441" s="11" t="s">
        <v>240</v>
      </c>
      <c r="E441" s="11" t="s">
        <v>7</v>
      </c>
      <c r="F441" s="11">
        <v>1</v>
      </c>
      <c r="G441" s="11">
        <v>37</v>
      </c>
      <c r="H441" s="11"/>
      <c r="I441" s="10">
        <v>3000</v>
      </c>
      <c r="J441" s="11">
        <f>Table1[[#This Row],[تعداد دانلود]]+Table1[[#This Row],[تعداد تماشا (سایت جدید)]]</f>
        <v>1</v>
      </c>
    </row>
    <row r="442" spans="1:10" ht="22.5" x14ac:dyDescent="0.5">
      <c r="A442" s="5">
        <v>230</v>
      </c>
      <c r="B442" s="11">
        <v>5412</v>
      </c>
      <c r="C442" s="11"/>
      <c r="D442" s="11" t="s">
        <v>242</v>
      </c>
      <c r="E442" s="11" t="s">
        <v>7</v>
      </c>
      <c r="F442" s="11">
        <v>2</v>
      </c>
      <c r="G442" s="11">
        <v>43</v>
      </c>
      <c r="H442" s="11"/>
      <c r="I442" s="10">
        <v>3000</v>
      </c>
      <c r="J442" s="11">
        <f>Table1[[#This Row],[تعداد دانلود]]+Table1[[#This Row],[تعداد تماشا (سایت جدید)]]</f>
        <v>2</v>
      </c>
    </row>
    <row r="443" spans="1:10" ht="22.5" x14ac:dyDescent="0.5">
      <c r="A443" s="5">
        <v>231</v>
      </c>
      <c r="B443" s="11">
        <v>5421</v>
      </c>
      <c r="C443" s="11"/>
      <c r="D443" s="11" t="s">
        <v>243</v>
      </c>
      <c r="E443" s="11" t="s">
        <v>7</v>
      </c>
      <c r="F443" s="11">
        <v>3</v>
      </c>
      <c r="G443" s="11">
        <v>34</v>
      </c>
      <c r="H443" s="11"/>
      <c r="I443" s="10">
        <v>3000</v>
      </c>
      <c r="J443" s="11">
        <f>Table1[[#This Row],[تعداد دانلود]]+Table1[[#This Row],[تعداد تماشا (سایت جدید)]]</f>
        <v>3</v>
      </c>
    </row>
    <row r="444" spans="1:10" ht="22.5" x14ac:dyDescent="0.5">
      <c r="A444" s="5">
        <v>232</v>
      </c>
      <c r="B444" s="11">
        <v>5422</v>
      </c>
      <c r="C444" s="11"/>
      <c r="D444" s="11" t="s">
        <v>244</v>
      </c>
      <c r="E444" s="11" t="s">
        <v>7</v>
      </c>
      <c r="F444" s="11">
        <v>4</v>
      </c>
      <c r="G444" s="11">
        <v>45</v>
      </c>
      <c r="H444" s="11"/>
      <c r="I444" s="10">
        <v>3000</v>
      </c>
      <c r="J444" s="11">
        <f>Table1[[#This Row],[تعداد دانلود]]+Table1[[#This Row],[تعداد تماشا (سایت جدید)]]</f>
        <v>4</v>
      </c>
    </row>
    <row r="445" spans="1:10" ht="22.5" x14ac:dyDescent="0.5">
      <c r="A445" s="5">
        <v>422</v>
      </c>
      <c r="B445" s="11">
        <v>3173</v>
      </c>
      <c r="C445" s="11"/>
      <c r="D445" s="11" t="s">
        <v>433</v>
      </c>
      <c r="E445" s="11" t="s">
        <v>7</v>
      </c>
      <c r="F445" s="11">
        <v>113</v>
      </c>
      <c r="G445" s="11">
        <v>1637</v>
      </c>
      <c r="H445" s="11">
        <v>44</v>
      </c>
      <c r="I445" s="10">
        <f>1000</f>
        <v>1000</v>
      </c>
      <c r="J445" s="11">
        <f>Table1[[#This Row],[تعداد دانلود]]+Table1[[#This Row],[تعداد تماشا (سایت جدید)]]</f>
        <v>157</v>
      </c>
    </row>
    <row r="446" spans="1:10" ht="43.5" x14ac:dyDescent="0.5">
      <c r="A446" s="5">
        <v>38</v>
      </c>
      <c r="B446" s="11">
        <v>8570</v>
      </c>
      <c r="C446" s="11">
        <v>132</v>
      </c>
      <c r="D446" s="9" t="s">
        <v>54</v>
      </c>
      <c r="E446" s="9" t="s">
        <v>6</v>
      </c>
      <c r="F446" s="11">
        <v>85</v>
      </c>
      <c r="G446" s="11">
        <v>716</v>
      </c>
      <c r="I446" s="10">
        <v>721</v>
      </c>
      <c r="J446" s="11">
        <f>Table1[[#This Row],[تعداد دانلود]]+Table1[[#This Row],[تعداد تماشا (سایت جدید)]]</f>
        <v>85</v>
      </c>
    </row>
    <row r="447" spans="1:10" ht="22.5" x14ac:dyDescent="0.5">
      <c r="A447" s="5">
        <v>189</v>
      </c>
      <c r="B447" s="11">
        <v>5110</v>
      </c>
      <c r="C447" s="11">
        <v>131</v>
      </c>
      <c r="D447" s="11" t="s">
        <v>172</v>
      </c>
      <c r="E447" s="11" t="s">
        <v>42</v>
      </c>
      <c r="F447" s="11">
        <v>2</v>
      </c>
      <c r="G447" s="11">
        <v>0</v>
      </c>
      <c r="H447" s="11"/>
      <c r="I447" s="10">
        <v>600</v>
      </c>
      <c r="J447" s="11">
        <f>Table1[[#This Row],[تعداد دانلود]]+Table1[[#This Row],[تعداد تماشا (سایت جدید)]]</f>
        <v>2</v>
      </c>
    </row>
    <row r="448" spans="1:10" ht="43.5" x14ac:dyDescent="0.5">
      <c r="A448" s="5">
        <v>58</v>
      </c>
      <c r="B448" s="11">
        <v>8985</v>
      </c>
      <c r="C448" s="11">
        <v>485</v>
      </c>
      <c r="D448" s="9" t="s">
        <v>85</v>
      </c>
      <c r="E448" s="9" t="s">
        <v>6</v>
      </c>
      <c r="F448" s="11">
        <v>3</v>
      </c>
      <c r="G448" s="11">
        <v>0</v>
      </c>
      <c r="I448" s="10">
        <v>37</v>
      </c>
      <c r="J448" s="11">
        <f>Table1[[#This Row],[تعداد دانلود]]+Table1[[#This Row],[تعداد تماشا (سایت جدید)]]</f>
        <v>3</v>
      </c>
    </row>
    <row r="449" spans="1:10" ht="22.5" x14ac:dyDescent="0.5">
      <c r="A449" s="5">
        <v>21</v>
      </c>
      <c r="B449" s="11">
        <v>8052</v>
      </c>
      <c r="C449" s="11"/>
      <c r="D449" s="9" t="s">
        <v>27</v>
      </c>
      <c r="E449" s="9" t="s">
        <v>7</v>
      </c>
      <c r="F449" s="11">
        <v>138</v>
      </c>
      <c r="G449" s="11">
        <v>2924</v>
      </c>
      <c r="I449" s="17">
        <v>0</v>
      </c>
      <c r="J449" s="11">
        <f>Table1[[#This Row],[تعداد دانلود]]+Table1[[#This Row],[تعداد تماشا (سایت جدید)]]</f>
        <v>138</v>
      </c>
    </row>
    <row r="450" spans="1:10" ht="22.5" x14ac:dyDescent="0.5">
      <c r="A450" s="5">
        <v>32</v>
      </c>
      <c r="B450" s="11">
        <v>8084</v>
      </c>
      <c r="C450" s="11"/>
      <c r="D450" s="9" t="s">
        <v>38</v>
      </c>
      <c r="E450" s="9" t="s">
        <v>7</v>
      </c>
      <c r="F450" s="11">
        <v>143</v>
      </c>
      <c r="G450" s="11">
        <v>2756</v>
      </c>
      <c r="I450" s="17">
        <v>0</v>
      </c>
      <c r="J450" s="11">
        <f>Table1[[#This Row],[تعداد دانلود]]+Table1[[#This Row],[تعداد تماشا (سایت جدید)]]</f>
        <v>143</v>
      </c>
    </row>
    <row r="451" spans="1:10" ht="43.5" x14ac:dyDescent="0.5">
      <c r="A451" s="5">
        <v>59</v>
      </c>
      <c r="B451" s="11">
        <v>9090</v>
      </c>
      <c r="C451" s="11">
        <v>610</v>
      </c>
      <c r="D451" s="9" t="s">
        <v>86</v>
      </c>
      <c r="E451" s="9" t="s">
        <v>6</v>
      </c>
      <c r="F451" s="11">
        <v>1</v>
      </c>
      <c r="G451" s="11">
        <v>0</v>
      </c>
      <c r="I451" s="10">
        <v>0</v>
      </c>
      <c r="J451" s="11">
        <f>Table1[[#This Row],[تعداد دانلود]]+Table1[[#This Row],[تعداد تماشا (سایت جدید)]]</f>
        <v>1</v>
      </c>
    </row>
    <row r="452" spans="1:10" ht="43.5" x14ac:dyDescent="0.5">
      <c r="A452" s="5">
        <v>65</v>
      </c>
      <c r="B452" s="11">
        <v>9301</v>
      </c>
      <c r="C452" s="11">
        <v>815</v>
      </c>
      <c r="D452" s="9" t="s">
        <v>93</v>
      </c>
      <c r="E452" s="9" t="s">
        <v>6</v>
      </c>
      <c r="F452" s="11">
        <v>1</v>
      </c>
      <c r="G452" s="11">
        <v>0</v>
      </c>
      <c r="I452" s="10">
        <v>0</v>
      </c>
      <c r="J452" s="11">
        <f>Table1[[#This Row],[تعداد دانلود]]+Table1[[#This Row],[تعداد تماشا (سایت جدید)]]</f>
        <v>1</v>
      </c>
    </row>
    <row r="453" spans="1:10" ht="43.5" x14ac:dyDescent="0.5">
      <c r="A453" s="5">
        <v>66</v>
      </c>
      <c r="B453" s="11">
        <v>9385</v>
      </c>
      <c r="C453" s="11">
        <v>888</v>
      </c>
      <c r="D453" s="9" t="s">
        <v>94</v>
      </c>
      <c r="E453" s="9" t="s">
        <v>6</v>
      </c>
      <c r="F453" s="11">
        <v>1</v>
      </c>
      <c r="G453" s="11">
        <v>0</v>
      </c>
      <c r="I453" s="10">
        <v>0</v>
      </c>
      <c r="J453" s="11">
        <f>Table1[[#This Row],[تعداد دانلود]]+Table1[[#This Row],[تعداد تماشا (سایت جدید)]]</f>
        <v>1</v>
      </c>
    </row>
    <row r="454" spans="1:10" ht="43.5" x14ac:dyDescent="0.5">
      <c r="A454" s="5">
        <v>67</v>
      </c>
      <c r="B454" s="11">
        <v>9421</v>
      </c>
      <c r="C454" s="11">
        <v>941</v>
      </c>
      <c r="D454" s="9" t="s">
        <v>95</v>
      </c>
      <c r="E454" s="9" t="s">
        <v>6</v>
      </c>
      <c r="F454" s="11">
        <v>0</v>
      </c>
      <c r="G454" s="11">
        <v>0</v>
      </c>
      <c r="I454" s="10">
        <v>0</v>
      </c>
      <c r="J454" s="11">
        <f>Table1[[#This Row],[تعداد دانلود]]+Table1[[#This Row],[تعداد تماشا (سایت جدید)]]</f>
        <v>0</v>
      </c>
    </row>
    <row r="455" spans="1:10" ht="22.5" x14ac:dyDescent="0.5">
      <c r="A455" s="5">
        <v>254</v>
      </c>
      <c r="B455" s="11">
        <v>8246</v>
      </c>
      <c r="C455" s="11"/>
      <c r="D455" s="11" t="s">
        <v>266</v>
      </c>
      <c r="E455" s="11" t="s">
        <v>7</v>
      </c>
      <c r="F455" s="11">
        <v>49</v>
      </c>
      <c r="G455" s="11">
        <v>354</v>
      </c>
      <c r="H455" s="11">
        <v>23</v>
      </c>
      <c r="I455" s="10">
        <v>0</v>
      </c>
      <c r="J455" s="11">
        <f>Table1[[#This Row],[تعداد دانلود]]+Table1[[#This Row],[تعداد تماشا (سایت جدید)]]</f>
        <v>72</v>
      </c>
    </row>
    <row r="456" spans="1:10" ht="22.5" x14ac:dyDescent="0.5">
      <c r="A456" s="5">
        <v>295</v>
      </c>
      <c r="B456" s="11">
        <v>8536</v>
      </c>
      <c r="C456" s="11"/>
      <c r="D456" s="11" t="s">
        <v>304</v>
      </c>
      <c r="E456" s="11" t="s">
        <v>7</v>
      </c>
      <c r="F456" s="11">
        <v>0</v>
      </c>
      <c r="G456" s="11">
        <v>0</v>
      </c>
      <c r="H456" s="11">
        <v>2</v>
      </c>
      <c r="I456" s="10">
        <v>0</v>
      </c>
      <c r="J456" s="11">
        <f>Table1[[#This Row],[تعداد دانلود]]+Table1[[#This Row],[تعداد تماشا (سایت جدید)]]</f>
        <v>2</v>
      </c>
    </row>
    <row r="457" spans="1:10" ht="22.5" x14ac:dyDescent="0.5">
      <c r="A457" s="5">
        <v>325</v>
      </c>
      <c r="B457" s="11">
        <v>7578</v>
      </c>
      <c r="C457" s="11"/>
      <c r="D457" s="11" t="s">
        <v>335</v>
      </c>
      <c r="E457" s="11" t="s">
        <v>6</v>
      </c>
      <c r="F457" s="11">
        <v>78</v>
      </c>
      <c r="G457" s="11">
        <v>688</v>
      </c>
      <c r="H457" s="11">
        <v>20</v>
      </c>
      <c r="I457" s="10">
        <v>0</v>
      </c>
      <c r="J457" s="11">
        <f>Table1[[#This Row],[تعداد دانلود]]+Table1[[#This Row],[تعداد تماشا (سایت جدید)]]</f>
        <v>98</v>
      </c>
    </row>
    <row r="458" spans="1:10" ht="22.5" x14ac:dyDescent="0.5">
      <c r="A458" s="5">
        <v>326</v>
      </c>
      <c r="B458" s="11">
        <v>7579</v>
      </c>
      <c r="C458" s="11"/>
      <c r="D458" s="11" t="s">
        <v>336</v>
      </c>
      <c r="E458" s="11" t="s">
        <v>6</v>
      </c>
      <c r="F458" s="11">
        <v>23</v>
      </c>
      <c r="G458" s="11">
        <v>321</v>
      </c>
      <c r="H458" s="11">
        <v>13</v>
      </c>
      <c r="I458" s="10">
        <v>0</v>
      </c>
      <c r="J458" s="11">
        <f>Table1[[#This Row],[تعداد دانلود]]+Table1[[#This Row],[تعداد تماشا (سایت جدید)]]</f>
        <v>36</v>
      </c>
    </row>
    <row r="459" spans="1:10" ht="22.5" x14ac:dyDescent="0.5">
      <c r="A459" s="5">
        <v>327</v>
      </c>
      <c r="B459" s="11">
        <v>7580</v>
      </c>
      <c r="C459" s="11"/>
      <c r="D459" s="11" t="s">
        <v>337</v>
      </c>
      <c r="E459" s="11" t="s">
        <v>6</v>
      </c>
      <c r="F459" s="11">
        <v>27</v>
      </c>
      <c r="G459" s="11">
        <v>302</v>
      </c>
      <c r="H459" s="11">
        <v>10</v>
      </c>
      <c r="I459" s="10">
        <v>0</v>
      </c>
      <c r="J459" s="11">
        <f>Table1[[#This Row],[تعداد دانلود]]+Table1[[#This Row],[تعداد تماشا (سایت جدید)]]</f>
        <v>37</v>
      </c>
    </row>
    <row r="460" spans="1:10" ht="22.5" x14ac:dyDescent="0.5">
      <c r="A460" s="5">
        <v>328</v>
      </c>
      <c r="B460" s="11">
        <v>7581</v>
      </c>
      <c r="C460" s="11"/>
      <c r="D460" s="11" t="s">
        <v>338</v>
      </c>
      <c r="E460" s="11" t="s">
        <v>6</v>
      </c>
      <c r="F460" s="11">
        <v>25</v>
      </c>
      <c r="G460" s="11">
        <v>199</v>
      </c>
      <c r="H460" s="11">
        <v>10</v>
      </c>
      <c r="I460" s="10">
        <v>0</v>
      </c>
      <c r="J460" s="11">
        <f>Table1[[#This Row],[تعداد دانلود]]+Table1[[#This Row],[تعداد تماشا (سایت جدید)]]</f>
        <v>35</v>
      </c>
    </row>
    <row r="461" spans="1:10" ht="22.5" x14ac:dyDescent="0.5">
      <c r="A461" s="5">
        <v>329</v>
      </c>
      <c r="B461" s="11">
        <v>7582</v>
      </c>
      <c r="C461" s="11"/>
      <c r="D461" s="11" t="s">
        <v>339</v>
      </c>
      <c r="E461" s="11" t="s">
        <v>6</v>
      </c>
      <c r="F461" s="11">
        <v>17</v>
      </c>
      <c r="G461" s="11">
        <v>266</v>
      </c>
      <c r="H461" s="11">
        <v>7</v>
      </c>
      <c r="I461" s="10">
        <v>0</v>
      </c>
      <c r="J461" s="11">
        <f>Table1[[#This Row],[تعداد دانلود]]+Table1[[#This Row],[تعداد تماشا (سایت جدید)]]</f>
        <v>24</v>
      </c>
    </row>
    <row r="462" spans="1:10" ht="22.5" x14ac:dyDescent="0.5">
      <c r="A462" s="5">
        <v>330</v>
      </c>
      <c r="B462" s="11">
        <v>7583</v>
      </c>
      <c r="C462" s="11"/>
      <c r="D462" s="11" t="s">
        <v>340</v>
      </c>
      <c r="E462" s="11" t="s">
        <v>6</v>
      </c>
      <c r="F462" s="11">
        <v>9</v>
      </c>
      <c r="G462" s="11">
        <v>98</v>
      </c>
      <c r="H462" s="11">
        <v>9</v>
      </c>
      <c r="I462" s="10">
        <v>0</v>
      </c>
      <c r="J462" s="11">
        <f>Table1[[#This Row],[تعداد دانلود]]+Table1[[#This Row],[تعداد تماشا (سایت جدید)]]</f>
        <v>18</v>
      </c>
    </row>
    <row r="463" spans="1:10" ht="22.5" x14ac:dyDescent="0.5">
      <c r="A463" s="5">
        <v>331</v>
      </c>
      <c r="B463" s="11">
        <v>7584</v>
      </c>
      <c r="C463" s="11"/>
      <c r="D463" s="11" t="s">
        <v>341</v>
      </c>
      <c r="E463" s="11" t="s">
        <v>6</v>
      </c>
      <c r="F463" s="11">
        <v>4</v>
      </c>
      <c r="G463" s="11">
        <v>48</v>
      </c>
      <c r="H463" s="11">
        <v>8</v>
      </c>
      <c r="I463" s="10">
        <v>0</v>
      </c>
      <c r="J463" s="11">
        <f>Table1[[#This Row],[تعداد دانلود]]+Table1[[#This Row],[تعداد تماشا (سایت جدید)]]</f>
        <v>12</v>
      </c>
    </row>
    <row r="464" spans="1:10" ht="22.5" x14ac:dyDescent="0.5">
      <c r="A464" s="5">
        <v>332</v>
      </c>
      <c r="B464" s="11">
        <v>7585</v>
      </c>
      <c r="C464" s="11"/>
      <c r="D464" s="11" t="s">
        <v>342</v>
      </c>
      <c r="E464" s="11" t="s">
        <v>6</v>
      </c>
      <c r="F464" s="11">
        <v>6</v>
      </c>
      <c r="G464" s="11">
        <v>79</v>
      </c>
      <c r="H464" s="11">
        <v>9</v>
      </c>
      <c r="I464" s="10">
        <v>0</v>
      </c>
      <c r="J464" s="11">
        <f>Table1[[#This Row],[تعداد دانلود]]+Table1[[#This Row],[تعداد تماشا (سایت جدید)]]</f>
        <v>15</v>
      </c>
    </row>
    <row r="465" spans="1:10" ht="22.5" x14ac:dyDescent="0.5">
      <c r="A465" s="5">
        <v>333</v>
      </c>
      <c r="B465" s="11">
        <v>7586</v>
      </c>
      <c r="C465" s="11"/>
      <c r="D465" s="11" t="s">
        <v>343</v>
      </c>
      <c r="E465" s="11" t="s">
        <v>6</v>
      </c>
      <c r="F465" s="11">
        <v>4</v>
      </c>
      <c r="G465" s="11">
        <v>82</v>
      </c>
      <c r="H465" s="11">
        <v>9</v>
      </c>
      <c r="I465" s="10">
        <v>0</v>
      </c>
      <c r="J465" s="11">
        <f>Table1[[#This Row],[تعداد دانلود]]+Table1[[#This Row],[تعداد تماشا (سایت جدید)]]</f>
        <v>13</v>
      </c>
    </row>
    <row r="466" spans="1:10" ht="22.5" x14ac:dyDescent="0.5">
      <c r="A466" s="5">
        <v>334</v>
      </c>
      <c r="B466" s="11">
        <v>7587</v>
      </c>
      <c r="C466" s="11"/>
      <c r="D466" s="11" t="s">
        <v>344</v>
      </c>
      <c r="E466" s="11" t="s">
        <v>6</v>
      </c>
      <c r="F466" s="11">
        <v>7</v>
      </c>
      <c r="G466" s="11">
        <v>106</v>
      </c>
      <c r="H466" s="11">
        <v>9</v>
      </c>
      <c r="I466" s="10">
        <v>0</v>
      </c>
      <c r="J466" s="11">
        <f>Table1[[#This Row],[تعداد دانلود]]+Table1[[#This Row],[تعداد تماشا (سایت جدید)]]</f>
        <v>16</v>
      </c>
    </row>
    <row r="467" spans="1:10" ht="22.5" x14ac:dyDescent="0.5">
      <c r="A467" s="5">
        <v>335</v>
      </c>
      <c r="B467" s="11">
        <v>7588</v>
      </c>
      <c r="C467" s="11"/>
      <c r="D467" s="11" t="s">
        <v>346</v>
      </c>
      <c r="E467" s="11" t="s">
        <v>6</v>
      </c>
      <c r="F467" s="11">
        <v>12</v>
      </c>
      <c r="G467" s="11">
        <v>138</v>
      </c>
      <c r="H467" s="11">
        <v>9</v>
      </c>
      <c r="I467" s="10">
        <v>0</v>
      </c>
      <c r="J467" s="11">
        <f>Table1[[#This Row],[تعداد دانلود]]+Table1[[#This Row],[تعداد تماشا (سایت جدید)]]</f>
        <v>21</v>
      </c>
    </row>
    <row r="468" spans="1:10" ht="22.5" x14ac:dyDescent="0.5">
      <c r="A468" s="5">
        <v>336</v>
      </c>
      <c r="B468" s="11">
        <v>7589</v>
      </c>
      <c r="C468" s="11"/>
      <c r="D468" s="11" t="s">
        <v>347</v>
      </c>
      <c r="E468" s="11" t="s">
        <v>6</v>
      </c>
      <c r="F468" s="11">
        <v>3</v>
      </c>
      <c r="G468" s="11">
        <v>43</v>
      </c>
      <c r="H468" s="11">
        <v>9</v>
      </c>
      <c r="I468" s="10">
        <v>0</v>
      </c>
      <c r="J468" s="11">
        <f>Table1[[#This Row],[تعداد دانلود]]+Table1[[#This Row],[تعداد تماشا (سایت جدید)]]</f>
        <v>12</v>
      </c>
    </row>
    <row r="469" spans="1:10" ht="22.5" hidden="1" x14ac:dyDescent="0.5">
      <c r="A469" s="5">
        <v>469</v>
      </c>
      <c r="B469" s="11">
        <v>9270</v>
      </c>
      <c r="C469" s="11">
        <v>789</v>
      </c>
      <c r="D469" s="11" t="s">
        <v>480</v>
      </c>
      <c r="E469" s="11" t="s">
        <v>47</v>
      </c>
      <c r="F469" s="11">
        <v>4</v>
      </c>
      <c r="G469" s="11">
        <v>12</v>
      </c>
      <c r="H469" s="11"/>
      <c r="I469" s="8"/>
      <c r="J469" s="11">
        <f>Table1[[#This Row],[تعداد دانلود]]+Table1[[#This Row],[تعداد تماشا (سایت جدید)]]</f>
        <v>4</v>
      </c>
    </row>
    <row r="470" spans="1:10" ht="22.5" hidden="1" x14ac:dyDescent="0.5">
      <c r="A470" s="5">
        <v>470</v>
      </c>
      <c r="B470" s="11">
        <v>8753</v>
      </c>
      <c r="C470" s="11">
        <v>292</v>
      </c>
      <c r="D470" s="11" t="s">
        <v>481</v>
      </c>
      <c r="E470" s="11" t="s">
        <v>47</v>
      </c>
      <c r="F470" s="11">
        <v>124</v>
      </c>
      <c r="G470" s="11">
        <v>142</v>
      </c>
      <c r="H470" s="11">
        <v>46</v>
      </c>
      <c r="I470" s="8"/>
      <c r="J470" s="11">
        <f>Table1[[#This Row],[تعداد دانلود]]+Table1[[#This Row],[تعداد تماشا (سایت جدید)]]</f>
        <v>170</v>
      </c>
    </row>
    <row r="471" spans="1:10" ht="22.5" x14ac:dyDescent="0.5">
      <c r="A471" s="5">
        <v>360</v>
      </c>
      <c r="B471" s="11">
        <v>7571</v>
      </c>
      <c r="C471" s="11"/>
      <c r="D471" s="11" t="s">
        <v>370</v>
      </c>
      <c r="E471" s="11" t="s">
        <v>6</v>
      </c>
      <c r="F471" s="11">
        <v>96</v>
      </c>
      <c r="G471" s="11">
        <v>731</v>
      </c>
      <c r="H471" s="11">
        <v>68</v>
      </c>
      <c r="I471" s="10">
        <v>0</v>
      </c>
      <c r="J471" s="11">
        <f>Table1[[#This Row],[تعداد دانلود]]+Table1[[#This Row],[تعداد تماشا (سایت جدید)]]</f>
        <v>164</v>
      </c>
    </row>
    <row r="472" spans="1:10" ht="22.5" hidden="1" x14ac:dyDescent="0.5">
      <c r="A472" s="5">
        <v>472</v>
      </c>
      <c r="B472" s="11">
        <v>9080</v>
      </c>
      <c r="C472" s="11">
        <v>600</v>
      </c>
      <c r="D472" s="11" t="s">
        <v>483</v>
      </c>
      <c r="E472" s="11" t="s">
        <v>47</v>
      </c>
      <c r="F472" s="11">
        <v>39</v>
      </c>
      <c r="G472" s="11">
        <v>46</v>
      </c>
      <c r="H472" s="11">
        <v>6</v>
      </c>
      <c r="I472" s="8"/>
      <c r="J472" s="11">
        <f>Table1[[#This Row],[تعداد دانلود]]+Table1[[#This Row],[تعداد تماشا (سایت جدید)]]</f>
        <v>45</v>
      </c>
    </row>
    <row r="473" spans="1:10" ht="22.5" x14ac:dyDescent="0.5">
      <c r="A473" s="5">
        <v>361</v>
      </c>
      <c r="B473" s="11">
        <v>7572</v>
      </c>
      <c r="C473" s="11"/>
      <c r="D473" s="11" t="s">
        <v>371</v>
      </c>
      <c r="E473" s="11" t="s">
        <v>6</v>
      </c>
      <c r="F473" s="11">
        <v>19</v>
      </c>
      <c r="G473" s="11">
        <v>162</v>
      </c>
      <c r="H473" s="11">
        <v>37</v>
      </c>
      <c r="I473" s="10">
        <v>0</v>
      </c>
      <c r="J473" s="11">
        <f>Table1[[#This Row],[تعداد دانلود]]+Table1[[#This Row],[تعداد تماشا (سایت جدید)]]</f>
        <v>56</v>
      </c>
    </row>
    <row r="474" spans="1:10" ht="22.5" hidden="1" x14ac:dyDescent="0.5">
      <c r="A474" s="5">
        <v>474</v>
      </c>
      <c r="B474" s="11">
        <v>6835</v>
      </c>
      <c r="C474" s="11"/>
      <c r="D474" s="11" t="s">
        <v>485</v>
      </c>
      <c r="E474" s="11" t="s">
        <v>47</v>
      </c>
      <c r="F474" s="11">
        <v>59</v>
      </c>
      <c r="G474" s="11">
        <v>53</v>
      </c>
      <c r="H474" s="11">
        <v>19</v>
      </c>
      <c r="I474" s="8"/>
      <c r="J474" s="11">
        <f>Table1[[#This Row],[تعداد دانلود]]+Table1[[#This Row],[تعداد تماشا (سایت جدید)]]</f>
        <v>78</v>
      </c>
    </row>
    <row r="475" spans="1:10" ht="22.5" x14ac:dyDescent="0.5">
      <c r="A475" s="18" t="s">
        <v>497</v>
      </c>
      <c r="B475" s="19"/>
      <c r="C475" s="19"/>
      <c r="D475" s="19"/>
      <c r="E475" s="19"/>
      <c r="F475" s="19"/>
      <c r="G475" s="19">
        <f>SUBTOTAL(109,Table1[دقایق تماشا])</f>
        <v>317252</v>
      </c>
      <c r="H475" s="19">
        <f>SUBTOTAL(109,Table1[تعداد دانلود])</f>
        <v>5323</v>
      </c>
      <c r="I475" s="20">
        <f>SUBTOTAL(109,Table1[فروش])</f>
        <v>56997706</v>
      </c>
      <c r="J475" s="19">
        <f>SUBTOTAL(109,Table1[Column1])</f>
        <v>31946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495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2024-05-25T10:22:45Z</dcterms:modified>
</cp:coreProperties>
</file>