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0640" windowHeight="11760"/>
  </bookViews>
  <sheets>
    <sheet name="FirmValue" sheetId="14" r:id="rId1"/>
    <sheet name="2023TrendAnalysis" sheetId="15" r:id="rId2"/>
    <sheet name="Projection" sheetId="16" r:id="rId3"/>
  </sheets>
  <externalReferences>
    <externalReference r:id="rId4"/>
    <externalReference r:id="rId5"/>
  </externalReferences>
  <calcPr calcId="162913" iterateDelta="1E-4"/>
</workbook>
</file>

<file path=xl/calcChain.xml><?xml version="1.0" encoding="utf-8"?>
<calcChain xmlns="http://schemas.openxmlformats.org/spreadsheetml/2006/main">
  <c r="E153" i="16" l="1"/>
  <c r="E152" i="16"/>
  <c r="E151" i="16"/>
  <c r="J150" i="16"/>
  <c r="E150" i="16"/>
  <c r="J149" i="16"/>
  <c r="E149" i="16"/>
  <c r="J148" i="16"/>
  <c r="E148" i="16"/>
  <c r="J147" i="16"/>
  <c r="E147" i="16"/>
  <c r="E146" i="16"/>
  <c r="J145" i="16"/>
  <c r="E145" i="16"/>
  <c r="D144" i="16"/>
  <c r="E144" i="16" s="1"/>
  <c r="J143" i="16"/>
  <c r="E143" i="16"/>
  <c r="E142" i="16"/>
  <c r="J141" i="16"/>
  <c r="E141" i="16"/>
  <c r="E140" i="16"/>
  <c r="E139" i="16"/>
  <c r="J138" i="16"/>
  <c r="E138" i="16"/>
  <c r="E137" i="16"/>
  <c r="J136" i="16"/>
  <c r="E136" i="16"/>
  <c r="D136" i="16"/>
  <c r="J135" i="16"/>
  <c r="D135" i="16"/>
  <c r="E135" i="16" s="1"/>
  <c r="J134" i="16"/>
  <c r="E134" i="16"/>
  <c r="J133" i="16"/>
  <c r="E133" i="16"/>
  <c r="J132" i="16"/>
  <c r="D132" i="16"/>
  <c r="E132" i="16" s="1"/>
  <c r="E131" i="16"/>
  <c r="E130" i="16"/>
  <c r="J129" i="16"/>
  <c r="D129" i="16"/>
  <c r="E129" i="16" s="1"/>
  <c r="E128" i="16"/>
  <c r="D128" i="16"/>
  <c r="E127" i="16"/>
  <c r="J126" i="16"/>
  <c r="E126" i="16"/>
  <c r="E125" i="16"/>
  <c r="E124" i="16"/>
  <c r="E123" i="16"/>
  <c r="C123" i="16"/>
  <c r="E122" i="16"/>
  <c r="C121" i="16"/>
  <c r="E121" i="16" s="1"/>
  <c r="E120" i="16"/>
  <c r="C119" i="16"/>
  <c r="E119" i="16" s="1"/>
  <c r="D111" i="16"/>
  <c r="L110" i="16"/>
  <c r="H109" i="16"/>
  <c r="H110" i="16" s="1"/>
  <c r="J119" i="16" s="1"/>
  <c r="G103" i="16"/>
  <c r="F103" i="16" s="1"/>
  <c r="I103" i="16" s="1"/>
  <c r="G102" i="16"/>
  <c r="G100" i="16"/>
  <c r="G99" i="16"/>
  <c r="G98" i="16"/>
  <c r="G97" i="16"/>
  <c r="G95" i="16"/>
  <c r="G94" i="16"/>
  <c r="G93" i="16"/>
  <c r="G92" i="16"/>
  <c r="G90" i="16"/>
  <c r="G89" i="16"/>
  <c r="G88" i="16"/>
  <c r="G87" i="16"/>
  <c r="G85" i="16"/>
  <c r="G84" i="16"/>
  <c r="G83" i="16"/>
  <c r="G82" i="16"/>
  <c r="G81" i="16"/>
  <c r="G79" i="16"/>
  <c r="G78" i="16"/>
  <c r="G77" i="16"/>
  <c r="G76" i="16"/>
  <c r="G74" i="16"/>
  <c r="G73" i="16"/>
  <c r="G72" i="16"/>
  <c r="G71" i="16"/>
  <c r="G69" i="16"/>
  <c r="G68" i="16"/>
  <c r="G67" i="16"/>
  <c r="G66" i="16"/>
  <c r="G64" i="16"/>
  <c r="G63" i="16"/>
  <c r="G62" i="16"/>
  <c r="G61" i="16"/>
  <c r="G59" i="16"/>
  <c r="G58" i="16"/>
  <c r="G57" i="16"/>
  <c r="G56" i="16"/>
  <c r="G55" i="16"/>
  <c r="G54" i="16"/>
  <c r="G52" i="16"/>
  <c r="G51" i="16"/>
  <c r="G50" i="16"/>
  <c r="G49" i="16"/>
  <c r="G48" i="16"/>
  <c r="D48" i="16"/>
  <c r="D109" i="16" s="1"/>
  <c r="J47" i="16"/>
  <c r="G47" i="16"/>
  <c r="F47" i="16" s="1"/>
  <c r="I47" i="16" s="1"/>
  <c r="D25" i="16"/>
  <c r="C25" i="16"/>
  <c r="D24" i="16"/>
  <c r="M21" i="16"/>
  <c r="D21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" i="16"/>
  <c r="K21" i="16" s="1"/>
  <c r="F50" i="16" l="1"/>
  <c r="I50" i="16" s="1"/>
  <c r="J50" i="16"/>
  <c r="F55" i="16"/>
  <c r="I55" i="16" s="1"/>
  <c r="J55" i="16"/>
  <c r="F57" i="16"/>
  <c r="I57" i="16" s="1"/>
  <c r="J57" i="16"/>
  <c r="F62" i="16"/>
  <c r="I62" i="16" s="1"/>
  <c r="J62" i="16"/>
  <c r="F64" i="16"/>
  <c r="I64" i="16" s="1"/>
  <c r="J64" i="16"/>
  <c r="F67" i="16"/>
  <c r="I67" i="16" s="1"/>
  <c r="J67" i="16"/>
  <c r="F72" i="16"/>
  <c r="I72" i="16" s="1"/>
  <c r="J72" i="16"/>
  <c r="F76" i="16"/>
  <c r="I76" i="16" s="1"/>
  <c r="J76" i="16"/>
  <c r="F81" i="16"/>
  <c r="I81" i="16" s="1"/>
  <c r="J81" i="16"/>
  <c r="F85" i="16"/>
  <c r="I85" i="16" s="1"/>
  <c r="J85" i="16"/>
  <c r="F95" i="16"/>
  <c r="I95" i="16" s="1"/>
  <c r="J95" i="16"/>
  <c r="F100" i="16"/>
  <c r="I100" i="16" s="1"/>
  <c r="J100" i="16"/>
  <c r="C26" i="16"/>
  <c r="F77" i="16"/>
  <c r="I77" i="16" s="1"/>
  <c r="J77" i="16"/>
  <c r="F82" i="16"/>
  <c r="I82" i="16" s="1"/>
  <c r="J82" i="16"/>
  <c r="F87" i="16"/>
  <c r="I87" i="16" s="1"/>
  <c r="J87" i="16"/>
  <c r="F92" i="16"/>
  <c r="I92" i="16" s="1"/>
  <c r="J92" i="16"/>
  <c r="F97" i="16"/>
  <c r="I97" i="16" s="1"/>
  <c r="J97" i="16"/>
  <c r="F102" i="16"/>
  <c r="I102" i="16" s="1"/>
  <c r="J102" i="16"/>
  <c r="F49" i="16"/>
  <c r="I49" i="16" s="1"/>
  <c r="J49" i="16"/>
  <c r="F51" i="16"/>
  <c r="I51" i="16" s="1"/>
  <c r="J51" i="16"/>
  <c r="F54" i="16"/>
  <c r="I54" i="16" s="1"/>
  <c r="J54" i="16"/>
  <c r="F56" i="16"/>
  <c r="I56" i="16" s="1"/>
  <c r="J56" i="16"/>
  <c r="F58" i="16"/>
  <c r="I58" i="16" s="1"/>
  <c r="J58" i="16"/>
  <c r="F61" i="16"/>
  <c r="I61" i="16" s="1"/>
  <c r="J61" i="16"/>
  <c r="F63" i="16"/>
  <c r="I63" i="16" s="1"/>
  <c r="J63" i="16"/>
  <c r="F66" i="16"/>
  <c r="I66" i="16" s="1"/>
  <c r="J66" i="16"/>
  <c r="F68" i="16"/>
  <c r="I68" i="16" s="1"/>
  <c r="J68" i="16"/>
  <c r="F71" i="16"/>
  <c r="I71" i="16" s="1"/>
  <c r="J71" i="16"/>
  <c r="F73" i="16"/>
  <c r="I73" i="16" s="1"/>
  <c r="J73" i="16"/>
  <c r="F78" i="16"/>
  <c r="I78" i="16" s="1"/>
  <c r="J78" i="16"/>
  <c r="F83" i="16"/>
  <c r="I83" i="16" s="1"/>
  <c r="J83" i="16"/>
  <c r="F88" i="16"/>
  <c r="I88" i="16" s="1"/>
  <c r="J88" i="16"/>
  <c r="F93" i="16"/>
  <c r="I93" i="16" s="1"/>
  <c r="J93" i="16"/>
  <c r="F98" i="16"/>
  <c r="I98" i="16" s="1"/>
  <c r="J98" i="16"/>
  <c r="F74" i="16"/>
  <c r="I74" i="16" s="1"/>
  <c r="J74" i="16"/>
  <c r="F79" i="16"/>
  <c r="I79" i="16" s="1"/>
  <c r="J79" i="16"/>
  <c r="F84" i="16"/>
  <c r="I84" i="16" s="1"/>
  <c r="J84" i="16"/>
  <c r="F89" i="16"/>
  <c r="I89" i="16" s="1"/>
  <c r="J89" i="16"/>
  <c r="F94" i="16"/>
  <c r="I94" i="16" s="1"/>
  <c r="J94" i="16"/>
  <c r="F99" i="16"/>
  <c r="I99" i="16" s="1"/>
  <c r="J99" i="16"/>
  <c r="F48" i="16"/>
  <c r="I48" i="16" s="1"/>
  <c r="I109" i="16" s="1"/>
  <c r="J48" i="16"/>
  <c r="F52" i="16"/>
  <c r="I52" i="16" s="1"/>
  <c r="J52" i="16"/>
  <c r="F59" i="16"/>
  <c r="I59" i="16" s="1"/>
  <c r="J59" i="16"/>
  <c r="F69" i="16"/>
  <c r="I69" i="16" s="1"/>
  <c r="J69" i="16"/>
  <c r="F90" i="16"/>
  <c r="I90" i="16" s="1"/>
  <c r="J90" i="16"/>
  <c r="J103" i="16"/>
  <c r="D26" i="16" l="1"/>
  <c r="C27" i="16"/>
  <c r="D27" i="16" l="1"/>
  <c r="C28" i="16"/>
  <c r="D28" i="16" l="1"/>
  <c r="C29" i="16"/>
  <c r="D29" i="16" l="1"/>
  <c r="C30" i="16" s="1"/>
  <c r="D30" i="16" l="1"/>
  <c r="C31" i="16"/>
  <c r="D31" i="16" l="1"/>
  <c r="C32" i="16" s="1"/>
  <c r="D32" i="16" l="1"/>
  <c r="C33" i="16"/>
  <c r="D33" i="16" l="1"/>
  <c r="C34" i="16"/>
  <c r="D34" i="16" l="1"/>
  <c r="C35" i="16"/>
  <c r="D35" i="16" l="1"/>
  <c r="C36" i="16"/>
  <c r="D36" i="16" l="1"/>
  <c r="C37" i="16"/>
  <c r="D37" i="16" s="1"/>
  <c r="D38" i="16" s="1"/>
  <c r="C13" i="14" l="1"/>
  <c r="E3" i="15" s="1"/>
  <c r="D11" i="15"/>
  <c r="C7" i="14" l="1"/>
  <c r="C4" i="14" s="1"/>
  <c r="C15" i="14" l="1"/>
  <c r="D3" i="15" s="1"/>
  <c r="F3" i="15"/>
</calcChain>
</file>

<file path=xl/sharedStrings.xml><?xml version="1.0" encoding="utf-8"?>
<sst xmlns="http://schemas.openxmlformats.org/spreadsheetml/2006/main" count="224" uniqueCount="94">
  <si>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</si>
  <si>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</si>
  <si>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</si>
  <si>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</si>
  <si>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</si>
  <si>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</si>
  <si>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</si>
  <si>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</si>
  <si>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</si>
  <si>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</si>
  <si>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FirmValue</t>
  </si>
  <si>
    <t>CashBalance</t>
  </si>
  <si>
    <t>Investments</t>
  </si>
  <si>
    <t>On Current Date</t>
  </si>
  <si>
    <t>Pharmacy1</t>
  </si>
  <si>
    <t>L50000W48P1750</t>
  </si>
  <si>
    <t>Active</t>
  </si>
  <si>
    <t>Shop1</t>
  </si>
  <si>
    <t>L20000W17P1400</t>
  </si>
  <si>
    <t>Borrower1</t>
  </si>
  <si>
    <t>L10000W48P350</t>
  </si>
  <si>
    <t>Equity</t>
  </si>
  <si>
    <t>Monthly Interest</t>
  </si>
  <si>
    <t>Month1</t>
  </si>
  <si>
    <t>Rate</t>
  </si>
  <si>
    <t>Monthly Investment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</si>
  <si>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</si>
  <si>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</si>
  <si>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</si>
  <si>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</si>
  <si>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</si>
  <si>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</si>
  <si>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</si>
  <si>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</si>
  <si>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</si>
  <si>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</si>
  <si>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</si>
  <si>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</si>
  <si>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</si>
  <si>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Week</t>
  </si>
  <si>
    <t>Total Wk</t>
  </si>
  <si>
    <t>Remain. Wk</t>
  </si>
  <si>
    <t>Start</t>
  </si>
  <si>
    <t>EWI</t>
  </si>
  <si>
    <t>Outstanding</t>
  </si>
  <si>
    <t>Paid</t>
  </si>
  <si>
    <t>Realized Gain</t>
  </si>
  <si>
    <t>Baruni</t>
  </si>
  <si>
    <t>D5000P60</t>
  </si>
  <si>
    <t>Mona</t>
  </si>
  <si>
    <t>D10000P120</t>
  </si>
  <si>
    <t>Priyadarshini</t>
  </si>
  <si>
    <t>Bijenti</t>
  </si>
  <si>
    <t>W10000P17</t>
  </si>
  <si>
    <t>Salam sunanda</t>
  </si>
  <si>
    <t>Khoirom priyadarsini</t>
  </si>
  <si>
    <t>W15000P17</t>
  </si>
  <si>
    <t>realized Gain</t>
  </si>
  <si>
    <t>Total Equity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</si>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</sst>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[$-F800]dddd\,\ mmmm\ dd\,\ yyyy"/>
    <numFmt numFmtId="165" formatCode="[$-14009]dddd\,\ d\ mmmm\,\ yyyy;@"/>
    <numFmt numFmtId="167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0" fontId="5" fillId="2" borderId="0" xfId="0" applyFont="1" applyFill="1"/>
    <xf numFmtId="44" fontId="5" fillId="2" borderId="0" xfId="1" applyFont="1" applyFill="1"/>
    <xf numFmtId="165" fontId="3" fillId="4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44" fontId="3" fillId="3" borderId="2" xfId="1" applyFont="1" applyFill="1" applyBorder="1" applyAlignment="1">
      <alignment horizontal="center" vertical="center" wrapText="1"/>
    </xf>
    <xf numFmtId="165" fontId="3" fillId="4" borderId="3" xfId="1" applyNumberFormat="1" applyFont="1" applyFill="1" applyBorder="1" applyAlignment="1">
      <alignment horizontal="center" vertical="center"/>
    </xf>
    <xf numFmtId="44" fontId="3" fillId="4" borderId="3" xfId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44" fontId="6" fillId="5" borderId="5" xfId="1" applyFont="1" applyFill="1" applyBorder="1" applyAlignment="1">
      <alignment horizontal="center" vertical="center"/>
    </xf>
    <xf numFmtId="44" fontId="6" fillId="5" borderId="6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44" fontId="3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'2023TrendAnalysis'!$C$3:$C$14</c:f>
              <c:numCache>
                <c:formatCode>_("₹"* #,##0.00_);_("₹"* \(#,##0.00\);_("₹"* "-"??_);_(@_)</c:formatCode>
                <c:ptCount val="12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8">
                  <c:v>44880</c:v>
                </c:pt>
                <c:pt idx="9">
                  <c:v>134880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'2023TrendAnalysis'!$D$3:$D$14</c:f>
              <c:numCache>
                <c:formatCode>_("₹"* #,##0.00_);_("₹"* \(#,##0.00\);_("₹"* "-"??_);_(@_)</c:formatCode>
                <c:ptCount val="12"/>
                <c:pt idx="0">
                  <c:v>190050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8">
                  <c:v>58500</c:v>
                </c:pt>
                <c:pt idx="9">
                  <c:v>190050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'2023TrendAnalysis'!$E$3:$E$14</c:f>
              <c:numCache>
                <c:formatCode>_("₹"* #,##0.00_);_("₹"* \(#,##0.00\);_("₹"* "-"??_);_(@_)</c:formatCode>
                <c:ptCount val="12"/>
                <c:pt idx="0">
                  <c:v>13000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8">
                  <c:v>9100</c:v>
                </c:pt>
                <c:pt idx="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'2023TrendAnalysis'!$F$3:$F$14</c:f>
              <c:numCache>
                <c:formatCode>_("₹"* #,##0.00_);_("₹"* \(#,##0.00\);_("₹"* "-"??_);_(@_)</c:formatCode>
                <c:ptCount val="12"/>
                <c:pt idx="0">
                  <c:v>177050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8">
                  <c:v>49400</c:v>
                </c:pt>
                <c:pt idx="9">
                  <c:v>177050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304"/>
        <c:axId val="59475840"/>
      </c:lineChart>
      <c:dateAx>
        <c:axId val="59474304"/>
        <c:scaling>
          <c:orientation val="minMax"/>
        </c:scaling>
        <c:delete val="0"/>
        <c:axPos val="b"/>
        <c:numFmt formatCode="[$-14009]dddd\,\ d\ 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840"/>
        <c:crosses val="autoZero"/>
        <c:auto val="1"/>
        <c:lblOffset val="100"/>
        <c:baseTimeUnit val="days"/>
      </c:dateAx>
      <c:valAx>
        <c:axId val="59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14</xdr:row>
      <xdr:rowOff>100012</xdr:rowOff>
    </xdr:from>
    <xdr:to>
      <xdr:col>4</xdr:col>
      <xdr:colOff>895350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2023/Loanee-Priyadarsh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177050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C7" sqref="C7"/>
    </sheetView>
  </sheetViews>
  <sheetFormatPr defaultRowHeight="12.75" x14ac:dyDescent="0.2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 x14ac:dyDescent="0.25">
      <c r="B2" s="2" t="s">
        <v>7</v>
      </c>
      <c r="C2" s="5">
        <v>45221</v>
      </c>
    </row>
    <row r="4" spans="2:3" ht="22.5" customHeight="1" x14ac:dyDescent="0.25">
      <c r="B4" s="2" t="s">
        <v>3</v>
      </c>
      <c r="C4" s="3">
        <f>SUM(C7:C10)</f>
        <v>177050</v>
      </c>
    </row>
    <row r="5" spans="2:3" ht="9" customHeight="1" x14ac:dyDescent="0.25"/>
    <row r="6" spans="2:3" ht="22.5" customHeight="1" x14ac:dyDescent="0.25">
      <c r="B6" s="8" t="s">
        <v>8</v>
      </c>
      <c r="C6" s="8" t="s">
        <v>2</v>
      </c>
    </row>
    <row r="7" spans="2:3" ht="22.5" customHeight="1" x14ac:dyDescent="0.25">
      <c r="B7" s="2" t="s">
        <v>0</v>
      </c>
      <c r="C7" s="3">
        <f>'[1]2023'!$L$2</f>
        <v>177050</v>
      </c>
    </row>
    <row r="8" spans="2:3" ht="22.5" customHeight="1" x14ac:dyDescent="0.25">
      <c r="B8" s="6" t="s">
        <v>1</v>
      </c>
      <c r="C8" s="7"/>
    </row>
    <row r="9" spans="2:3" ht="22.5" customHeight="1" x14ac:dyDescent="0.25">
      <c r="B9" s="2" t="s">
        <v>4</v>
      </c>
      <c r="C9" s="3"/>
    </row>
    <row r="10" spans="2:3" ht="22.5" customHeight="1" x14ac:dyDescent="0.25">
      <c r="B10" s="6" t="s">
        <v>5</v>
      </c>
      <c r="C10" s="7"/>
    </row>
    <row r="11" spans="2:3" x14ac:dyDescent="0.25">
      <c r="C11" s="4"/>
    </row>
    <row r="13" spans="2:3" ht="22.5" customHeight="1" x14ac:dyDescent="0.25">
      <c r="B13" s="2" t="s">
        <v>6</v>
      </c>
      <c r="C13" s="3">
        <f>3600+6000+3400</f>
        <v>13000</v>
      </c>
    </row>
    <row r="15" spans="2:3" ht="22.5" customHeight="1" x14ac:dyDescent="0.25">
      <c r="B15" s="8" t="s">
        <v>9</v>
      </c>
      <c r="C15" s="9">
        <f>C4+C13</f>
        <v>190050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E5" sqref="E5"/>
    </sheetView>
  </sheetViews>
  <sheetFormatPr defaultRowHeight="15" x14ac:dyDescent="0.25"/>
  <cols>
    <col min="1" max="1" width="4.85546875" style="10" customWidth="1"/>
    <col min="2" max="2" width="34.28515625" style="10" customWidth="1"/>
    <col min="3" max="3" width="20.28515625" style="11" customWidth="1"/>
    <col min="4" max="4" width="29" style="11" customWidth="1"/>
    <col min="5" max="5" width="18.5703125" style="11" customWidth="1"/>
    <col min="6" max="6" width="20.28515625" style="11" customWidth="1"/>
    <col min="7" max="7" width="25.28515625" style="10" customWidth="1"/>
    <col min="8" max="16384" width="9.140625" style="10"/>
  </cols>
  <sheetData>
    <row r="1" spans="2:7" ht="20.100000000000001" customHeight="1" x14ac:dyDescent="0.25"/>
    <row r="2" spans="2:7" ht="34.5" customHeight="1" thickBot="1" x14ac:dyDescent="0.3">
      <c r="B2" s="14"/>
      <c r="C2" s="14" t="s">
        <v>12</v>
      </c>
      <c r="D2" s="14" t="s">
        <v>10</v>
      </c>
      <c r="E2" s="14" t="s">
        <v>11</v>
      </c>
      <c r="F2" s="14" t="s">
        <v>2</v>
      </c>
    </row>
    <row r="3" spans="2:7" ht="33.75" customHeight="1" thickTop="1" thickBot="1" x14ac:dyDescent="0.3">
      <c r="B3" s="17" t="s">
        <v>13</v>
      </c>
      <c r="C3" s="18">
        <v>35000</v>
      </c>
      <c r="D3" s="18">
        <f>FirmValue!C15</f>
        <v>190050</v>
      </c>
      <c r="E3" s="18">
        <f>FirmValue!C13</f>
        <v>13000</v>
      </c>
      <c r="F3" s="19">
        <f>FirmValue!C4</f>
        <v>177050</v>
      </c>
    </row>
    <row r="4" spans="2:7" ht="20.100000000000001" customHeight="1" thickTop="1" x14ac:dyDescent="0.25">
      <c r="B4" s="15">
        <v>45221</v>
      </c>
      <c r="C4" s="16">
        <v>35000</v>
      </c>
      <c r="D4" s="16">
        <v>41200</v>
      </c>
      <c r="E4" s="16">
        <v>800</v>
      </c>
      <c r="F4" s="16">
        <v>40400</v>
      </c>
    </row>
    <row r="5" spans="2:7" ht="20.100000000000001" customHeight="1" x14ac:dyDescent="0.25">
      <c r="B5" s="13">
        <v>45227</v>
      </c>
      <c r="C5" s="3">
        <v>35000</v>
      </c>
      <c r="D5" s="3">
        <v>41200</v>
      </c>
      <c r="E5" s="3">
        <v>4100</v>
      </c>
      <c r="F5" s="3">
        <v>37100</v>
      </c>
    </row>
    <row r="6" spans="2:7" ht="20.100000000000001" customHeight="1" x14ac:dyDescent="0.25">
      <c r="B6" s="12">
        <v>45235</v>
      </c>
      <c r="C6" s="7">
        <v>35000</v>
      </c>
      <c r="D6" s="7">
        <v>41200</v>
      </c>
      <c r="E6" s="7">
        <v>4100</v>
      </c>
      <c r="F6" s="7">
        <v>37100</v>
      </c>
    </row>
    <row r="7" spans="2:7" ht="20.100000000000001" customHeight="1" x14ac:dyDescent="0.25">
      <c r="B7" s="13">
        <v>45242</v>
      </c>
      <c r="C7" s="3">
        <v>34880</v>
      </c>
      <c r="D7" s="3">
        <v>46100</v>
      </c>
      <c r="E7" s="3">
        <v>0</v>
      </c>
      <c r="F7" s="3">
        <v>46100</v>
      </c>
      <c r="G7" s="3"/>
    </row>
    <row r="8" spans="2:7" ht="20.100000000000001" customHeight="1" x14ac:dyDescent="0.25">
      <c r="B8" s="12">
        <v>45249</v>
      </c>
      <c r="C8" s="7">
        <v>34880</v>
      </c>
      <c r="D8" s="7">
        <v>46100</v>
      </c>
      <c r="E8" s="7"/>
      <c r="F8" s="7">
        <v>46100</v>
      </c>
    </row>
    <row r="9" spans="2:7" ht="20.100000000000001" customHeight="1" x14ac:dyDescent="0.25">
      <c r="B9" s="13">
        <v>45256</v>
      </c>
      <c r="C9" s="3">
        <v>44880</v>
      </c>
      <c r="D9" s="3">
        <v>59050</v>
      </c>
      <c r="E9" s="3">
        <v>1850</v>
      </c>
      <c r="F9" s="3">
        <v>57200</v>
      </c>
    </row>
    <row r="10" spans="2:7" ht="20.100000000000001" customHeight="1" x14ac:dyDescent="0.25">
      <c r="B10" s="12">
        <v>45263</v>
      </c>
      <c r="C10" s="7"/>
      <c r="D10" s="7"/>
      <c r="E10" s="7"/>
      <c r="F10" s="7"/>
    </row>
    <row r="11" spans="2:7" ht="20.100000000000001" customHeight="1" x14ac:dyDescent="0.25">
      <c r="B11" s="13">
        <v>45270</v>
      </c>
      <c r="C11" s="3">
        <v>44880</v>
      </c>
      <c r="D11" s="3">
        <f>E11+F11</f>
        <v>58500</v>
      </c>
      <c r="E11" s="3">
        <v>9100</v>
      </c>
      <c r="F11" s="3">
        <v>49400</v>
      </c>
    </row>
    <row r="12" spans="2:7" ht="20.100000000000001" customHeight="1" x14ac:dyDescent="0.25">
      <c r="B12" s="12">
        <v>45277</v>
      </c>
      <c r="C12" s="7">
        <v>134880</v>
      </c>
      <c r="D12" s="7">
        <v>190050</v>
      </c>
      <c r="E12" s="7">
        <v>13000</v>
      </c>
      <c r="F12" s="7">
        <v>177050</v>
      </c>
    </row>
    <row r="13" spans="2:7" ht="20.100000000000001" customHeight="1" x14ac:dyDescent="0.25">
      <c r="B13" s="13">
        <v>45284</v>
      </c>
      <c r="C13" s="3"/>
      <c r="D13" s="3"/>
      <c r="E13" s="3"/>
      <c r="F13" s="3"/>
    </row>
    <row r="14" spans="2:7" ht="20.100000000000001" customHeight="1" x14ac:dyDescent="0.25">
      <c r="B14" s="12"/>
      <c r="C14" s="7"/>
      <c r="D14" s="7"/>
      <c r="E14" s="7"/>
      <c r="F14" s="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5"/>
  <sheetViews>
    <sheetView topLeftCell="A10" zoomScale="85" zoomScaleNormal="85" workbookViewId="0">
      <selection activeCell="D8" sqref="D8"/>
    </sheetView>
  </sheetViews>
  <sheetFormatPr defaultRowHeight="12.75" x14ac:dyDescent="0.25"/>
  <cols>
    <col min="1" max="1" width="3.7109375" style="1" customWidth="1"/>
    <col min="2" max="2" width="25.7109375" style="1" customWidth="1"/>
    <col min="3" max="3" width="26.42578125" style="1" customWidth="1"/>
    <col min="4" max="5" width="21.28515625" style="1" customWidth="1"/>
    <col min="6" max="7" width="9.85546875" style="1" customWidth="1"/>
    <col min="8" max="8" width="16" style="1" customWidth="1"/>
    <col min="9" max="12" width="18.28515625" style="1" customWidth="1"/>
    <col min="13" max="13" width="10.85546875" style="1" bestFit="1" customWidth="1"/>
    <col min="14" max="16384" width="9.140625" style="1"/>
  </cols>
  <sheetData>
    <row r="1" spans="2:13" ht="21.75" customHeight="1" x14ac:dyDescent="0.25">
      <c r="B1" s="20" t="s">
        <v>14</v>
      </c>
      <c r="C1" s="21" t="s">
        <v>15</v>
      </c>
      <c r="D1" s="22">
        <v>50000</v>
      </c>
      <c r="E1" s="22"/>
      <c r="F1" s="22"/>
      <c r="G1" s="20">
        <v>48</v>
      </c>
      <c r="H1" s="20"/>
      <c r="I1" s="23" t="s">
        <v>16</v>
      </c>
      <c r="J1" s="21"/>
      <c r="K1" s="21">
        <f t="shared" ref="K1:K6" si="0">G1*1750</f>
        <v>84000</v>
      </c>
      <c r="L1" s="21"/>
      <c r="M1" s="1">
        <v>1750</v>
      </c>
    </row>
    <row r="2" spans="2:13" ht="21.75" customHeight="1" x14ac:dyDescent="0.25">
      <c r="B2" s="20" t="s">
        <v>14</v>
      </c>
      <c r="C2" s="21" t="s">
        <v>15</v>
      </c>
      <c r="D2" s="22">
        <v>50000</v>
      </c>
      <c r="E2" s="22"/>
      <c r="F2" s="22"/>
      <c r="G2" s="20">
        <v>48</v>
      </c>
      <c r="H2" s="20"/>
      <c r="I2" s="23" t="s">
        <v>16</v>
      </c>
      <c r="J2" s="21"/>
      <c r="K2" s="21">
        <f t="shared" si="0"/>
        <v>84000</v>
      </c>
      <c r="L2" s="21"/>
      <c r="M2" s="1">
        <v>1750</v>
      </c>
    </row>
    <row r="3" spans="2:13" ht="21.75" customHeight="1" x14ac:dyDescent="0.25">
      <c r="B3" s="20" t="s">
        <v>14</v>
      </c>
      <c r="C3" s="21" t="s">
        <v>15</v>
      </c>
      <c r="D3" s="22">
        <v>50000</v>
      </c>
      <c r="E3" s="22"/>
      <c r="F3" s="22"/>
      <c r="G3" s="20">
        <v>48</v>
      </c>
      <c r="H3" s="20"/>
      <c r="I3" s="23" t="s">
        <v>16</v>
      </c>
      <c r="J3" s="21"/>
      <c r="K3" s="21">
        <f t="shared" si="0"/>
        <v>84000</v>
      </c>
      <c r="L3" s="21"/>
      <c r="M3" s="1">
        <v>1750</v>
      </c>
    </row>
    <row r="4" spans="2:13" ht="21.75" customHeight="1" x14ac:dyDescent="0.25">
      <c r="B4" s="20" t="s">
        <v>14</v>
      </c>
      <c r="C4" s="21" t="s">
        <v>15</v>
      </c>
      <c r="D4" s="22">
        <v>50000</v>
      </c>
      <c r="E4" s="22"/>
      <c r="F4" s="22"/>
      <c r="G4" s="20">
        <v>48</v>
      </c>
      <c r="H4" s="20"/>
      <c r="I4" s="23" t="s">
        <v>16</v>
      </c>
      <c r="J4" s="21"/>
      <c r="K4" s="21">
        <f t="shared" si="0"/>
        <v>84000</v>
      </c>
      <c r="L4" s="21"/>
      <c r="M4" s="1">
        <v>1750</v>
      </c>
    </row>
    <row r="5" spans="2:13" ht="21.75" customHeight="1" x14ac:dyDescent="0.25">
      <c r="B5" s="20" t="s">
        <v>14</v>
      </c>
      <c r="C5" s="21" t="s">
        <v>15</v>
      </c>
      <c r="D5" s="22">
        <v>50000</v>
      </c>
      <c r="E5" s="22"/>
      <c r="F5" s="22"/>
      <c r="G5" s="20">
        <v>48</v>
      </c>
      <c r="H5" s="20"/>
      <c r="I5" s="23" t="s">
        <v>16</v>
      </c>
      <c r="J5" s="21"/>
      <c r="K5" s="21">
        <f t="shared" si="0"/>
        <v>84000</v>
      </c>
      <c r="L5" s="21"/>
      <c r="M5" s="1">
        <v>1750</v>
      </c>
    </row>
    <row r="6" spans="2:13" ht="21.75" customHeight="1" x14ac:dyDescent="0.25">
      <c r="B6" s="20" t="s">
        <v>14</v>
      </c>
      <c r="C6" s="21" t="s">
        <v>15</v>
      </c>
      <c r="D6" s="22">
        <v>50000</v>
      </c>
      <c r="E6" s="22"/>
      <c r="F6" s="22"/>
      <c r="G6" s="20">
        <v>48</v>
      </c>
      <c r="H6" s="20"/>
      <c r="I6" s="23" t="s">
        <v>16</v>
      </c>
      <c r="J6" s="21"/>
      <c r="K6" s="21">
        <f t="shared" si="0"/>
        <v>84000</v>
      </c>
      <c r="L6" s="21"/>
      <c r="M6" s="1">
        <v>1750</v>
      </c>
    </row>
    <row r="7" spans="2:13" ht="21.75" customHeight="1" x14ac:dyDescent="0.25">
      <c r="B7" s="24" t="s">
        <v>17</v>
      </c>
      <c r="C7" s="25" t="s">
        <v>18</v>
      </c>
      <c r="D7" s="26">
        <v>20000</v>
      </c>
      <c r="E7" s="26"/>
      <c r="F7" s="26"/>
      <c r="G7" s="24">
        <v>17</v>
      </c>
      <c r="H7" s="24"/>
      <c r="I7" s="27"/>
      <c r="J7" s="25"/>
      <c r="K7" s="25">
        <f t="shared" ref="K7:K14" si="1">G7*1400</f>
        <v>23800</v>
      </c>
      <c r="L7" s="25"/>
      <c r="M7" s="1">
        <v>1400</v>
      </c>
    </row>
    <row r="8" spans="2:13" ht="21.75" customHeight="1" x14ac:dyDescent="0.25">
      <c r="B8" s="24" t="s">
        <v>17</v>
      </c>
      <c r="C8" s="25" t="s">
        <v>18</v>
      </c>
      <c r="D8" s="26">
        <v>20000</v>
      </c>
      <c r="E8" s="26"/>
      <c r="F8" s="26"/>
      <c r="G8" s="24">
        <v>17</v>
      </c>
      <c r="H8" s="24"/>
      <c r="I8" s="27"/>
      <c r="J8" s="25"/>
      <c r="K8" s="25">
        <f t="shared" si="1"/>
        <v>23800</v>
      </c>
      <c r="L8" s="25"/>
      <c r="M8" s="1">
        <v>1400</v>
      </c>
    </row>
    <row r="9" spans="2:13" ht="21.75" customHeight="1" x14ac:dyDescent="0.25">
      <c r="B9" s="24" t="s">
        <v>17</v>
      </c>
      <c r="C9" s="25" t="s">
        <v>18</v>
      </c>
      <c r="D9" s="26">
        <v>20000</v>
      </c>
      <c r="E9" s="26"/>
      <c r="F9" s="26"/>
      <c r="G9" s="24">
        <v>17</v>
      </c>
      <c r="H9" s="24"/>
      <c r="I9" s="27"/>
      <c r="J9" s="25"/>
      <c r="K9" s="25">
        <f t="shared" si="1"/>
        <v>23800</v>
      </c>
      <c r="L9" s="25"/>
      <c r="M9" s="1">
        <v>1400</v>
      </c>
    </row>
    <row r="10" spans="2:13" ht="21.75" customHeight="1" x14ac:dyDescent="0.25">
      <c r="B10" s="24" t="s">
        <v>17</v>
      </c>
      <c r="C10" s="25" t="s">
        <v>18</v>
      </c>
      <c r="D10" s="26">
        <v>20000</v>
      </c>
      <c r="E10" s="26"/>
      <c r="F10" s="26"/>
      <c r="G10" s="24">
        <v>17</v>
      </c>
      <c r="H10" s="24"/>
      <c r="I10" s="27"/>
      <c r="J10" s="25"/>
      <c r="K10" s="25">
        <f t="shared" si="1"/>
        <v>23800</v>
      </c>
      <c r="L10" s="25"/>
      <c r="M10" s="1">
        <v>1400</v>
      </c>
    </row>
    <row r="11" spans="2:13" ht="21.75" customHeight="1" x14ac:dyDescent="0.25">
      <c r="B11" s="24" t="s">
        <v>17</v>
      </c>
      <c r="C11" s="25" t="s">
        <v>18</v>
      </c>
      <c r="D11" s="26">
        <v>20000</v>
      </c>
      <c r="E11" s="26"/>
      <c r="F11" s="26"/>
      <c r="G11" s="24">
        <v>17</v>
      </c>
      <c r="H11" s="24"/>
      <c r="I11" s="27"/>
      <c r="J11" s="25"/>
      <c r="K11" s="25">
        <f t="shared" si="1"/>
        <v>23800</v>
      </c>
      <c r="L11" s="25"/>
      <c r="M11" s="1">
        <v>1400</v>
      </c>
    </row>
    <row r="12" spans="2:13" ht="21.75" customHeight="1" x14ac:dyDescent="0.25">
      <c r="B12" s="24" t="s">
        <v>17</v>
      </c>
      <c r="C12" s="25" t="s">
        <v>18</v>
      </c>
      <c r="D12" s="26">
        <v>20000</v>
      </c>
      <c r="E12" s="26"/>
      <c r="F12" s="26"/>
      <c r="G12" s="24">
        <v>17</v>
      </c>
      <c r="H12" s="24"/>
      <c r="I12" s="27"/>
      <c r="J12" s="25"/>
      <c r="K12" s="25">
        <f t="shared" si="1"/>
        <v>23800</v>
      </c>
      <c r="L12" s="25"/>
      <c r="M12" s="1">
        <v>1400</v>
      </c>
    </row>
    <row r="13" spans="2:13" ht="21.75" customHeight="1" x14ac:dyDescent="0.25">
      <c r="B13" s="24" t="s">
        <v>17</v>
      </c>
      <c r="C13" s="25" t="s">
        <v>18</v>
      </c>
      <c r="D13" s="26">
        <v>20000</v>
      </c>
      <c r="E13" s="26"/>
      <c r="F13" s="26"/>
      <c r="G13" s="24">
        <v>17</v>
      </c>
      <c r="H13" s="24"/>
      <c r="I13" s="27"/>
      <c r="J13" s="25"/>
      <c r="K13" s="25">
        <f t="shared" si="1"/>
        <v>23800</v>
      </c>
      <c r="L13" s="25"/>
      <c r="M13" s="1">
        <v>1400</v>
      </c>
    </row>
    <row r="14" spans="2:13" ht="21.75" customHeight="1" x14ac:dyDescent="0.25">
      <c r="B14" s="24" t="s">
        <v>17</v>
      </c>
      <c r="C14" s="25" t="s">
        <v>18</v>
      </c>
      <c r="D14" s="26">
        <v>20000</v>
      </c>
      <c r="E14" s="26"/>
      <c r="F14" s="26"/>
      <c r="G14" s="24">
        <v>17</v>
      </c>
      <c r="H14" s="24"/>
      <c r="I14" s="27"/>
      <c r="J14" s="25"/>
      <c r="K14" s="25">
        <f t="shared" si="1"/>
        <v>23800</v>
      </c>
      <c r="L14" s="25"/>
      <c r="M14" s="1">
        <v>1400</v>
      </c>
    </row>
    <row r="15" spans="2:13" ht="21.75" customHeight="1" x14ac:dyDescent="0.25">
      <c r="B15" s="20" t="s">
        <v>19</v>
      </c>
      <c r="C15" s="21" t="s">
        <v>20</v>
      </c>
      <c r="D15" s="22">
        <v>10000</v>
      </c>
      <c r="E15" s="22"/>
      <c r="F15" s="22"/>
      <c r="G15" s="20">
        <v>48</v>
      </c>
      <c r="H15" s="20"/>
      <c r="I15" s="23"/>
      <c r="J15" s="21"/>
      <c r="K15" s="21">
        <f>G15*350</f>
        <v>16800</v>
      </c>
      <c r="L15" s="21"/>
      <c r="M15" s="1">
        <v>350</v>
      </c>
    </row>
    <row r="16" spans="2:13" ht="21.75" customHeight="1" x14ac:dyDescent="0.25">
      <c r="B16" s="20" t="s">
        <v>19</v>
      </c>
      <c r="C16" s="21" t="s">
        <v>20</v>
      </c>
      <c r="D16" s="22">
        <v>10000</v>
      </c>
      <c r="E16" s="22"/>
      <c r="F16" s="22"/>
      <c r="G16" s="20">
        <v>48</v>
      </c>
      <c r="H16" s="20"/>
      <c r="I16" s="23"/>
      <c r="J16" s="21"/>
      <c r="K16" s="21">
        <f>G16*350</f>
        <v>16800</v>
      </c>
      <c r="L16" s="21"/>
      <c r="M16" s="1">
        <v>350</v>
      </c>
    </row>
    <row r="17" spans="2:13" ht="21.75" customHeight="1" x14ac:dyDescent="0.25">
      <c r="B17" s="20" t="s">
        <v>19</v>
      </c>
      <c r="C17" s="21" t="s">
        <v>20</v>
      </c>
      <c r="D17" s="22">
        <v>10000</v>
      </c>
      <c r="E17" s="22"/>
      <c r="F17" s="22"/>
      <c r="G17" s="20">
        <v>48</v>
      </c>
      <c r="H17" s="20"/>
      <c r="I17" s="23"/>
      <c r="J17" s="21"/>
      <c r="K17" s="21">
        <f>G17*350</f>
        <v>16800</v>
      </c>
      <c r="L17" s="21"/>
      <c r="M17" s="1">
        <v>350</v>
      </c>
    </row>
    <row r="18" spans="2:13" ht="21.75" customHeight="1" x14ac:dyDescent="0.25">
      <c r="B18" s="20" t="s">
        <v>19</v>
      </c>
      <c r="C18" s="21" t="s">
        <v>20</v>
      </c>
      <c r="D18" s="22">
        <v>10000</v>
      </c>
      <c r="E18" s="22"/>
      <c r="F18" s="22"/>
      <c r="G18" s="20">
        <v>48</v>
      </c>
      <c r="H18" s="20"/>
      <c r="I18" s="23"/>
      <c r="J18" s="21"/>
      <c r="K18" s="21">
        <f>G18*350</f>
        <v>16800</v>
      </c>
      <c r="L18" s="21"/>
      <c r="M18" s="1">
        <v>350</v>
      </c>
    </row>
    <row r="19" spans="2:13" ht="21.75" customHeight="1" x14ac:dyDescent="0.25">
      <c r="B19" s="20" t="s">
        <v>19</v>
      </c>
      <c r="C19" s="21" t="s">
        <v>20</v>
      </c>
      <c r="D19" s="22">
        <v>10000</v>
      </c>
      <c r="E19" s="22"/>
      <c r="F19" s="22"/>
      <c r="G19" s="20">
        <v>48</v>
      </c>
      <c r="H19" s="20"/>
      <c r="I19" s="23"/>
      <c r="J19" s="21"/>
      <c r="K19" s="21">
        <f>G19*350</f>
        <v>16800</v>
      </c>
      <c r="L19" s="21"/>
      <c r="M19" s="1">
        <v>350</v>
      </c>
    </row>
    <row r="20" spans="2:13" ht="21.75" customHeight="1" x14ac:dyDescent="0.25"/>
    <row r="21" spans="2:13" ht="21.75" customHeight="1" x14ac:dyDescent="0.25">
      <c r="D21" s="22">
        <f>SUM(D1:D19)</f>
        <v>510000</v>
      </c>
      <c r="K21" s="1">
        <f>SUM(K1:K19)</f>
        <v>778400</v>
      </c>
      <c r="M21" s="1">
        <f>SUM(M1:M19)</f>
        <v>23450</v>
      </c>
    </row>
    <row r="22" spans="2:13" ht="21.75" customHeight="1" x14ac:dyDescent="0.25"/>
    <row r="23" spans="2:13" ht="24.75" customHeight="1" x14ac:dyDescent="0.25">
      <c r="B23" s="28"/>
      <c r="C23" s="28" t="s">
        <v>21</v>
      </c>
      <c r="D23" s="28" t="s">
        <v>22</v>
      </c>
    </row>
    <row r="24" spans="2:13" ht="22.5" customHeight="1" x14ac:dyDescent="0.25">
      <c r="B24" s="2" t="s">
        <v>23</v>
      </c>
      <c r="C24" s="3">
        <v>172000</v>
      </c>
      <c r="D24" s="3">
        <f t="shared" ref="D24:D37" si="2">C24*$G$25</f>
        <v>8600</v>
      </c>
      <c r="G24" s="3" t="s">
        <v>24</v>
      </c>
      <c r="H24" s="3" t="s">
        <v>25</v>
      </c>
    </row>
    <row r="25" spans="2:13" ht="22.5" customHeight="1" x14ac:dyDescent="0.25">
      <c r="B25" s="6" t="s">
        <v>26</v>
      </c>
      <c r="C25" s="7">
        <f t="shared" ref="C25:C37" si="3">C24+D24+$H$25</f>
        <v>190600</v>
      </c>
      <c r="D25" s="7">
        <f t="shared" si="2"/>
        <v>9530</v>
      </c>
      <c r="G25" s="29">
        <v>0.05</v>
      </c>
      <c r="H25" s="7">
        <v>10000</v>
      </c>
    </row>
    <row r="26" spans="2:13" ht="22.5" customHeight="1" x14ac:dyDescent="0.25">
      <c r="B26" s="2" t="s">
        <v>27</v>
      </c>
      <c r="C26" s="3">
        <f t="shared" si="3"/>
        <v>210130</v>
      </c>
      <c r="D26" s="3">
        <f t="shared" si="2"/>
        <v>10506.5</v>
      </c>
    </row>
    <row r="27" spans="2:13" ht="22.5" customHeight="1" x14ac:dyDescent="0.25">
      <c r="B27" s="6" t="s">
        <v>28</v>
      </c>
      <c r="C27" s="7">
        <f t="shared" si="3"/>
        <v>230636.5</v>
      </c>
      <c r="D27" s="7">
        <f t="shared" si="2"/>
        <v>11531.825000000001</v>
      </c>
    </row>
    <row r="28" spans="2:13" ht="22.5" customHeight="1" x14ac:dyDescent="0.25">
      <c r="B28" s="2" t="s">
        <v>29</v>
      </c>
      <c r="C28" s="3">
        <f t="shared" si="3"/>
        <v>252168.32500000001</v>
      </c>
      <c r="D28" s="3">
        <f t="shared" si="2"/>
        <v>12608.416250000002</v>
      </c>
    </row>
    <row r="29" spans="2:13" ht="22.5" customHeight="1" x14ac:dyDescent="0.25">
      <c r="B29" s="6" t="s">
        <v>30</v>
      </c>
      <c r="C29" s="7">
        <f t="shared" si="3"/>
        <v>274776.74125000002</v>
      </c>
      <c r="D29" s="7">
        <f t="shared" si="2"/>
        <v>13738.837062500003</v>
      </c>
    </row>
    <row r="30" spans="2:13" ht="22.5" customHeight="1" x14ac:dyDescent="0.25">
      <c r="B30" s="2" t="s">
        <v>31</v>
      </c>
      <c r="C30" s="3">
        <f t="shared" si="3"/>
        <v>298515.57831250003</v>
      </c>
      <c r="D30" s="3">
        <f t="shared" si="2"/>
        <v>14925.778915625002</v>
      </c>
    </row>
    <row r="31" spans="2:13" ht="22.5" customHeight="1" x14ac:dyDescent="0.25">
      <c r="B31" s="6" t="s">
        <v>32</v>
      </c>
      <c r="C31" s="7">
        <f t="shared" si="3"/>
        <v>323441.35722812504</v>
      </c>
      <c r="D31" s="7">
        <f t="shared" si="2"/>
        <v>16172.067861406253</v>
      </c>
    </row>
    <row r="32" spans="2:13" ht="22.5" customHeight="1" x14ac:dyDescent="0.25">
      <c r="B32" s="2" t="s">
        <v>33</v>
      </c>
      <c r="C32" s="3">
        <f t="shared" si="3"/>
        <v>349613.42508953129</v>
      </c>
      <c r="D32" s="3">
        <f t="shared" si="2"/>
        <v>17480.671254476565</v>
      </c>
    </row>
    <row r="33" spans="2:13" ht="22.5" customHeight="1" x14ac:dyDescent="0.25">
      <c r="B33" s="6" t="s">
        <v>34</v>
      </c>
      <c r="C33" s="7">
        <f t="shared" si="3"/>
        <v>377094.09634400788</v>
      </c>
      <c r="D33" s="7">
        <f t="shared" si="2"/>
        <v>18854.704817200396</v>
      </c>
    </row>
    <row r="34" spans="2:13" ht="22.5" customHeight="1" x14ac:dyDescent="0.25">
      <c r="B34" s="2" t="s">
        <v>35</v>
      </c>
      <c r="C34" s="3">
        <f t="shared" si="3"/>
        <v>405948.80116120825</v>
      </c>
      <c r="D34" s="3">
        <f t="shared" si="2"/>
        <v>20297.440058060412</v>
      </c>
    </row>
    <row r="35" spans="2:13" ht="22.5" customHeight="1" x14ac:dyDescent="0.25">
      <c r="B35" s="6" t="s">
        <v>36</v>
      </c>
      <c r="C35" s="7">
        <f t="shared" si="3"/>
        <v>436246.24121926865</v>
      </c>
      <c r="D35" s="7">
        <f t="shared" si="2"/>
        <v>21812.312060963435</v>
      </c>
    </row>
    <row r="36" spans="2:13" ht="22.5" customHeight="1" x14ac:dyDescent="0.25">
      <c r="B36" s="2" t="s">
        <v>37</v>
      </c>
      <c r="C36" s="3">
        <f t="shared" si="3"/>
        <v>468058.55328023207</v>
      </c>
      <c r="D36" s="3">
        <f t="shared" si="2"/>
        <v>23402.927664011604</v>
      </c>
    </row>
    <row r="37" spans="2:13" ht="22.5" customHeight="1" x14ac:dyDescent="0.25">
      <c r="B37" s="2" t="s">
        <v>38</v>
      </c>
      <c r="C37" s="3">
        <f t="shared" si="3"/>
        <v>501461.48094424367</v>
      </c>
      <c r="D37" s="3">
        <f t="shared" si="2"/>
        <v>25073.074047212183</v>
      </c>
    </row>
    <row r="38" spans="2:13" ht="22.5" customHeight="1" x14ac:dyDescent="0.25">
      <c r="B38" s="2"/>
      <c r="C38" s="3"/>
      <c r="D38" s="3">
        <f>SUM(D24:D37)</f>
        <v>224534.55499145587</v>
      </c>
    </row>
    <row r="42" spans="2:13" ht="21" customHeight="1" x14ac:dyDescent="0.25"/>
    <row r="43" spans="2:13" ht="21" customHeight="1" x14ac:dyDescent="0.25">
      <c r="G43" s="1" t="s">
        <v>39</v>
      </c>
      <c r="H43" s="1">
        <v>34</v>
      </c>
      <c r="M43" s="30"/>
    </row>
    <row r="44" spans="2:13" ht="38.25" customHeight="1" x14ac:dyDescent="0.25">
      <c r="B44" s="31"/>
      <c r="C44" s="31"/>
      <c r="D44" s="31"/>
      <c r="E44" s="31" t="s">
        <v>40</v>
      </c>
      <c r="F44" s="31" t="s">
        <v>41</v>
      </c>
      <c r="G44" s="31" t="s">
        <v>42</v>
      </c>
      <c r="H44" s="31" t="s">
        <v>43</v>
      </c>
      <c r="I44" s="31" t="s">
        <v>44</v>
      </c>
      <c r="J44" s="31" t="s">
        <v>45</v>
      </c>
      <c r="K44" s="31" t="s">
        <v>39</v>
      </c>
      <c r="L44" s="31" t="s">
        <v>46</v>
      </c>
    </row>
    <row r="45" spans="2:13" ht="21" customHeight="1" x14ac:dyDescent="0.25">
      <c r="B45" s="20" t="s">
        <v>47</v>
      </c>
      <c r="C45" s="21" t="s">
        <v>48</v>
      </c>
      <c r="D45" s="22">
        <v>5000</v>
      </c>
      <c r="E45" s="20"/>
      <c r="F45" s="20"/>
      <c r="G45" s="20"/>
      <c r="H45" s="20"/>
      <c r="I45" s="22"/>
      <c r="J45" s="22"/>
      <c r="K45" s="22"/>
      <c r="L45" s="22">
        <v>1000</v>
      </c>
    </row>
    <row r="46" spans="2:13" ht="21" customHeight="1" x14ac:dyDescent="0.25">
      <c r="B46" s="24" t="s">
        <v>47</v>
      </c>
      <c r="C46" s="25" t="s">
        <v>48</v>
      </c>
      <c r="D46" s="26">
        <v>5000</v>
      </c>
      <c r="E46" s="24"/>
      <c r="F46" s="24"/>
      <c r="G46" s="24"/>
      <c r="H46" s="24"/>
      <c r="I46" s="27"/>
      <c r="J46" s="27"/>
      <c r="K46" s="27"/>
      <c r="L46" s="27">
        <v>1000</v>
      </c>
    </row>
    <row r="47" spans="2:13" ht="21" customHeight="1" x14ac:dyDescent="0.25">
      <c r="B47" s="20" t="s">
        <v>49</v>
      </c>
      <c r="C47" s="21" t="s">
        <v>50</v>
      </c>
      <c r="D47" s="22">
        <v>10000</v>
      </c>
      <c r="E47" s="20">
        <v>9</v>
      </c>
      <c r="F47" s="20">
        <f t="shared" ref="F47:F49" si="4">E47-G47</f>
        <v>0</v>
      </c>
      <c r="G47" s="20">
        <f>IF($H$43-0 &lt;= E47, $H$43-0, E47)</f>
        <v>9</v>
      </c>
      <c r="H47" s="20">
        <v>700</v>
      </c>
      <c r="I47" s="22">
        <f t="shared" ref="I47:I52" si="5">F47*H47</f>
        <v>0</v>
      </c>
      <c r="J47" s="22">
        <f t="shared" ref="J47:J52" si="6">G47*H47</f>
        <v>6300</v>
      </c>
      <c r="K47" s="22"/>
      <c r="L47" s="22">
        <v>2000</v>
      </c>
    </row>
    <row r="48" spans="2:13" ht="21" customHeight="1" x14ac:dyDescent="0.25">
      <c r="B48" s="24" t="s">
        <v>51</v>
      </c>
      <c r="C48" s="25" t="s">
        <v>50</v>
      </c>
      <c r="D48" s="26">
        <f>'[2]MD10000.1-OCT'!$C$1</f>
        <v>10000</v>
      </c>
      <c r="E48" s="24">
        <v>9</v>
      </c>
      <c r="F48" s="24">
        <f t="shared" si="4"/>
        <v>0</v>
      </c>
      <c r="G48" s="24">
        <f>IF($H$43-0 &lt;= E48, $H$43-0, E48)</f>
        <v>9</v>
      </c>
      <c r="H48" s="24">
        <v>700</v>
      </c>
      <c r="I48" s="27">
        <f t="shared" si="5"/>
        <v>0</v>
      </c>
      <c r="J48" s="27">
        <f t="shared" si="6"/>
        <v>6300</v>
      </c>
      <c r="K48" s="27"/>
      <c r="L48" s="27">
        <v>2000</v>
      </c>
    </row>
    <row r="49" spans="2:12" ht="21" customHeight="1" x14ac:dyDescent="0.25">
      <c r="B49" s="20" t="s">
        <v>47</v>
      </c>
      <c r="C49" s="21" t="s">
        <v>48</v>
      </c>
      <c r="D49" s="22">
        <v>5000</v>
      </c>
      <c r="E49" s="20">
        <v>5</v>
      </c>
      <c r="F49" s="20">
        <f t="shared" si="4"/>
        <v>0</v>
      </c>
      <c r="G49" s="20">
        <f>IF($H$43-0 &lt;= E49, $H$43-0, E49)</f>
        <v>5</v>
      </c>
      <c r="H49" s="20">
        <v>700</v>
      </c>
      <c r="I49" s="23">
        <f t="shared" si="5"/>
        <v>0</v>
      </c>
      <c r="J49" s="23">
        <f t="shared" si="6"/>
        <v>3500</v>
      </c>
      <c r="K49" s="23"/>
      <c r="L49" s="23">
        <v>1000</v>
      </c>
    </row>
    <row r="50" spans="2:12" ht="21" customHeight="1" x14ac:dyDescent="0.25">
      <c r="B50" s="24" t="s">
        <v>52</v>
      </c>
      <c r="C50" s="25" t="s">
        <v>53</v>
      </c>
      <c r="D50" s="26">
        <v>10000</v>
      </c>
      <c r="E50" s="24">
        <v>10</v>
      </c>
      <c r="F50" s="24">
        <f>E50-G50</f>
        <v>0</v>
      </c>
      <c r="G50" s="24">
        <f>IF($H$43-0 &lt;= E50, $H$43-0, E50)</f>
        <v>10</v>
      </c>
      <c r="H50" s="24">
        <v>700</v>
      </c>
      <c r="I50" s="27">
        <f t="shared" si="5"/>
        <v>0</v>
      </c>
      <c r="J50" s="27">
        <f t="shared" si="6"/>
        <v>7000</v>
      </c>
      <c r="K50" s="27"/>
      <c r="L50" s="27">
        <v>2000</v>
      </c>
    </row>
    <row r="51" spans="2:12" ht="21" customHeight="1" x14ac:dyDescent="0.25">
      <c r="B51" s="20" t="s">
        <v>54</v>
      </c>
      <c r="C51" s="21" t="s">
        <v>53</v>
      </c>
      <c r="D51" s="22">
        <v>10000</v>
      </c>
      <c r="E51" s="20">
        <v>13</v>
      </c>
      <c r="F51" s="20">
        <f>E51-G51</f>
        <v>0</v>
      </c>
      <c r="G51" s="20">
        <f t="shared" ref="G51:G52" si="7">IF($H$43-0 &lt;= E51, $H$43-0, E51)</f>
        <v>13</v>
      </c>
      <c r="H51" s="20">
        <v>700</v>
      </c>
      <c r="I51" s="23">
        <f t="shared" si="5"/>
        <v>0</v>
      </c>
      <c r="J51" s="23">
        <f t="shared" si="6"/>
        <v>9100</v>
      </c>
      <c r="K51" s="23"/>
      <c r="L51" s="23">
        <v>2000</v>
      </c>
    </row>
    <row r="52" spans="2:12" ht="21" customHeight="1" x14ac:dyDescent="0.25">
      <c r="B52" s="24" t="s">
        <v>55</v>
      </c>
      <c r="C52" s="25" t="s">
        <v>56</v>
      </c>
      <c r="D52" s="26">
        <v>15000</v>
      </c>
      <c r="E52" s="24">
        <v>16</v>
      </c>
      <c r="F52" s="24">
        <f>E52-G52</f>
        <v>0</v>
      </c>
      <c r="G52" s="24">
        <f t="shared" si="7"/>
        <v>16</v>
      </c>
      <c r="H52" s="24">
        <v>1050</v>
      </c>
      <c r="I52" s="27">
        <f t="shared" si="5"/>
        <v>0</v>
      </c>
      <c r="J52" s="27">
        <f t="shared" si="6"/>
        <v>16800</v>
      </c>
      <c r="K52" s="27"/>
      <c r="L52" s="27">
        <v>2800</v>
      </c>
    </row>
    <row r="53" spans="2:12" ht="21" customHeight="1" x14ac:dyDescent="0.25"/>
    <row r="54" spans="2:12" ht="21" customHeight="1" x14ac:dyDescent="0.25">
      <c r="B54" s="20" t="s">
        <v>14</v>
      </c>
      <c r="C54" s="21" t="s">
        <v>15</v>
      </c>
      <c r="D54" s="22">
        <v>50000</v>
      </c>
      <c r="E54" s="20">
        <v>48</v>
      </c>
      <c r="F54" s="20">
        <f t="shared" ref="F54:F59" si="8">E54-G54</f>
        <v>14</v>
      </c>
      <c r="G54" s="20">
        <f t="shared" ref="G54:G59" si="9">IF($H$43-0 &lt;= E54, $H$43-0, E54)</f>
        <v>34</v>
      </c>
      <c r="H54" s="20">
        <v>1750</v>
      </c>
      <c r="I54" s="22">
        <f t="shared" ref="I54:I59" si="10">F54*H54</f>
        <v>24500</v>
      </c>
      <c r="J54" s="22">
        <f t="shared" ref="J54:J59" si="11">G54*H54</f>
        <v>59500</v>
      </c>
      <c r="K54" s="22"/>
      <c r="L54" s="22"/>
    </row>
    <row r="55" spans="2:12" ht="21" customHeight="1" x14ac:dyDescent="0.25">
      <c r="B55" s="24" t="s">
        <v>17</v>
      </c>
      <c r="C55" s="25" t="s">
        <v>18</v>
      </c>
      <c r="D55" s="26">
        <v>20000</v>
      </c>
      <c r="E55" s="24">
        <v>17</v>
      </c>
      <c r="F55" s="24">
        <f t="shared" si="8"/>
        <v>0</v>
      </c>
      <c r="G55" s="24">
        <f t="shared" si="9"/>
        <v>17</v>
      </c>
      <c r="H55" s="24">
        <v>1400</v>
      </c>
      <c r="I55" s="27">
        <f t="shared" si="10"/>
        <v>0</v>
      </c>
      <c r="J55" s="27">
        <f t="shared" si="11"/>
        <v>23800</v>
      </c>
      <c r="K55" s="27"/>
      <c r="L55" s="27">
        <v>3800</v>
      </c>
    </row>
    <row r="56" spans="2:12" ht="21" customHeight="1" x14ac:dyDescent="0.25">
      <c r="B56" s="20" t="s">
        <v>17</v>
      </c>
      <c r="C56" s="21" t="s">
        <v>18</v>
      </c>
      <c r="D56" s="22">
        <v>20000</v>
      </c>
      <c r="E56" s="20">
        <v>17</v>
      </c>
      <c r="F56" s="20">
        <f t="shared" si="8"/>
        <v>0</v>
      </c>
      <c r="G56" s="20">
        <f t="shared" si="9"/>
        <v>17</v>
      </c>
      <c r="H56" s="20">
        <v>1400</v>
      </c>
      <c r="I56" s="23">
        <f t="shared" si="10"/>
        <v>0</v>
      </c>
      <c r="J56" s="23">
        <f t="shared" si="11"/>
        <v>23800</v>
      </c>
      <c r="K56" s="23"/>
      <c r="L56" s="23">
        <v>3800</v>
      </c>
    </row>
    <row r="57" spans="2:12" ht="21" customHeight="1" x14ac:dyDescent="0.25">
      <c r="B57" s="24" t="s">
        <v>19</v>
      </c>
      <c r="C57" s="25" t="s">
        <v>20</v>
      </c>
      <c r="D57" s="26">
        <v>10000</v>
      </c>
      <c r="E57" s="24">
        <v>48</v>
      </c>
      <c r="F57" s="24">
        <f t="shared" si="8"/>
        <v>14</v>
      </c>
      <c r="G57" s="24">
        <f t="shared" si="9"/>
        <v>34</v>
      </c>
      <c r="H57" s="24">
        <v>350</v>
      </c>
      <c r="I57" s="27">
        <f t="shared" si="10"/>
        <v>4900</v>
      </c>
      <c r="J57" s="27">
        <f t="shared" si="11"/>
        <v>11900</v>
      </c>
      <c r="K57" s="27"/>
      <c r="L57" s="27"/>
    </row>
    <row r="58" spans="2:12" ht="21" customHeight="1" x14ac:dyDescent="0.25">
      <c r="B58" s="20" t="s">
        <v>19</v>
      </c>
      <c r="C58" s="21" t="s">
        <v>20</v>
      </c>
      <c r="D58" s="22">
        <v>10000</v>
      </c>
      <c r="E58" s="20">
        <v>48</v>
      </c>
      <c r="F58" s="20">
        <f t="shared" si="8"/>
        <v>14</v>
      </c>
      <c r="G58" s="20">
        <f t="shared" si="9"/>
        <v>34</v>
      </c>
      <c r="H58" s="20">
        <v>350</v>
      </c>
      <c r="I58" s="23">
        <f t="shared" si="10"/>
        <v>4900</v>
      </c>
      <c r="J58" s="23">
        <f t="shared" si="11"/>
        <v>11900</v>
      </c>
      <c r="K58" s="23"/>
      <c r="L58" s="23"/>
    </row>
    <row r="59" spans="2:12" ht="21" customHeight="1" x14ac:dyDescent="0.25">
      <c r="B59" s="24" t="s">
        <v>19</v>
      </c>
      <c r="C59" s="25" t="s">
        <v>20</v>
      </c>
      <c r="D59" s="26">
        <v>10000</v>
      </c>
      <c r="E59" s="24">
        <v>48</v>
      </c>
      <c r="F59" s="24">
        <f t="shared" si="8"/>
        <v>14</v>
      </c>
      <c r="G59" s="24">
        <f t="shared" si="9"/>
        <v>34</v>
      </c>
      <c r="H59" s="24">
        <v>350</v>
      </c>
      <c r="I59" s="27">
        <f t="shared" si="10"/>
        <v>4900</v>
      </c>
      <c r="J59" s="27">
        <f t="shared" si="11"/>
        <v>11900</v>
      </c>
      <c r="K59" s="27"/>
      <c r="L59" s="27"/>
    </row>
    <row r="60" spans="2:12" ht="21" customHeight="1" x14ac:dyDescent="0.25">
      <c r="B60" s="20"/>
      <c r="C60" s="21"/>
      <c r="D60" s="22"/>
      <c r="E60" s="20"/>
      <c r="F60" s="20"/>
      <c r="G60" s="20"/>
      <c r="H60" s="20"/>
      <c r="I60" s="23"/>
      <c r="J60" s="23"/>
      <c r="K60" s="23"/>
      <c r="L60" s="23"/>
    </row>
    <row r="61" spans="2:12" ht="21" customHeight="1" x14ac:dyDescent="0.25">
      <c r="B61" s="24" t="s">
        <v>19</v>
      </c>
      <c r="C61" s="25" t="s">
        <v>20</v>
      </c>
      <c r="D61" s="26">
        <v>10000</v>
      </c>
      <c r="E61" s="24">
        <v>48</v>
      </c>
      <c r="F61" s="24">
        <f>E61-G61</f>
        <v>15</v>
      </c>
      <c r="G61" s="24">
        <f t="shared" ref="G61:G64" si="12">IF($H$43-K61 &lt;= E61, $H$43-K61, E61)</f>
        <v>33</v>
      </c>
      <c r="H61" s="24">
        <v>350</v>
      </c>
      <c r="I61" s="27">
        <f>F61*H61</f>
        <v>5250</v>
      </c>
      <c r="J61" s="27">
        <f>G61*H61</f>
        <v>11550</v>
      </c>
      <c r="K61" s="24">
        <v>1</v>
      </c>
      <c r="L61" s="27"/>
    </row>
    <row r="62" spans="2:12" ht="21" customHeight="1" x14ac:dyDescent="0.25">
      <c r="B62" s="24" t="s">
        <v>19</v>
      </c>
      <c r="C62" s="25" t="s">
        <v>20</v>
      </c>
      <c r="D62" s="26">
        <v>10000</v>
      </c>
      <c r="E62" s="24">
        <v>48</v>
      </c>
      <c r="F62" s="24">
        <f>E62-G62</f>
        <v>16</v>
      </c>
      <c r="G62" s="24">
        <f t="shared" si="12"/>
        <v>32</v>
      </c>
      <c r="H62" s="24">
        <v>350</v>
      </c>
      <c r="I62" s="27">
        <f>F62*H62</f>
        <v>5600</v>
      </c>
      <c r="J62" s="27">
        <f>G62*H62</f>
        <v>11200</v>
      </c>
      <c r="K62" s="24">
        <v>2</v>
      </c>
      <c r="L62" s="23"/>
    </row>
    <row r="63" spans="2:12" ht="21" customHeight="1" x14ac:dyDescent="0.25">
      <c r="B63" s="24" t="s">
        <v>19</v>
      </c>
      <c r="C63" s="25" t="s">
        <v>20</v>
      </c>
      <c r="D63" s="26">
        <v>10000</v>
      </c>
      <c r="E63" s="24">
        <v>48</v>
      </c>
      <c r="F63" s="24">
        <f>E63-G63</f>
        <v>17</v>
      </c>
      <c r="G63" s="24">
        <f t="shared" si="12"/>
        <v>31</v>
      </c>
      <c r="H63" s="24">
        <v>350</v>
      </c>
      <c r="I63" s="27">
        <f>F63*H63</f>
        <v>5950</v>
      </c>
      <c r="J63" s="27">
        <f>G63*H63</f>
        <v>10850</v>
      </c>
      <c r="K63" s="24">
        <v>3</v>
      </c>
      <c r="L63" s="23"/>
    </row>
    <row r="64" spans="2:12" ht="21" customHeight="1" x14ac:dyDescent="0.25">
      <c r="B64" s="24" t="s">
        <v>19</v>
      </c>
      <c r="C64" s="25" t="s">
        <v>20</v>
      </c>
      <c r="D64" s="26">
        <v>10000</v>
      </c>
      <c r="E64" s="24">
        <v>48</v>
      </c>
      <c r="F64" s="24">
        <f>E64-G64</f>
        <v>18</v>
      </c>
      <c r="G64" s="24">
        <f t="shared" si="12"/>
        <v>30</v>
      </c>
      <c r="H64" s="24">
        <v>350</v>
      </c>
      <c r="I64" s="27">
        <f>F64*H64</f>
        <v>6300</v>
      </c>
      <c r="J64" s="27">
        <f>G64*H64</f>
        <v>10500</v>
      </c>
      <c r="K64" s="24">
        <v>4</v>
      </c>
      <c r="L64" s="23"/>
    </row>
    <row r="65" spans="2:12" ht="21" customHeight="1" x14ac:dyDescent="0.25">
      <c r="B65" s="20"/>
      <c r="C65" s="21"/>
      <c r="D65" s="22"/>
      <c r="E65" s="20"/>
      <c r="F65" s="20"/>
      <c r="G65" s="20"/>
      <c r="H65" s="20"/>
      <c r="I65" s="23"/>
      <c r="J65" s="23"/>
      <c r="K65" s="23"/>
      <c r="L65" s="23"/>
    </row>
    <row r="66" spans="2:12" ht="21" customHeight="1" x14ac:dyDescent="0.25">
      <c r="B66" s="24" t="s">
        <v>19</v>
      </c>
      <c r="C66" s="25" t="s">
        <v>20</v>
      </c>
      <c r="D66" s="26">
        <v>10000</v>
      </c>
      <c r="E66" s="24">
        <v>48</v>
      </c>
      <c r="F66" s="24">
        <f>E66-G66</f>
        <v>19</v>
      </c>
      <c r="G66" s="24">
        <f t="shared" ref="G66:G69" si="13">IF($H$43-K66 &lt;= E66, $H$43-K66, E66)</f>
        <v>29</v>
      </c>
      <c r="H66" s="24">
        <v>350</v>
      </c>
      <c r="I66" s="27">
        <f>F66*H66</f>
        <v>6650</v>
      </c>
      <c r="J66" s="27">
        <f>G66*H66</f>
        <v>10150</v>
      </c>
      <c r="K66" s="24">
        <v>5</v>
      </c>
      <c r="L66" s="23"/>
    </row>
    <row r="67" spans="2:12" ht="21" customHeight="1" x14ac:dyDescent="0.25">
      <c r="B67" s="24" t="s">
        <v>19</v>
      </c>
      <c r="C67" s="25" t="s">
        <v>20</v>
      </c>
      <c r="D67" s="26">
        <v>10000</v>
      </c>
      <c r="E67" s="24">
        <v>48</v>
      </c>
      <c r="F67" s="24">
        <f>E67-G67</f>
        <v>20</v>
      </c>
      <c r="G67" s="24">
        <f t="shared" si="13"/>
        <v>28</v>
      </c>
      <c r="H67" s="24">
        <v>350</v>
      </c>
      <c r="I67" s="27">
        <f>F67*H67</f>
        <v>7000</v>
      </c>
      <c r="J67" s="27">
        <f>G67*H67</f>
        <v>9800</v>
      </c>
      <c r="K67" s="24">
        <v>6</v>
      </c>
      <c r="L67" s="23"/>
    </row>
    <row r="68" spans="2:12" ht="21" customHeight="1" x14ac:dyDescent="0.25">
      <c r="B68" s="24" t="s">
        <v>19</v>
      </c>
      <c r="C68" s="25" t="s">
        <v>20</v>
      </c>
      <c r="D68" s="26">
        <v>10000</v>
      </c>
      <c r="E68" s="24">
        <v>48</v>
      </c>
      <c r="F68" s="24">
        <f>E68-G68</f>
        <v>21</v>
      </c>
      <c r="G68" s="24">
        <f t="shared" si="13"/>
        <v>27</v>
      </c>
      <c r="H68" s="24">
        <v>350</v>
      </c>
      <c r="I68" s="27">
        <f>F68*H68</f>
        <v>7350</v>
      </c>
      <c r="J68" s="27">
        <f>G68*H68</f>
        <v>9450</v>
      </c>
      <c r="K68" s="24">
        <v>7</v>
      </c>
      <c r="L68" s="23"/>
    </row>
    <row r="69" spans="2:12" ht="21" customHeight="1" x14ac:dyDescent="0.25">
      <c r="B69" s="24" t="s">
        <v>17</v>
      </c>
      <c r="C69" s="25" t="s">
        <v>18</v>
      </c>
      <c r="D69" s="26">
        <v>20000</v>
      </c>
      <c r="E69" s="24">
        <v>17</v>
      </c>
      <c r="F69" s="24">
        <f>E69-G69</f>
        <v>0</v>
      </c>
      <c r="G69" s="24">
        <f t="shared" si="13"/>
        <v>17</v>
      </c>
      <c r="H69" s="24">
        <v>1400</v>
      </c>
      <c r="I69" s="27">
        <f>F69*H69</f>
        <v>0</v>
      </c>
      <c r="J69" s="27">
        <f>G69*H69</f>
        <v>23800</v>
      </c>
      <c r="K69" s="24">
        <v>8</v>
      </c>
      <c r="L69" s="23">
        <v>3800</v>
      </c>
    </row>
    <row r="70" spans="2:12" ht="21" customHeight="1" x14ac:dyDescent="0.25">
      <c r="B70" s="20"/>
      <c r="C70" s="21"/>
      <c r="D70" s="22"/>
      <c r="E70" s="20"/>
      <c r="F70" s="20"/>
      <c r="G70" s="20"/>
      <c r="H70" s="20"/>
      <c r="I70" s="23"/>
      <c r="J70" s="23"/>
      <c r="K70" s="23"/>
      <c r="L70" s="23"/>
    </row>
    <row r="71" spans="2:12" ht="21" customHeight="1" x14ac:dyDescent="0.25">
      <c r="B71" s="24" t="s">
        <v>19</v>
      </c>
      <c r="C71" s="25" t="s">
        <v>20</v>
      </c>
      <c r="D71" s="26">
        <v>10000</v>
      </c>
      <c r="E71" s="24">
        <v>48</v>
      </c>
      <c r="F71" s="24">
        <f>E71-G71</f>
        <v>23</v>
      </c>
      <c r="G71" s="24">
        <f t="shared" ref="G71:G74" si="14">IF($H$43-K71 &lt;= E71, $H$43-K71, E71)</f>
        <v>25</v>
      </c>
      <c r="H71" s="24">
        <v>350</v>
      </c>
      <c r="I71" s="27">
        <f>F71*H71</f>
        <v>8050</v>
      </c>
      <c r="J71" s="27">
        <f>G71*H71</f>
        <v>8750</v>
      </c>
      <c r="K71" s="24">
        <v>9</v>
      </c>
      <c r="L71" s="23"/>
    </row>
    <row r="72" spans="2:12" ht="21" customHeight="1" x14ac:dyDescent="0.25">
      <c r="B72" s="24" t="s">
        <v>19</v>
      </c>
      <c r="C72" s="25" t="s">
        <v>20</v>
      </c>
      <c r="D72" s="26">
        <v>10000</v>
      </c>
      <c r="E72" s="24">
        <v>48</v>
      </c>
      <c r="F72" s="24">
        <f t="shared" ref="F72:F74" si="15">E72-G72</f>
        <v>24</v>
      </c>
      <c r="G72" s="24">
        <f t="shared" si="14"/>
        <v>24</v>
      </c>
      <c r="H72" s="24">
        <v>350</v>
      </c>
      <c r="I72" s="27">
        <f>F72*H72</f>
        <v>8400</v>
      </c>
      <c r="J72" s="27">
        <f>G72*H72</f>
        <v>8400</v>
      </c>
      <c r="K72" s="24">
        <v>10</v>
      </c>
      <c r="L72" s="23"/>
    </row>
    <row r="73" spans="2:12" ht="21" customHeight="1" x14ac:dyDescent="0.25">
      <c r="B73" s="24" t="s">
        <v>17</v>
      </c>
      <c r="C73" s="25" t="s">
        <v>18</v>
      </c>
      <c r="D73" s="26">
        <v>20000</v>
      </c>
      <c r="E73" s="24">
        <v>17</v>
      </c>
      <c r="F73" s="24">
        <f t="shared" si="15"/>
        <v>0</v>
      </c>
      <c r="G73" s="24">
        <f t="shared" si="14"/>
        <v>17</v>
      </c>
      <c r="H73" s="24">
        <v>1400</v>
      </c>
      <c r="I73" s="27">
        <f>F73*H73</f>
        <v>0</v>
      </c>
      <c r="J73" s="27">
        <f>G73*H73</f>
        <v>23800</v>
      </c>
      <c r="K73" s="24">
        <v>11</v>
      </c>
      <c r="L73" s="23">
        <v>3800</v>
      </c>
    </row>
    <row r="74" spans="2:12" ht="21" customHeight="1" x14ac:dyDescent="0.25">
      <c r="B74" s="24" t="s">
        <v>17</v>
      </c>
      <c r="C74" s="25" t="s">
        <v>18</v>
      </c>
      <c r="D74" s="26">
        <v>20000</v>
      </c>
      <c r="E74" s="24">
        <v>17</v>
      </c>
      <c r="F74" s="24">
        <f t="shared" si="15"/>
        <v>0</v>
      </c>
      <c r="G74" s="24">
        <f t="shared" si="14"/>
        <v>17</v>
      </c>
      <c r="H74" s="24">
        <v>1400</v>
      </c>
      <c r="I74" s="27">
        <f>F74*H74</f>
        <v>0</v>
      </c>
      <c r="J74" s="27">
        <f>G74*H74</f>
        <v>23800</v>
      </c>
      <c r="K74" s="24">
        <v>12</v>
      </c>
      <c r="L74" s="23">
        <v>3800</v>
      </c>
    </row>
    <row r="75" spans="2:12" ht="21" customHeight="1" x14ac:dyDescent="0.25">
      <c r="B75" s="20"/>
      <c r="C75" s="21"/>
      <c r="D75" s="22"/>
      <c r="E75" s="20"/>
      <c r="F75" s="20"/>
      <c r="G75" s="20"/>
      <c r="H75" s="20"/>
      <c r="I75" s="23"/>
      <c r="J75" s="23"/>
      <c r="K75" s="23"/>
      <c r="L75" s="23"/>
    </row>
    <row r="76" spans="2:12" ht="21" customHeight="1" x14ac:dyDescent="0.25">
      <c r="B76" s="24" t="s">
        <v>19</v>
      </c>
      <c r="C76" s="25" t="s">
        <v>20</v>
      </c>
      <c r="D76" s="26">
        <v>10000</v>
      </c>
      <c r="E76" s="24">
        <v>48</v>
      </c>
      <c r="F76" s="24">
        <f>E76-G76</f>
        <v>27</v>
      </c>
      <c r="G76" s="24">
        <f t="shared" ref="G76:G79" si="16">IF($H$43-K76 &lt;= E76, $H$43-K76, E76)</f>
        <v>21</v>
      </c>
      <c r="H76" s="24">
        <v>350</v>
      </c>
      <c r="I76" s="27">
        <f>F76*H76</f>
        <v>9450</v>
      </c>
      <c r="J76" s="27">
        <f>G76*H76</f>
        <v>7350</v>
      </c>
      <c r="K76" s="24">
        <v>13</v>
      </c>
      <c r="L76" s="23"/>
    </row>
    <row r="77" spans="2:12" ht="21" customHeight="1" x14ac:dyDescent="0.25">
      <c r="B77" s="24" t="s">
        <v>17</v>
      </c>
      <c r="C77" s="25" t="s">
        <v>18</v>
      </c>
      <c r="D77" s="26">
        <v>20000</v>
      </c>
      <c r="E77" s="24">
        <v>17</v>
      </c>
      <c r="F77" s="24">
        <f>E77-G77</f>
        <v>0</v>
      </c>
      <c r="G77" s="24">
        <f t="shared" si="16"/>
        <v>17</v>
      </c>
      <c r="H77" s="24">
        <v>1400</v>
      </c>
      <c r="I77" s="27">
        <f>F77*H77</f>
        <v>0</v>
      </c>
      <c r="J77" s="27">
        <f>G77*H77</f>
        <v>23800</v>
      </c>
      <c r="K77" s="24">
        <v>14</v>
      </c>
      <c r="L77" s="23">
        <v>3800</v>
      </c>
    </row>
    <row r="78" spans="2:12" ht="21" customHeight="1" x14ac:dyDescent="0.25">
      <c r="B78" s="24" t="s">
        <v>17</v>
      </c>
      <c r="C78" s="25" t="s">
        <v>18</v>
      </c>
      <c r="D78" s="26">
        <v>20000</v>
      </c>
      <c r="E78" s="24">
        <v>17</v>
      </c>
      <c r="F78" s="24">
        <f>E78-G78</f>
        <v>0</v>
      </c>
      <c r="G78" s="24">
        <f t="shared" si="16"/>
        <v>17</v>
      </c>
      <c r="H78" s="24">
        <v>1400</v>
      </c>
      <c r="I78" s="27">
        <f>F78*H78</f>
        <v>0</v>
      </c>
      <c r="J78" s="27">
        <f>G78*H78</f>
        <v>23800</v>
      </c>
      <c r="K78" s="24">
        <v>15</v>
      </c>
      <c r="L78" s="23">
        <v>3800</v>
      </c>
    </row>
    <row r="79" spans="2:12" ht="21" customHeight="1" x14ac:dyDescent="0.25">
      <c r="B79" s="24" t="s">
        <v>17</v>
      </c>
      <c r="C79" s="25" t="s">
        <v>18</v>
      </c>
      <c r="D79" s="26">
        <v>20000</v>
      </c>
      <c r="E79" s="24">
        <v>17</v>
      </c>
      <c r="F79" s="24">
        <f>E79-G79</f>
        <v>0</v>
      </c>
      <c r="G79" s="24">
        <f t="shared" si="16"/>
        <v>17</v>
      </c>
      <c r="H79" s="24">
        <v>1400</v>
      </c>
      <c r="I79" s="27">
        <f>F79*H79</f>
        <v>0</v>
      </c>
      <c r="J79" s="27">
        <f>G79*H79</f>
        <v>23800</v>
      </c>
      <c r="K79" s="24">
        <v>16</v>
      </c>
      <c r="L79" s="23">
        <v>3800</v>
      </c>
    </row>
    <row r="80" spans="2:12" ht="21" customHeight="1" x14ac:dyDescent="0.25">
      <c r="B80" s="20"/>
      <c r="C80" s="21"/>
      <c r="D80" s="22"/>
      <c r="E80" s="20"/>
      <c r="F80" s="20"/>
      <c r="G80" s="20"/>
      <c r="H80" s="20"/>
      <c r="I80" s="23"/>
      <c r="J80" s="23"/>
      <c r="K80" s="23"/>
      <c r="L80" s="23"/>
    </row>
    <row r="81" spans="2:12" ht="21" customHeight="1" x14ac:dyDescent="0.25">
      <c r="B81" s="24" t="s">
        <v>17</v>
      </c>
      <c r="C81" s="25" t="s">
        <v>18</v>
      </c>
      <c r="D81" s="26">
        <v>20000</v>
      </c>
      <c r="E81" s="24">
        <v>17</v>
      </c>
      <c r="F81" s="24">
        <f>E81-G81</f>
        <v>0</v>
      </c>
      <c r="G81" s="24">
        <f>IF($H$43-K81 &lt;= E81, $H$43-K81, E81)</f>
        <v>17</v>
      </c>
      <c r="H81" s="24">
        <v>1400</v>
      </c>
      <c r="I81" s="27">
        <f>F81*H81</f>
        <v>0</v>
      </c>
      <c r="J81" s="27">
        <f>G81*H81</f>
        <v>23800</v>
      </c>
      <c r="K81" s="24">
        <v>17</v>
      </c>
      <c r="L81" s="23">
        <v>3800</v>
      </c>
    </row>
    <row r="82" spans="2:12" ht="21" customHeight="1" x14ac:dyDescent="0.25">
      <c r="B82" s="24" t="s">
        <v>17</v>
      </c>
      <c r="C82" s="25" t="s">
        <v>18</v>
      </c>
      <c r="D82" s="26">
        <v>20000</v>
      </c>
      <c r="E82" s="24">
        <v>17</v>
      </c>
      <c r="F82" s="24">
        <f>E82-G82</f>
        <v>1</v>
      </c>
      <c r="G82" s="24">
        <f>IF($H$43-K82 &lt;= E82, $H$43-K82, E82)</f>
        <v>16</v>
      </c>
      <c r="H82" s="24">
        <v>1400</v>
      </c>
      <c r="I82" s="27">
        <f>F82*H82</f>
        <v>1400</v>
      </c>
      <c r="J82" s="27">
        <f>G82*H82</f>
        <v>22400</v>
      </c>
      <c r="K82" s="24">
        <v>18</v>
      </c>
      <c r="L82" s="23"/>
    </row>
    <row r="83" spans="2:12" ht="21" customHeight="1" x14ac:dyDescent="0.25">
      <c r="B83" s="24" t="s">
        <v>17</v>
      </c>
      <c r="C83" s="25" t="s">
        <v>18</v>
      </c>
      <c r="D83" s="26">
        <v>20000</v>
      </c>
      <c r="E83" s="24">
        <v>17</v>
      </c>
      <c r="F83" s="24">
        <f>E83-G83</f>
        <v>2</v>
      </c>
      <c r="G83" s="24">
        <f>IF($H$43-K83 &lt;= E83, $H$43-K83, E83)</f>
        <v>15</v>
      </c>
      <c r="H83" s="24">
        <v>1400</v>
      </c>
      <c r="I83" s="27">
        <f>F83*H83</f>
        <v>2800</v>
      </c>
      <c r="J83" s="27">
        <f>G83*H83</f>
        <v>21000</v>
      </c>
      <c r="K83" s="24">
        <v>19</v>
      </c>
      <c r="L83" s="23"/>
    </row>
    <row r="84" spans="2:12" ht="21" customHeight="1" x14ac:dyDescent="0.25">
      <c r="B84" s="24" t="s">
        <v>17</v>
      </c>
      <c r="C84" s="25" t="s">
        <v>18</v>
      </c>
      <c r="D84" s="26">
        <v>20000</v>
      </c>
      <c r="E84" s="24">
        <v>17</v>
      </c>
      <c r="F84" s="24">
        <f t="shared" ref="F84:F95" si="17">E84-G84</f>
        <v>3</v>
      </c>
      <c r="G84" s="24">
        <f t="shared" ref="G84:G85" si="18">IF($H$43-K84 &lt;= E84, $H$43-K84, E84)</f>
        <v>14</v>
      </c>
      <c r="H84" s="24">
        <v>1400</v>
      </c>
      <c r="I84" s="27">
        <f t="shared" ref="I84:I85" si="19">F84*H84</f>
        <v>4200</v>
      </c>
      <c r="J84" s="27">
        <f t="shared" ref="J84:J85" si="20">G84*H84</f>
        <v>19600</v>
      </c>
      <c r="K84" s="24">
        <v>20</v>
      </c>
      <c r="L84" s="23"/>
    </row>
    <row r="85" spans="2:12" ht="21" customHeight="1" x14ac:dyDescent="0.25">
      <c r="B85" s="24" t="s">
        <v>17</v>
      </c>
      <c r="C85" s="25" t="s">
        <v>18</v>
      </c>
      <c r="D85" s="26">
        <v>20000</v>
      </c>
      <c r="E85" s="24">
        <v>17</v>
      </c>
      <c r="F85" s="24">
        <f t="shared" si="17"/>
        <v>3</v>
      </c>
      <c r="G85" s="24">
        <f t="shared" si="18"/>
        <v>14</v>
      </c>
      <c r="H85" s="24">
        <v>1400</v>
      </c>
      <c r="I85" s="27">
        <f t="shared" si="19"/>
        <v>4200</v>
      </c>
      <c r="J85" s="27">
        <f t="shared" si="20"/>
        <v>19600</v>
      </c>
      <c r="K85" s="24">
        <v>20</v>
      </c>
      <c r="L85" s="23"/>
    </row>
    <row r="86" spans="2:12" ht="21" customHeight="1" x14ac:dyDescent="0.25">
      <c r="B86" s="20"/>
      <c r="C86" s="21"/>
      <c r="D86" s="22"/>
      <c r="E86" s="20"/>
      <c r="F86" s="20"/>
      <c r="G86" s="20"/>
      <c r="H86" s="20"/>
      <c r="I86" s="23"/>
      <c r="J86" s="23"/>
      <c r="K86" s="23"/>
      <c r="L86" s="23"/>
    </row>
    <row r="87" spans="2:12" ht="21" customHeight="1" x14ac:dyDescent="0.25">
      <c r="B87" s="24" t="s">
        <v>17</v>
      </c>
      <c r="C87" s="25" t="s">
        <v>18</v>
      </c>
      <c r="D87" s="26">
        <v>20000</v>
      </c>
      <c r="E87" s="24">
        <v>17</v>
      </c>
      <c r="F87" s="24">
        <f t="shared" si="17"/>
        <v>4</v>
      </c>
      <c r="G87" s="24">
        <f t="shared" ref="G87:G90" si="21">IF($H$43-K87 &lt;= E87, $H$43-K87, E87)</f>
        <v>13</v>
      </c>
      <c r="H87" s="24">
        <v>1400</v>
      </c>
      <c r="I87" s="27">
        <f t="shared" ref="I87:I88" si="22">F87*H87</f>
        <v>5600</v>
      </c>
      <c r="J87" s="27">
        <f t="shared" ref="J87:J88" si="23">G87*H87</f>
        <v>18200</v>
      </c>
      <c r="K87" s="24">
        <v>21</v>
      </c>
      <c r="L87" s="23"/>
    </row>
    <row r="88" spans="2:12" ht="21" customHeight="1" x14ac:dyDescent="0.25">
      <c r="B88" s="24" t="s">
        <v>17</v>
      </c>
      <c r="C88" s="25" t="s">
        <v>18</v>
      </c>
      <c r="D88" s="26">
        <v>20000</v>
      </c>
      <c r="E88" s="24">
        <v>17</v>
      </c>
      <c r="F88" s="24">
        <f t="shared" si="17"/>
        <v>5</v>
      </c>
      <c r="G88" s="24">
        <f t="shared" si="21"/>
        <v>12</v>
      </c>
      <c r="H88" s="24">
        <v>1400</v>
      </c>
      <c r="I88" s="27">
        <f t="shared" si="22"/>
        <v>7000</v>
      </c>
      <c r="J88" s="27">
        <f t="shared" si="23"/>
        <v>16800</v>
      </c>
      <c r="K88" s="24">
        <v>22</v>
      </c>
      <c r="L88" s="23"/>
    </row>
    <row r="89" spans="2:12" ht="21" customHeight="1" x14ac:dyDescent="0.25">
      <c r="B89" s="24" t="s">
        <v>14</v>
      </c>
      <c r="C89" s="25" t="s">
        <v>15</v>
      </c>
      <c r="D89" s="26">
        <v>50000</v>
      </c>
      <c r="E89" s="24">
        <v>48</v>
      </c>
      <c r="F89" s="24">
        <f>E89-G89</f>
        <v>37</v>
      </c>
      <c r="G89" s="24">
        <f t="shared" si="21"/>
        <v>11</v>
      </c>
      <c r="H89" s="24">
        <v>1750</v>
      </c>
      <c r="I89" s="27">
        <f>F89*H89</f>
        <v>64750</v>
      </c>
      <c r="J89" s="27">
        <f>G89*H89</f>
        <v>19250</v>
      </c>
      <c r="K89" s="24">
        <v>23</v>
      </c>
      <c r="L89" s="23"/>
    </row>
    <row r="90" spans="2:12" ht="21" customHeight="1" x14ac:dyDescent="0.25">
      <c r="B90" s="24" t="s">
        <v>17</v>
      </c>
      <c r="C90" s="25" t="s">
        <v>18</v>
      </c>
      <c r="D90" s="26">
        <v>20000</v>
      </c>
      <c r="E90" s="24">
        <v>17</v>
      </c>
      <c r="F90" s="24">
        <f t="shared" si="17"/>
        <v>7</v>
      </c>
      <c r="G90" s="24">
        <f t="shared" si="21"/>
        <v>10</v>
      </c>
      <c r="H90" s="24">
        <v>1400</v>
      </c>
      <c r="I90" s="27">
        <f t="shared" ref="I90" si="24">F90*H90</f>
        <v>9800</v>
      </c>
      <c r="J90" s="27">
        <f t="shared" ref="J90" si="25">G90*H90</f>
        <v>14000</v>
      </c>
      <c r="K90" s="24">
        <v>24</v>
      </c>
      <c r="L90" s="23"/>
    </row>
    <row r="91" spans="2:12" ht="21" customHeight="1" x14ac:dyDescent="0.25">
      <c r="B91" s="20"/>
      <c r="C91" s="21"/>
      <c r="D91" s="22"/>
      <c r="E91" s="20"/>
      <c r="F91" s="20"/>
      <c r="G91" s="20"/>
      <c r="H91" s="20"/>
      <c r="I91" s="23"/>
      <c r="J91" s="23"/>
      <c r="K91" s="23"/>
      <c r="L91" s="23"/>
    </row>
    <row r="92" spans="2:12" ht="21" customHeight="1" x14ac:dyDescent="0.25">
      <c r="B92" s="24" t="s">
        <v>14</v>
      </c>
      <c r="C92" s="25" t="s">
        <v>15</v>
      </c>
      <c r="D92" s="26">
        <v>50000</v>
      </c>
      <c r="E92" s="24">
        <v>48</v>
      </c>
      <c r="F92" s="24">
        <f>E92-G92</f>
        <v>39</v>
      </c>
      <c r="G92" s="24">
        <f t="shared" ref="G92:G95" si="26">IF($H$43-K92 &lt;= E92, $H$43-K92, E92)</f>
        <v>9</v>
      </c>
      <c r="H92" s="24">
        <v>1750</v>
      </c>
      <c r="I92" s="27">
        <f>F92*H92</f>
        <v>68250</v>
      </c>
      <c r="J92" s="27">
        <f>G92*H92</f>
        <v>15750</v>
      </c>
      <c r="K92" s="24">
        <v>25</v>
      </c>
      <c r="L92" s="23"/>
    </row>
    <row r="93" spans="2:12" ht="21" customHeight="1" x14ac:dyDescent="0.25">
      <c r="B93" s="24" t="s">
        <v>17</v>
      </c>
      <c r="C93" s="25" t="s">
        <v>18</v>
      </c>
      <c r="D93" s="26">
        <v>20000</v>
      </c>
      <c r="E93" s="24">
        <v>17</v>
      </c>
      <c r="F93" s="24">
        <f t="shared" si="17"/>
        <v>9</v>
      </c>
      <c r="G93" s="24">
        <f t="shared" si="26"/>
        <v>8</v>
      </c>
      <c r="H93" s="24">
        <v>1400</v>
      </c>
      <c r="I93" s="27">
        <f t="shared" ref="I93" si="27">F93*H93</f>
        <v>12600</v>
      </c>
      <c r="J93" s="27">
        <f t="shared" ref="J93" si="28">G93*H93</f>
        <v>11200</v>
      </c>
      <c r="K93" s="24">
        <v>26</v>
      </c>
      <c r="L93" s="23"/>
    </row>
    <row r="94" spans="2:12" ht="21" customHeight="1" x14ac:dyDescent="0.25">
      <c r="B94" s="24" t="s">
        <v>14</v>
      </c>
      <c r="C94" s="25" t="s">
        <v>15</v>
      </c>
      <c r="D94" s="26">
        <v>50000</v>
      </c>
      <c r="E94" s="24">
        <v>48</v>
      </c>
      <c r="F94" s="24">
        <f>E94-G94</f>
        <v>41</v>
      </c>
      <c r="G94" s="24">
        <f t="shared" si="26"/>
        <v>7</v>
      </c>
      <c r="H94" s="24">
        <v>1750</v>
      </c>
      <c r="I94" s="27">
        <f>F94*H94</f>
        <v>71750</v>
      </c>
      <c r="J94" s="27">
        <f>G94*H94</f>
        <v>12250</v>
      </c>
      <c r="K94" s="24">
        <v>27</v>
      </c>
      <c r="L94" s="23"/>
    </row>
    <row r="95" spans="2:12" ht="21" customHeight="1" x14ac:dyDescent="0.25">
      <c r="B95" s="24" t="s">
        <v>17</v>
      </c>
      <c r="C95" s="25" t="s">
        <v>18</v>
      </c>
      <c r="D95" s="26">
        <v>20000</v>
      </c>
      <c r="E95" s="24">
        <v>17</v>
      </c>
      <c r="F95" s="24">
        <f t="shared" si="17"/>
        <v>11</v>
      </c>
      <c r="G95" s="24">
        <f t="shared" si="26"/>
        <v>6</v>
      </c>
      <c r="H95" s="24">
        <v>1400</v>
      </c>
      <c r="I95" s="27">
        <f t="shared" ref="I95" si="29">F95*H95</f>
        <v>15400</v>
      </c>
      <c r="J95" s="27">
        <f t="shared" ref="J95" si="30">G95*H95</f>
        <v>8400</v>
      </c>
      <c r="K95" s="24">
        <v>28</v>
      </c>
      <c r="L95" s="23"/>
    </row>
    <row r="96" spans="2:12" ht="21" customHeight="1" x14ac:dyDescent="0.25">
      <c r="B96" s="20"/>
      <c r="C96" s="21"/>
      <c r="D96" s="22"/>
      <c r="E96" s="20"/>
      <c r="F96" s="20"/>
      <c r="G96" s="20"/>
      <c r="H96" s="20"/>
      <c r="I96" s="23"/>
      <c r="J96" s="23"/>
      <c r="K96" s="23"/>
      <c r="L96" s="23"/>
    </row>
    <row r="97" spans="2:12" ht="21" customHeight="1" x14ac:dyDescent="0.25">
      <c r="B97" s="24" t="s">
        <v>14</v>
      </c>
      <c r="C97" s="25" t="s">
        <v>15</v>
      </c>
      <c r="D97" s="26">
        <v>50000</v>
      </c>
      <c r="E97" s="24">
        <v>48</v>
      </c>
      <c r="F97" s="24">
        <f>E97-G97</f>
        <v>43</v>
      </c>
      <c r="G97" s="24">
        <f t="shared" ref="G97:G100" si="31">IF($H$43-K97 &lt;= E97, $H$43-K97, E97)</f>
        <v>5</v>
      </c>
      <c r="H97" s="24">
        <v>1750</v>
      </c>
      <c r="I97" s="27">
        <f>F97*H97</f>
        <v>75250</v>
      </c>
      <c r="J97" s="27">
        <f>G97*H97</f>
        <v>8750</v>
      </c>
      <c r="K97" s="24">
        <v>29</v>
      </c>
      <c r="L97" s="23"/>
    </row>
    <row r="98" spans="2:12" ht="21" customHeight="1" x14ac:dyDescent="0.25">
      <c r="B98" s="24" t="s">
        <v>14</v>
      </c>
      <c r="C98" s="25" t="s">
        <v>15</v>
      </c>
      <c r="D98" s="26">
        <v>50000</v>
      </c>
      <c r="E98" s="24">
        <v>48</v>
      </c>
      <c r="F98" s="24">
        <f>E98-G98</f>
        <v>44</v>
      </c>
      <c r="G98" s="24">
        <f t="shared" si="31"/>
        <v>4</v>
      </c>
      <c r="H98" s="24">
        <v>1750</v>
      </c>
      <c r="I98" s="27">
        <f>F98*H98</f>
        <v>77000</v>
      </c>
      <c r="J98" s="27">
        <f>G98*H98</f>
        <v>7000</v>
      </c>
      <c r="K98" s="24">
        <v>30</v>
      </c>
      <c r="L98" s="23"/>
    </row>
    <row r="99" spans="2:12" ht="21" customHeight="1" x14ac:dyDescent="0.25">
      <c r="B99" s="24" t="s">
        <v>14</v>
      </c>
      <c r="C99" s="25" t="s">
        <v>15</v>
      </c>
      <c r="D99" s="26">
        <v>50000</v>
      </c>
      <c r="E99" s="24">
        <v>48</v>
      </c>
      <c r="F99" s="24">
        <f>E99-G99</f>
        <v>45</v>
      </c>
      <c r="G99" s="24">
        <f t="shared" si="31"/>
        <v>3</v>
      </c>
      <c r="H99" s="24">
        <v>1750</v>
      </c>
      <c r="I99" s="27">
        <f>F99*H99</f>
        <v>78750</v>
      </c>
      <c r="J99" s="27">
        <f>G99*H99</f>
        <v>5250</v>
      </c>
      <c r="K99" s="24">
        <v>31</v>
      </c>
      <c r="L99" s="23"/>
    </row>
    <row r="100" spans="2:12" ht="21" customHeight="1" x14ac:dyDescent="0.25">
      <c r="B100" s="24" t="s">
        <v>14</v>
      </c>
      <c r="C100" s="25" t="s">
        <v>15</v>
      </c>
      <c r="D100" s="26">
        <v>50000</v>
      </c>
      <c r="E100" s="24">
        <v>48</v>
      </c>
      <c r="F100" s="24">
        <f>E100-G100</f>
        <v>46</v>
      </c>
      <c r="G100" s="24">
        <f t="shared" si="31"/>
        <v>2</v>
      </c>
      <c r="H100" s="24">
        <v>1750</v>
      </c>
      <c r="I100" s="27">
        <f>F100*H100</f>
        <v>80500</v>
      </c>
      <c r="J100" s="27">
        <f>G100*H100</f>
        <v>3500</v>
      </c>
      <c r="K100" s="24">
        <v>32</v>
      </c>
      <c r="L100" s="23"/>
    </row>
    <row r="101" spans="2:12" ht="21" customHeight="1" x14ac:dyDescent="0.25">
      <c r="B101" s="20"/>
      <c r="C101" s="21"/>
      <c r="D101" s="22"/>
      <c r="E101" s="20"/>
      <c r="F101" s="20"/>
      <c r="G101" s="20"/>
      <c r="H101" s="20"/>
      <c r="I101" s="23"/>
      <c r="J101" s="23"/>
      <c r="K101" s="23"/>
      <c r="L101" s="23"/>
    </row>
    <row r="102" spans="2:12" ht="21" customHeight="1" x14ac:dyDescent="0.25">
      <c r="B102" s="24" t="s">
        <v>14</v>
      </c>
      <c r="C102" s="25" t="s">
        <v>15</v>
      </c>
      <c r="D102" s="26">
        <v>50000</v>
      </c>
      <c r="E102" s="24">
        <v>48</v>
      </c>
      <c r="F102" s="24">
        <f>E102-G102</f>
        <v>47</v>
      </c>
      <c r="G102" s="24">
        <f t="shared" ref="G102:G103" si="32">IF($H$43-K102 &lt;= E102, $H$43-K102, E102)</f>
        <v>1</v>
      </c>
      <c r="H102" s="24">
        <v>1750</v>
      </c>
      <c r="I102" s="27">
        <f>F102*H102</f>
        <v>82250</v>
      </c>
      <c r="J102" s="27">
        <f>G102*H102</f>
        <v>1750</v>
      </c>
      <c r="K102" s="24">
        <v>33</v>
      </c>
      <c r="L102" s="23"/>
    </row>
    <row r="103" spans="2:12" ht="21" customHeight="1" x14ac:dyDescent="0.25">
      <c r="B103" s="24" t="s">
        <v>14</v>
      </c>
      <c r="C103" s="25" t="s">
        <v>15</v>
      </c>
      <c r="D103" s="26">
        <v>50000</v>
      </c>
      <c r="E103" s="24">
        <v>48</v>
      </c>
      <c r="F103" s="24">
        <f>E103-G103</f>
        <v>48</v>
      </c>
      <c r="G103" s="24">
        <f t="shared" si="32"/>
        <v>0</v>
      </c>
      <c r="H103" s="24">
        <v>1750</v>
      </c>
      <c r="I103" s="27">
        <f>F103*H103</f>
        <v>84000</v>
      </c>
      <c r="J103" s="27">
        <f>G103*H103</f>
        <v>0</v>
      </c>
      <c r="K103" s="24">
        <v>34</v>
      </c>
      <c r="L103" s="23"/>
    </row>
    <row r="104" spans="2:12" ht="21" customHeight="1" x14ac:dyDescent="0.25">
      <c r="B104" s="24"/>
      <c r="C104" s="25"/>
      <c r="D104" s="26"/>
      <c r="E104" s="24"/>
      <c r="F104" s="24"/>
      <c r="G104" s="24"/>
      <c r="H104" s="24"/>
      <c r="I104" s="27"/>
      <c r="J104" s="27"/>
      <c r="K104" s="24"/>
      <c r="L104" s="23"/>
    </row>
    <row r="105" spans="2:12" ht="21" customHeight="1" x14ac:dyDescent="0.25">
      <c r="B105" s="24"/>
      <c r="C105" s="25"/>
      <c r="D105" s="26"/>
      <c r="E105" s="24"/>
      <c r="F105" s="24"/>
      <c r="G105" s="24"/>
      <c r="H105" s="24"/>
      <c r="I105" s="27"/>
      <c r="J105" s="27"/>
      <c r="K105" s="24"/>
      <c r="L105" s="23"/>
    </row>
    <row r="106" spans="2:12" ht="21" customHeight="1" x14ac:dyDescent="0.25">
      <c r="B106" s="20"/>
      <c r="C106" s="21"/>
      <c r="D106" s="22"/>
      <c r="E106" s="20"/>
      <c r="F106" s="20"/>
      <c r="G106" s="20"/>
      <c r="H106" s="20"/>
      <c r="I106" s="23"/>
      <c r="J106" s="23"/>
      <c r="K106" s="23"/>
      <c r="L106" s="23"/>
    </row>
    <row r="107" spans="2:12" ht="21.75" customHeight="1" x14ac:dyDescent="0.25">
      <c r="B107" s="20"/>
      <c r="C107" s="21"/>
      <c r="D107" s="22"/>
      <c r="E107" s="22"/>
      <c r="F107" s="22"/>
      <c r="G107" s="20"/>
      <c r="H107" s="20"/>
      <c r="I107" s="22"/>
      <c r="J107" s="22"/>
      <c r="K107" s="22"/>
      <c r="L107" s="22"/>
    </row>
    <row r="108" spans="2:12" ht="21.75" customHeight="1" x14ac:dyDescent="0.25"/>
    <row r="109" spans="2:12" ht="21.75" customHeight="1" x14ac:dyDescent="0.25">
      <c r="D109" s="22">
        <f>SUM(D47:D107)</f>
        <v>1050000</v>
      </c>
      <c r="H109" s="22">
        <f>SUM(H47:H107)</f>
        <v>51800</v>
      </c>
      <c r="I109" s="22">
        <f>SUM(I47:I107)</f>
        <v>854700</v>
      </c>
    </row>
    <row r="110" spans="2:12" ht="21.75" customHeight="1" x14ac:dyDescent="0.25">
      <c r="D110" s="22"/>
      <c r="H110" s="22">
        <f>H109-J110</f>
        <v>31800</v>
      </c>
      <c r="I110" s="22"/>
      <c r="J110" s="1">
        <v>20000</v>
      </c>
      <c r="L110" s="30">
        <f>SUM(L45:L107)</f>
        <v>48000</v>
      </c>
    </row>
    <row r="111" spans="2:12" ht="23.25" customHeight="1" x14ac:dyDescent="0.25">
      <c r="D111" s="22">
        <f>SUM(D54:D60)</f>
        <v>120000</v>
      </c>
      <c r="H111" s="22"/>
      <c r="I111" s="22"/>
    </row>
    <row r="118" spans="2:10" ht="24" customHeight="1" x14ac:dyDescent="0.25">
      <c r="B118" s="28"/>
      <c r="C118" s="28" t="s">
        <v>21</v>
      </c>
      <c r="D118" s="28" t="s">
        <v>57</v>
      </c>
      <c r="E118" s="28" t="s">
        <v>58</v>
      </c>
      <c r="F118" s="28"/>
      <c r="G118" s="28"/>
      <c r="H118" s="28"/>
      <c r="I118" s="28" t="s">
        <v>44</v>
      </c>
      <c r="J118" s="28" t="s">
        <v>6</v>
      </c>
    </row>
    <row r="119" spans="2:10" ht="24" customHeight="1" x14ac:dyDescent="0.25">
      <c r="B119" s="6"/>
      <c r="C119" s="7">
        <f>44800+120000</f>
        <v>164800</v>
      </c>
      <c r="D119" s="7">
        <v>2000</v>
      </c>
      <c r="E119" s="7">
        <f>C119+D119</f>
        <v>166800</v>
      </c>
      <c r="F119" s="7"/>
      <c r="G119" s="7"/>
      <c r="H119" s="7"/>
      <c r="I119" s="7"/>
      <c r="J119" s="7">
        <f>H110+J152</f>
        <v>32450</v>
      </c>
    </row>
    <row r="120" spans="2:10" ht="24" customHeight="1" x14ac:dyDescent="0.25">
      <c r="B120" s="2" t="s">
        <v>59</v>
      </c>
      <c r="C120" s="3">
        <v>164800</v>
      </c>
      <c r="D120" s="3">
        <v>2000</v>
      </c>
      <c r="E120" s="3">
        <f t="shared" ref="E120:E153" si="33">C120+D120</f>
        <v>166800</v>
      </c>
      <c r="F120" s="3"/>
      <c r="G120" s="3"/>
      <c r="H120" s="3"/>
      <c r="I120" s="3">
        <v>237300</v>
      </c>
      <c r="J120" s="3">
        <v>500</v>
      </c>
    </row>
    <row r="121" spans="2:10" ht="24" customHeight="1" x14ac:dyDescent="0.25">
      <c r="B121" s="6" t="s">
        <v>60</v>
      </c>
      <c r="C121" s="7">
        <f>44800+120000</f>
        <v>164800</v>
      </c>
      <c r="D121" s="7">
        <v>2000</v>
      </c>
      <c r="E121" s="7">
        <f t="shared" si="33"/>
        <v>166800</v>
      </c>
      <c r="F121" s="7"/>
      <c r="G121" s="7"/>
      <c r="H121" s="7"/>
      <c r="I121" s="7">
        <v>243950</v>
      </c>
      <c r="J121" s="7">
        <v>1350</v>
      </c>
    </row>
    <row r="122" spans="2:10" ht="24" customHeight="1" x14ac:dyDescent="0.25">
      <c r="B122" s="2" t="s">
        <v>61</v>
      </c>
      <c r="C122" s="3">
        <v>164800</v>
      </c>
      <c r="D122" s="3">
        <v>2000</v>
      </c>
      <c r="E122" s="3">
        <f t="shared" si="33"/>
        <v>166800</v>
      </c>
      <c r="F122" s="3"/>
      <c r="G122" s="3"/>
      <c r="H122" s="3"/>
      <c r="I122" s="3">
        <v>249900</v>
      </c>
      <c r="J122" s="3">
        <v>2550</v>
      </c>
    </row>
    <row r="123" spans="2:10" ht="24" customHeight="1" x14ac:dyDescent="0.25">
      <c r="B123" s="6" t="s">
        <v>62</v>
      </c>
      <c r="C123" s="7">
        <f>44800+120000</f>
        <v>164800</v>
      </c>
      <c r="D123" s="7">
        <v>2000</v>
      </c>
      <c r="E123" s="7">
        <f t="shared" si="33"/>
        <v>166800</v>
      </c>
      <c r="F123" s="7"/>
      <c r="G123" s="7"/>
      <c r="H123" s="7"/>
      <c r="I123" s="7">
        <v>255500</v>
      </c>
      <c r="J123" s="7">
        <v>4100</v>
      </c>
    </row>
    <row r="124" spans="2:10" ht="24" customHeight="1" x14ac:dyDescent="0.25">
      <c r="B124" s="2" t="s">
        <v>63</v>
      </c>
      <c r="C124" s="3">
        <v>164800</v>
      </c>
      <c r="D124" s="3">
        <v>3000</v>
      </c>
      <c r="E124" s="3">
        <f t="shared" si="33"/>
        <v>167800</v>
      </c>
      <c r="F124" s="3"/>
      <c r="G124" s="3"/>
      <c r="H124" s="3"/>
      <c r="I124" s="3">
        <v>260750</v>
      </c>
      <c r="J124" s="3">
        <v>6000</v>
      </c>
    </row>
    <row r="125" spans="2:10" ht="24" customHeight="1" x14ac:dyDescent="0.25">
      <c r="B125" s="6" t="s">
        <v>64</v>
      </c>
      <c r="C125" s="7">
        <v>164800</v>
      </c>
      <c r="D125" s="7">
        <v>3000</v>
      </c>
      <c r="E125" s="7">
        <f t="shared" si="33"/>
        <v>167800</v>
      </c>
      <c r="F125" s="7"/>
      <c r="G125" s="7"/>
      <c r="H125" s="7"/>
      <c r="I125" s="7">
        <v>266350</v>
      </c>
      <c r="J125" s="7">
        <v>8250</v>
      </c>
    </row>
    <row r="126" spans="2:10" ht="24" customHeight="1" x14ac:dyDescent="0.25">
      <c r="B126" s="2" t="s">
        <v>65</v>
      </c>
      <c r="C126" s="3">
        <v>164800</v>
      </c>
      <c r="D126" s="3">
        <v>3000</v>
      </c>
      <c r="E126" s="3">
        <f t="shared" si="33"/>
        <v>167800</v>
      </c>
      <c r="F126" s="3"/>
      <c r="G126" s="3"/>
      <c r="H126" s="3"/>
      <c r="I126" s="3">
        <v>271600</v>
      </c>
      <c r="J126" s="3">
        <f>10850-10000</f>
        <v>850</v>
      </c>
    </row>
    <row r="127" spans="2:10" ht="24" customHeight="1" x14ac:dyDescent="0.25">
      <c r="B127" s="6" t="s">
        <v>66</v>
      </c>
      <c r="C127" s="7">
        <v>164800</v>
      </c>
      <c r="D127" s="7">
        <v>3000</v>
      </c>
      <c r="E127" s="7">
        <f t="shared" si="33"/>
        <v>167800</v>
      </c>
      <c r="F127" s="7"/>
      <c r="G127" s="7"/>
      <c r="H127" s="7"/>
      <c r="I127" s="7">
        <v>283500</v>
      </c>
      <c r="J127" s="7">
        <v>4850</v>
      </c>
    </row>
    <row r="128" spans="2:10" ht="24" customHeight="1" x14ac:dyDescent="0.25">
      <c r="B128" s="2" t="s">
        <v>67</v>
      </c>
      <c r="C128" s="3">
        <v>164800</v>
      </c>
      <c r="D128" s="3">
        <f>3000+2000+2000</f>
        <v>7000</v>
      </c>
      <c r="E128" s="3">
        <f t="shared" si="33"/>
        <v>171800</v>
      </c>
      <c r="F128" s="3"/>
      <c r="G128" s="3"/>
      <c r="H128" s="3"/>
      <c r="I128" s="3">
        <v>287000</v>
      </c>
      <c r="J128" s="3">
        <v>9200</v>
      </c>
    </row>
    <row r="129" spans="2:10" ht="24" customHeight="1" x14ac:dyDescent="0.25">
      <c r="B129" s="6" t="s">
        <v>68</v>
      </c>
      <c r="C129" s="7">
        <v>164800</v>
      </c>
      <c r="D129" s="7">
        <f>7000+2000</f>
        <v>9000</v>
      </c>
      <c r="E129" s="7">
        <f t="shared" si="33"/>
        <v>173800</v>
      </c>
      <c r="F129" s="7"/>
      <c r="G129" s="7"/>
      <c r="H129" s="7"/>
      <c r="I129" s="7">
        <v>291550</v>
      </c>
      <c r="J129" s="7">
        <f>13900-10000</f>
        <v>3900</v>
      </c>
    </row>
    <row r="130" spans="2:10" ht="24" customHeight="1" x14ac:dyDescent="0.25">
      <c r="B130" s="2" t="s">
        <v>69</v>
      </c>
      <c r="C130" s="3">
        <v>164800</v>
      </c>
      <c r="D130" s="3">
        <v>9000</v>
      </c>
      <c r="E130" s="3">
        <f t="shared" si="33"/>
        <v>173800</v>
      </c>
      <c r="F130" s="3"/>
      <c r="G130" s="3"/>
      <c r="H130" s="3"/>
      <c r="I130" s="3">
        <v>303450</v>
      </c>
      <c r="J130" s="3">
        <v>0</v>
      </c>
    </row>
    <row r="131" spans="2:10" ht="24" customHeight="1" x14ac:dyDescent="0.25">
      <c r="B131" s="6" t="s">
        <v>70</v>
      </c>
      <c r="C131" s="7">
        <v>164800</v>
      </c>
      <c r="D131" s="7">
        <v>9000</v>
      </c>
      <c r="E131" s="7">
        <f t="shared" si="33"/>
        <v>173800</v>
      </c>
      <c r="F131" s="7"/>
      <c r="G131" s="7"/>
      <c r="H131" s="7"/>
      <c r="I131" s="7">
        <v>313950</v>
      </c>
      <c r="J131" s="7">
        <v>7500</v>
      </c>
    </row>
    <row r="132" spans="2:10" ht="24" customHeight="1" x14ac:dyDescent="0.25">
      <c r="B132" s="2" t="s">
        <v>71</v>
      </c>
      <c r="C132" s="3">
        <v>164800</v>
      </c>
      <c r="D132" s="3">
        <f>9000+2000</f>
        <v>11000</v>
      </c>
      <c r="E132" s="3">
        <f t="shared" si="33"/>
        <v>175800</v>
      </c>
      <c r="F132" s="3"/>
      <c r="G132" s="3"/>
      <c r="H132" s="3"/>
      <c r="I132" s="3">
        <v>316050</v>
      </c>
      <c r="J132" s="3">
        <f>15350-10000</f>
        <v>5350</v>
      </c>
    </row>
    <row r="133" spans="2:10" ht="24" customHeight="1" x14ac:dyDescent="0.25">
      <c r="B133" s="2" t="s">
        <v>72</v>
      </c>
      <c r="C133" s="3">
        <v>164800</v>
      </c>
      <c r="D133" s="3">
        <v>11000</v>
      </c>
      <c r="E133" s="3">
        <f t="shared" si="33"/>
        <v>175800</v>
      </c>
      <c r="F133" s="3"/>
      <c r="G133" s="3"/>
      <c r="H133" s="3"/>
      <c r="I133" s="3">
        <v>325500</v>
      </c>
      <c r="J133" s="3">
        <f>14600-10000</f>
        <v>4600</v>
      </c>
    </row>
    <row r="134" spans="2:10" ht="24" customHeight="1" x14ac:dyDescent="0.25">
      <c r="B134" s="2" t="s">
        <v>73</v>
      </c>
      <c r="C134" s="3">
        <v>164800</v>
      </c>
      <c r="D134" s="3">
        <v>11000</v>
      </c>
      <c r="E134" s="3">
        <f t="shared" si="33"/>
        <v>175800</v>
      </c>
      <c r="F134" s="3"/>
      <c r="G134" s="3"/>
      <c r="H134" s="3"/>
      <c r="I134" s="3">
        <v>333550</v>
      </c>
      <c r="J134" s="3">
        <f>15250-10000</f>
        <v>5250</v>
      </c>
    </row>
    <row r="135" spans="2:10" ht="24" customHeight="1" x14ac:dyDescent="0.25">
      <c r="B135" s="2" t="s">
        <v>74</v>
      </c>
      <c r="C135" s="3">
        <v>164800</v>
      </c>
      <c r="D135" s="3">
        <f>11000+2850</f>
        <v>13850</v>
      </c>
      <c r="E135" s="3">
        <f t="shared" si="33"/>
        <v>178650</v>
      </c>
      <c r="F135" s="3"/>
      <c r="G135" s="3"/>
      <c r="H135" s="3"/>
      <c r="I135" s="3">
        <v>340200</v>
      </c>
      <c r="J135" s="3">
        <f>17300-10000</f>
        <v>7300</v>
      </c>
    </row>
    <row r="136" spans="2:10" ht="24" customHeight="1" x14ac:dyDescent="0.25">
      <c r="B136" s="2" t="s">
        <v>75</v>
      </c>
      <c r="C136" s="3">
        <v>164800</v>
      </c>
      <c r="D136" s="3">
        <f>13850+3800+3800</f>
        <v>21450</v>
      </c>
      <c r="E136" s="3">
        <f t="shared" si="33"/>
        <v>186250</v>
      </c>
      <c r="F136" s="3"/>
      <c r="G136" s="3"/>
      <c r="H136" s="3"/>
      <c r="I136" s="3">
        <v>346500</v>
      </c>
      <c r="J136" s="3">
        <f>20750-10000</f>
        <v>10750</v>
      </c>
    </row>
    <row r="137" spans="2:10" ht="24" customHeight="1" x14ac:dyDescent="0.25">
      <c r="B137" s="2" t="s">
        <v>76</v>
      </c>
      <c r="C137" s="3">
        <v>164800</v>
      </c>
      <c r="D137" s="3">
        <v>21450</v>
      </c>
      <c r="E137" s="3">
        <f t="shared" si="33"/>
        <v>186250</v>
      </c>
      <c r="F137" s="3"/>
      <c r="G137" s="3"/>
      <c r="H137" s="3"/>
      <c r="I137" s="3">
        <v>354200</v>
      </c>
      <c r="J137" s="3">
        <v>15600</v>
      </c>
    </row>
    <row r="138" spans="2:10" ht="24" customHeight="1" x14ac:dyDescent="0.25">
      <c r="B138" s="2" t="s">
        <v>77</v>
      </c>
      <c r="C138" s="3">
        <v>164800</v>
      </c>
      <c r="D138" s="3">
        <v>21450</v>
      </c>
      <c r="E138" s="3">
        <f t="shared" si="33"/>
        <v>186250</v>
      </c>
      <c r="F138" s="3"/>
      <c r="G138" s="3"/>
      <c r="H138" s="3"/>
      <c r="I138" s="3">
        <v>360500</v>
      </c>
      <c r="J138" s="3">
        <f>21850-20000</f>
        <v>1850</v>
      </c>
    </row>
    <row r="139" spans="2:10" ht="24" customHeight="1" x14ac:dyDescent="0.25">
      <c r="B139" s="2" t="s">
        <v>78</v>
      </c>
      <c r="C139" s="3">
        <v>164800</v>
      </c>
      <c r="D139" s="3">
        <v>21450</v>
      </c>
      <c r="E139" s="3">
        <f t="shared" si="33"/>
        <v>186250</v>
      </c>
      <c r="F139" s="3"/>
      <c r="G139" s="3"/>
      <c r="H139" s="3"/>
      <c r="I139" s="3">
        <v>389200</v>
      </c>
      <c r="J139" s="3">
        <v>10900</v>
      </c>
    </row>
    <row r="140" spans="2:10" ht="24" customHeight="1" x14ac:dyDescent="0.25">
      <c r="B140" s="2" t="s">
        <v>79</v>
      </c>
      <c r="C140" s="3">
        <v>164800</v>
      </c>
      <c r="D140" s="3">
        <v>21450</v>
      </c>
      <c r="E140" s="3">
        <f t="shared" si="33"/>
        <v>186250</v>
      </c>
      <c r="F140" s="3"/>
      <c r="G140" s="3"/>
      <c r="H140" s="3"/>
      <c r="I140" s="3">
        <v>391300</v>
      </c>
      <c r="J140" s="3">
        <v>21350</v>
      </c>
    </row>
    <row r="141" spans="2:10" ht="24" customHeight="1" x14ac:dyDescent="0.25">
      <c r="B141" s="2" t="s">
        <v>80</v>
      </c>
      <c r="C141" s="3">
        <v>164800</v>
      </c>
      <c r="D141" s="3">
        <v>21450</v>
      </c>
      <c r="E141" s="3">
        <f t="shared" si="33"/>
        <v>186250</v>
      </c>
      <c r="F141" s="3"/>
      <c r="G141" s="3"/>
      <c r="H141" s="3"/>
      <c r="I141" s="3">
        <v>392000</v>
      </c>
      <c r="J141" s="3">
        <f>33200-30000</f>
        <v>3200</v>
      </c>
    </row>
    <row r="142" spans="2:10" ht="24" customHeight="1" x14ac:dyDescent="0.25">
      <c r="B142" s="2" t="s">
        <v>81</v>
      </c>
      <c r="C142" s="3">
        <v>164800</v>
      </c>
      <c r="D142" s="3">
        <v>21450</v>
      </c>
      <c r="E142" s="3">
        <f t="shared" si="33"/>
        <v>186250</v>
      </c>
      <c r="F142" s="3"/>
      <c r="G142" s="3"/>
      <c r="H142" s="3"/>
      <c r="I142" s="3">
        <v>451500</v>
      </c>
      <c r="J142" s="3">
        <v>16800</v>
      </c>
    </row>
    <row r="143" spans="2:10" ht="24" customHeight="1" x14ac:dyDescent="0.25">
      <c r="B143" s="2" t="s">
        <v>82</v>
      </c>
      <c r="C143" s="3">
        <v>164800</v>
      </c>
      <c r="D143" s="3">
        <v>21450</v>
      </c>
      <c r="E143" s="3">
        <f t="shared" si="33"/>
        <v>186250</v>
      </c>
      <c r="F143" s="3"/>
      <c r="G143" s="3"/>
      <c r="H143" s="3"/>
      <c r="I143" s="3">
        <v>449050</v>
      </c>
      <c r="J143" s="3">
        <f>31800-30000</f>
        <v>1800</v>
      </c>
    </row>
    <row r="144" spans="2:10" ht="24" customHeight="1" x14ac:dyDescent="0.25">
      <c r="B144" s="2" t="s">
        <v>83</v>
      </c>
      <c r="C144" s="3">
        <v>164800</v>
      </c>
      <c r="D144" s="3">
        <f>21450+3800</f>
        <v>25250</v>
      </c>
      <c r="E144" s="3">
        <f t="shared" si="33"/>
        <v>190050</v>
      </c>
      <c r="F144" s="3"/>
      <c r="G144" s="3"/>
      <c r="H144" s="3"/>
      <c r="I144" s="3">
        <v>505400</v>
      </c>
      <c r="J144" s="3">
        <v>18550</v>
      </c>
    </row>
    <row r="145" spans="2:10" ht="24" customHeight="1" x14ac:dyDescent="0.25">
      <c r="B145" s="2" t="s">
        <v>84</v>
      </c>
      <c r="C145" s="3">
        <v>164800</v>
      </c>
      <c r="D145" s="3"/>
      <c r="E145" s="3">
        <f t="shared" si="33"/>
        <v>164800</v>
      </c>
      <c r="F145" s="3"/>
      <c r="G145" s="3"/>
      <c r="H145" s="3"/>
      <c r="I145" s="3">
        <v>501200</v>
      </c>
      <c r="J145" s="3">
        <f>36700-30000</f>
        <v>6700</v>
      </c>
    </row>
    <row r="146" spans="2:10" ht="24" customHeight="1" x14ac:dyDescent="0.25">
      <c r="B146" s="2" t="s">
        <v>85</v>
      </c>
      <c r="C146" s="3">
        <v>164800</v>
      </c>
      <c r="D146" s="3"/>
      <c r="E146" s="3">
        <f t="shared" si="33"/>
        <v>164800</v>
      </c>
      <c r="F146" s="3"/>
      <c r="G146" s="3"/>
      <c r="H146" s="3"/>
      <c r="I146" s="3">
        <v>555800</v>
      </c>
      <c r="J146" s="3">
        <v>26600</v>
      </c>
    </row>
    <row r="147" spans="2:10" ht="24" customHeight="1" x14ac:dyDescent="0.25">
      <c r="B147" s="2" t="s">
        <v>86</v>
      </c>
      <c r="C147" s="3">
        <v>164800</v>
      </c>
      <c r="D147" s="3"/>
      <c r="E147" s="3">
        <f t="shared" si="33"/>
        <v>164800</v>
      </c>
      <c r="F147" s="3"/>
      <c r="G147" s="3"/>
      <c r="H147" s="3"/>
      <c r="I147" s="3">
        <v>548450</v>
      </c>
      <c r="J147" s="3">
        <f>47900-30000</f>
        <v>17900</v>
      </c>
    </row>
    <row r="148" spans="2:10" ht="24" customHeight="1" x14ac:dyDescent="0.25">
      <c r="B148" s="2" t="s">
        <v>87</v>
      </c>
      <c r="C148" s="3">
        <v>164800</v>
      </c>
      <c r="D148" s="3"/>
      <c r="E148" s="3">
        <f t="shared" si="33"/>
        <v>164800</v>
      </c>
      <c r="F148" s="3"/>
      <c r="G148" s="3"/>
      <c r="H148" s="3"/>
      <c r="I148" s="3">
        <v>601300</v>
      </c>
      <c r="J148" s="3">
        <f>40950-30000</f>
        <v>10950</v>
      </c>
    </row>
    <row r="149" spans="2:10" ht="24" customHeight="1" x14ac:dyDescent="0.25">
      <c r="B149" s="2" t="s">
        <v>88</v>
      </c>
      <c r="C149" s="3">
        <v>164800</v>
      </c>
      <c r="D149" s="3"/>
      <c r="E149" s="3">
        <f t="shared" si="33"/>
        <v>164800</v>
      </c>
      <c r="F149" s="3"/>
      <c r="G149" s="3"/>
      <c r="H149" s="3"/>
      <c r="I149" s="3">
        <v>653800</v>
      </c>
      <c r="J149" s="3">
        <f>35750-30000</f>
        <v>5750</v>
      </c>
    </row>
    <row r="150" spans="2:10" ht="24" customHeight="1" x14ac:dyDescent="0.25">
      <c r="B150" s="2" t="s">
        <v>89</v>
      </c>
      <c r="C150" s="3">
        <v>164800</v>
      </c>
      <c r="D150" s="3"/>
      <c r="E150" s="3">
        <f t="shared" si="33"/>
        <v>164800</v>
      </c>
      <c r="F150" s="3"/>
      <c r="G150" s="3"/>
      <c r="H150" s="3"/>
      <c r="I150" s="3">
        <v>704550</v>
      </c>
      <c r="J150" s="3">
        <f>32300-30000</f>
        <v>2300</v>
      </c>
    </row>
    <row r="151" spans="2:10" ht="24" customHeight="1" x14ac:dyDescent="0.25">
      <c r="B151" s="2" t="s">
        <v>90</v>
      </c>
      <c r="C151" s="3">
        <v>164800</v>
      </c>
      <c r="D151" s="3"/>
      <c r="E151" s="3">
        <f t="shared" si="33"/>
        <v>164800</v>
      </c>
      <c r="F151" s="3"/>
      <c r="G151" s="3"/>
      <c r="H151" s="3"/>
      <c r="I151" s="3">
        <v>754950</v>
      </c>
      <c r="J151" s="3">
        <v>600</v>
      </c>
    </row>
    <row r="152" spans="2:10" ht="24" customHeight="1" x14ac:dyDescent="0.25">
      <c r="B152" s="2" t="s">
        <v>91</v>
      </c>
      <c r="C152" s="3">
        <v>164800</v>
      </c>
      <c r="D152" s="3"/>
      <c r="E152" s="3">
        <f t="shared" si="33"/>
        <v>164800</v>
      </c>
      <c r="F152" s="3"/>
      <c r="G152" s="3"/>
      <c r="H152" s="3"/>
      <c r="I152" s="3">
        <v>805000</v>
      </c>
      <c r="J152" s="3">
        <v>650</v>
      </c>
    </row>
    <row r="153" spans="2:10" ht="24" customHeight="1" x14ac:dyDescent="0.25">
      <c r="B153" s="2" t="s">
        <v>92</v>
      </c>
      <c r="C153" s="3">
        <v>164800</v>
      </c>
      <c r="D153" s="3"/>
      <c r="E153" s="3">
        <f t="shared" si="33"/>
        <v>164800</v>
      </c>
      <c r="F153" s="3"/>
      <c r="G153" s="3"/>
      <c r="H153" s="3"/>
      <c r="I153" s="3">
        <v>854700</v>
      </c>
      <c r="J153" s="3"/>
    </row>
    <row r="154" spans="2:10" ht="24" customHeight="1" x14ac:dyDescent="0.25">
      <c r="B154" s="2" t="s">
        <v>93</v>
      </c>
      <c r="C154" s="3"/>
      <c r="D154" s="3"/>
      <c r="E154" s="3"/>
      <c r="F154" s="3"/>
      <c r="G154" s="3"/>
      <c r="H154" s="3"/>
      <c r="I154" s="3"/>
      <c r="J154" s="3"/>
    </row>
    <row r="155" spans="2:10" ht="24" customHeight="1" x14ac:dyDescent="0.25">
      <c r="B155" s="2"/>
      <c r="C155" s="3"/>
      <c r="D155" s="3"/>
      <c r="E155" s="3"/>
      <c r="F155" s="3"/>
      <c r="G155" s="3"/>
      <c r="H155" s="3"/>
      <c r="I155" s="3"/>
      <c r="J1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FirmValue</vt:lpstr>
      <vt:lpstr>2023TrendAnalysis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2023-12-17T05:44:03Z</dcterms:modified>
</cp:coreProperties>
</file>