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3715" windowHeight="7710"/>
  </bookViews>
  <sheets>
    <sheet name="EquityOption" sheetId="5" r:id="rId1"/>
    <sheet name="MainChecks" sheetId="4" r:id="rId2"/>
  </sheets>
  <externalReferences>
    <externalReference r:id="rId3"/>
  </externalReferences>
  <definedNames>
    <definedName name="BLACK_SCHOLES">[1]data!$B$14</definedName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7" i="4" l="1"/>
  <c r="K16" i="4"/>
  <c r="K15" i="4"/>
  <c r="K14" i="4"/>
  <c r="K13" i="4"/>
  <c r="K12" i="4"/>
  <c r="K10" i="4"/>
  <c r="K7" i="4"/>
  <c r="K5" i="4"/>
  <c r="L12" i="4"/>
  <c r="U6" i="4"/>
  <c r="U2" i="4"/>
  <c r="M12" i="4"/>
  <c r="B1" i="5"/>
  <c r="D14" i="4" a="1"/>
  <c r="B4" i="5"/>
  <c r="C14" i="4" a="1"/>
  <c r="B20" i="5"/>
  <c r="B32" i="5" s="1"/>
  <c r="B41" i="5"/>
  <c r="B35" i="5"/>
  <c r="B13" i="5" l="1"/>
  <c r="B5" i="5"/>
  <c r="D15" i="4"/>
  <c r="D16" i="4"/>
  <c r="D14" i="4"/>
  <c r="D17" i="4"/>
  <c r="C17" i="4"/>
  <c r="C16" i="4"/>
  <c r="C15" i="4"/>
  <c r="C14" i="4"/>
  <c r="B26" i="5"/>
  <c r="B29" i="5"/>
  <c r="B23" i="5"/>
  <c r="B17" i="5"/>
  <c r="B38" i="5" s="1"/>
  <c r="B43" i="5" s="1"/>
  <c r="B45" i="5" s="1"/>
</calcChain>
</file>

<file path=xl/sharedStrings.xml><?xml version="1.0" encoding="utf-8"?>
<sst xmlns="http://schemas.openxmlformats.org/spreadsheetml/2006/main" count="148" uniqueCount="101">
  <si>
    <t xml:space="preserve"> </t>
  </si>
  <si>
    <t>Trigger</t>
  </si>
  <si>
    <t>MarketData Checks</t>
  </si>
  <si>
    <t>EUR</t>
  </si>
  <si>
    <t>6M</t>
  </si>
  <si>
    <t>FGBLc1</t>
  </si>
  <si>
    <t>FEI</t>
  </si>
  <si>
    <t>AB</t>
  </si>
  <si>
    <t>6E</t>
  </si>
  <si>
    <t>ICAP</t>
  </si>
  <si>
    <t>ibor</t>
  </si>
  <si>
    <t>RIC</t>
  </si>
  <si>
    <t>Expiry-Value Date</t>
  </si>
  <si>
    <t>Last-Bid/Ask</t>
  </si>
  <si>
    <t>Info</t>
  </si>
  <si>
    <t>Currency</t>
  </si>
  <si>
    <t>USD</t>
  </si>
  <si>
    <t>3M</t>
  </si>
  <si>
    <t>TYcm1t</t>
  </si>
  <si>
    <t>ED</t>
  </si>
  <si>
    <t>AM</t>
  </si>
  <si>
    <t>3L</t>
  </si>
  <si>
    <t>Libor</t>
  </si>
  <si>
    <t>Boost / OH / QLXL</t>
  </si>
  <si>
    <t>GBP</t>
  </si>
  <si>
    <t>FLGc1</t>
  </si>
  <si>
    <t>FSS</t>
  </si>
  <si>
    <t>SB</t>
  </si>
  <si>
    <t>6L</t>
  </si>
  <si>
    <t>FEIM5</t>
  </si>
  <si>
    <t>Object Count:</t>
  </si>
  <si>
    <t>HKD</t>
  </si>
  <si>
    <t>HIR</t>
  </si>
  <si>
    <t>QM</t>
  </si>
  <si>
    <t>3H</t>
  </si>
  <si>
    <t>PREA</t>
  </si>
  <si>
    <t>Hibor</t>
  </si>
  <si>
    <t>JPY</t>
  </si>
  <si>
    <t>JGBc1</t>
  </si>
  <si>
    <t>JEY</t>
  </si>
  <si>
    <t>Curves Checks</t>
  </si>
  <si>
    <t>AUD</t>
  </si>
  <si>
    <t>YBA</t>
  </si>
  <si>
    <t>SM</t>
  </si>
  <si>
    <t>6AB</t>
  </si>
  <si>
    <t>ICAA</t>
  </si>
  <si>
    <t>BBSW</t>
  </si>
  <si>
    <t>ObjectID</t>
  </si>
  <si>
    <t>Reference Date</t>
  </si>
  <si>
    <t>Value</t>
  </si>
  <si>
    <t>CNY</t>
  </si>
  <si>
    <t>-</t>
  </si>
  <si>
    <t>3S</t>
  </si>
  <si>
    <t>TRHK</t>
  </si>
  <si>
    <t>Shibor</t>
  </si>
  <si>
    <t>CNH</t>
  </si>
  <si>
    <t>CHF</t>
  </si>
  <si>
    <t>FES</t>
  </si>
  <si>
    <t>BTPStrippable</t>
  </si>
  <si>
    <t>BTP</t>
  </si>
  <si>
    <t>QuantLib version</t>
  </si>
  <si>
    <t>calendar</t>
  </si>
  <si>
    <t>TARGET</t>
  </si>
  <si>
    <t>today's date</t>
  </si>
  <si>
    <t>settlement date</t>
  </si>
  <si>
    <t>type</t>
  </si>
  <si>
    <t>Put</t>
  </si>
  <si>
    <t>underlying</t>
  </si>
  <si>
    <t>strike</t>
  </si>
  <si>
    <t>dividendYield</t>
  </si>
  <si>
    <t>riskFreeRate</t>
  </si>
  <si>
    <t>volatility</t>
  </si>
  <si>
    <t>maturity</t>
  </si>
  <si>
    <t>dayCounter</t>
  </si>
  <si>
    <t>Actual/365 (Fixed)</t>
  </si>
  <si>
    <t>european exercise ID</t>
  </si>
  <si>
    <t>europeanExercise</t>
  </si>
  <si>
    <t>european exercise object</t>
  </si>
  <si>
    <t>simple quote ID</t>
  </si>
  <si>
    <t>simple quote object</t>
  </si>
  <si>
    <t>flat forward ID</t>
  </si>
  <si>
    <t>flatTermStructure</t>
  </si>
  <si>
    <t>flat forward object</t>
  </si>
  <si>
    <t>flatDividendTS</t>
  </si>
  <si>
    <t>black constant vol ID</t>
  </si>
  <si>
    <t>flatVolTS</t>
  </si>
  <si>
    <t>black constant vol object</t>
  </si>
  <si>
    <t>bsmProcess</t>
  </si>
  <si>
    <t>payoff ID</t>
  </si>
  <si>
    <t>payoff</t>
  </si>
  <si>
    <t>payoff object</t>
  </si>
  <si>
    <t>option ID</t>
  </si>
  <si>
    <t>europeanOption</t>
  </si>
  <si>
    <t>option object</t>
  </si>
  <si>
    <t>engine id</t>
  </si>
  <si>
    <t>engine</t>
  </si>
  <si>
    <t>engine object</t>
  </si>
  <si>
    <t>set pricing engine</t>
  </si>
  <si>
    <t>npv</t>
  </si>
  <si>
    <t>black scholes process ID</t>
  </si>
  <si>
    <t>black scholes process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</si>
</sst>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ddd\,\ dd\-mmm\-yyyy\ hh:mm:ss"/>
    <numFmt numFmtId="165" formatCode="ddd\,\ dd\-mmm\-yyyy"/>
    <numFmt numFmtId="166" formatCode="0.0000"/>
    <numFmt numFmtId="167" formatCode="0.0000%"/>
    <numFmt numFmtId="168" formatCode="dd\-mmm\-yy"/>
    <numFmt numFmtId="169" formatCode="0.000000000"/>
    <numFmt numFmtId="170" formatCode="General_)"/>
    <numFmt numFmtId="171" formatCode="#,##0.0;#,##0.0"/>
    <numFmt numFmtId="172" formatCode="&quot;£&quot;#,##0;[Red]\-&quot;£&quot;#,##0"/>
    <numFmt numFmtId="173" formatCode="d\ mmm\ yyyy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gray0625">
        <fgColor indexed="22"/>
        <bgColor indexed="9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3" fillId="2" borderId="1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0" fontId="8" fillId="0" borderId="0"/>
    <xf numFmtId="171" fontId="9" fillId="7" borderId="0">
      <alignment horizontal="center" vertical="center"/>
    </xf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3" borderId="0" xfId="1" applyFont="1" applyFill="1"/>
    <xf numFmtId="0" fontId="2" fillId="4" borderId="0" xfId="1" applyFont="1" applyFill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4" xfId="1" applyFont="1" applyFill="1" applyBorder="1"/>
    <xf numFmtId="0" fontId="2" fillId="5" borderId="5" xfId="2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 applyProtection="1">
      <alignment horizontal="center"/>
    </xf>
    <xf numFmtId="0" fontId="2" fillId="0" borderId="6" xfId="1" applyFont="1" applyFill="1" applyBorder="1"/>
    <xf numFmtId="0" fontId="4" fillId="5" borderId="7" xfId="1" applyFont="1" applyFill="1" applyBorder="1" applyAlignment="1">
      <alignment horizontal="centerContinuous" vertical="center"/>
    </xf>
    <xf numFmtId="0" fontId="4" fillId="5" borderId="8" xfId="1" applyFont="1" applyFill="1" applyBorder="1" applyAlignment="1">
      <alignment horizontal="centerContinuous" vertical="center"/>
    </xf>
    <xf numFmtId="0" fontId="4" fillId="5" borderId="9" xfId="1" applyFont="1" applyFill="1" applyBorder="1" applyAlignment="1">
      <alignment horizontal="centerContinuous" vertical="center"/>
    </xf>
    <xf numFmtId="0" fontId="2" fillId="0" borderId="10" xfId="1" applyFont="1" applyFill="1" applyBorder="1"/>
    <xf numFmtId="0" fontId="5" fillId="5" borderId="11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5" borderId="12" xfId="1" applyFont="1" applyFill="1" applyBorder="1" applyAlignment="1">
      <alignment horizontal="center"/>
    </xf>
    <xf numFmtId="0" fontId="2" fillId="0" borderId="5" xfId="1" applyNumberFormat="1" applyFont="1" applyFill="1" applyBorder="1" applyAlignment="1" applyProtection="1">
      <alignment horizontal="center"/>
    </xf>
    <xf numFmtId="0" fontId="2" fillId="6" borderId="7" xfId="1" applyFont="1" applyFill="1" applyBorder="1" applyAlignment="1">
      <alignment vertical="center"/>
    </xf>
    <xf numFmtId="165" fontId="2" fillId="0" borderId="8" xfId="1" applyNumberFormat="1" applyFont="1" applyFill="1" applyBorder="1" applyAlignment="1">
      <alignment vertical="center"/>
    </xf>
    <xf numFmtId="166" fontId="2" fillId="0" borderId="8" xfId="1" applyNumberFormat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6" xfId="1" applyFont="1" applyFill="1" applyBorder="1" applyAlignment="1">
      <alignment horizontal="centerContinuous" vertical="center"/>
    </xf>
    <xf numFmtId="0" fontId="2" fillId="6" borderId="11" xfId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166" fontId="2" fillId="0" borderId="0" xfId="1" applyNumberFormat="1" applyFont="1" applyFill="1" applyBorder="1" applyAlignment="1">
      <alignment vertical="center"/>
    </xf>
    <xf numFmtId="0" fontId="2" fillId="0" borderId="12" xfId="1" applyFont="1" applyBorder="1" applyAlignment="1">
      <alignment vertical="center"/>
    </xf>
    <xf numFmtId="166" fontId="2" fillId="0" borderId="0" xfId="1" applyNumberFormat="1" applyFont="1" applyFill="1" applyBorder="1" applyAlignment="1">
      <alignment horizontal="right" vertical="center"/>
    </xf>
    <xf numFmtId="167" fontId="2" fillId="0" borderId="8" xfId="4" applyNumberFormat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2" fillId="6" borderId="13" xfId="1" applyFont="1" applyFill="1" applyBorder="1" applyAlignment="1">
      <alignment vertical="center"/>
    </xf>
    <xf numFmtId="165" fontId="2" fillId="0" borderId="14" xfId="1" applyNumberFormat="1" applyFont="1" applyFill="1" applyBorder="1" applyAlignment="1">
      <alignment vertical="center"/>
    </xf>
    <xf numFmtId="167" fontId="2" fillId="0" borderId="14" xfId="4" applyNumberFormat="1" applyFont="1" applyFill="1" applyBorder="1" applyAlignment="1">
      <alignment vertical="center"/>
    </xf>
    <xf numFmtId="0" fontId="6" fillId="0" borderId="15" xfId="1" applyFont="1" applyFill="1" applyBorder="1" applyAlignment="1">
      <alignment vertical="center"/>
    </xf>
    <xf numFmtId="169" fontId="2" fillId="0" borderId="0" xfId="1" applyNumberFormat="1" applyFont="1" applyFill="1" applyBorder="1" applyAlignment="1">
      <alignment vertical="center"/>
    </xf>
    <xf numFmtId="166" fontId="6" fillId="0" borderId="12" xfId="1" applyNumberFormat="1" applyFont="1" applyFill="1" applyBorder="1" applyAlignment="1">
      <alignment vertical="center"/>
    </xf>
    <xf numFmtId="0" fontId="2" fillId="0" borderId="18" xfId="1" applyFont="1" applyFill="1" applyBorder="1"/>
    <xf numFmtId="166" fontId="6" fillId="0" borderId="12" xfId="4" applyNumberFormat="1" applyFont="1" applyFill="1" applyBorder="1" applyAlignment="1">
      <alignment vertical="center"/>
    </xf>
    <xf numFmtId="169" fontId="2" fillId="0" borderId="14" xfId="1" applyNumberFormat="1" applyFont="1" applyFill="1" applyBorder="1" applyAlignment="1">
      <alignment vertical="center"/>
    </xf>
    <xf numFmtId="166" fontId="6" fillId="0" borderId="15" xfId="4" applyNumberFormat="1" applyFont="1" applyFill="1" applyBorder="1" applyAlignment="1">
      <alignment vertical="center"/>
    </xf>
    <xf numFmtId="169" fontId="2" fillId="0" borderId="8" xfId="1" applyNumberFormat="1" applyFont="1" applyFill="1" applyBorder="1" applyAlignment="1">
      <alignment vertical="center"/>
    </xf>
    <xf numFmtId="166" fontId="6" fillId="0" borderId="9" xfId="4" applyNumberFormat="1" applyFont="1" applyFill="1" applyBorder="1" applyAlignment="1">
      <alignment vertical="center"/>
    </xf>
    <xf numFmtId="0" fontId="2" fillId="0" borderId="16" xfId="1" applyFont="1" applyFill="1" applyBorder="1"/>
    <xf numFmtId="0" fontId="2" fillId="0" borderId="19" xfId="1" applyFont="1" applyFill="1" applyBorder="1"/>
    <xf numFmtId="0" fontId="10" fillId="0" borderId="0" xfId="1" applyFont="1" applyBorder="1"/>
    <xf numFmtId="0" fontId="1" fillId="0" borderId="0" xfId="1" quotePrefix="1" applyBorder="1"/>
    <xf numFmtId="0" fontId="1" fillId="0" borderId="0" xfId="1" applyBorder="1"/>
    <xf numFmtId="0" fontId="3" fillId="0" borderId="0" xfId="1" applyFont="1" applyBorder="1"/>
    <xf numFmtId="173" fontId="1" fillId="0" borderId="0" xfId="1" applyNumberFormat="1" applyFont="1" applyBorder="1"/>
    <xf numFmtId="43" fontId="1" fillId="0" borderId="0" xfId="11" applyFont="1" applyBorder="1"/>
    <xf numFmtId="173" fontId="3" fillId="0" borderId="0" xfId="1" applyNumberFormat="1" applyFont="1" applyBorder="1"/>
    <xf numFmtId="0" fontId="10" fillId="0" borderId="0" xfId="1" applyFont="1" applyFill="1" applyBorder="1"/>
    <xf numFmtId="0" fontId="2" fillId="3" borderId="2" xfId="1" applyFont="1" applyFill="1" applyBorder="1"/>
    <xf numFmtId="0" fontId="2" fillId="3" borderId="4" xfId="1" applyFont="1" applyFill="1" applyBorder="1"/>
    <xf numFmtId="0" fontId="2" fillId="3" borderId="10" xfId="1" applyFont="1" applyFill="1" applyBorder="1"/>
    <xf numFmtId="0" fontId="2" fillId="3" borderId="2" xfId="3" applyFont="1" applyFill="1" applyBorder="1"/>
    <xf numFmtId="0" fontId="2" fillId="3" borderId="3" xfId="3" applyFont="1" applyFill="1" applyBorder="1"/>
    <xf numFmtId="0" fontId="2" fillId="3" borderId="4" xfId="3" applyFont="1" applyFill="1" applyBorder="1"/>
    <xf numFmtId="0" fontId="2" fillId="3" borderId="6" xfId="3" applyFont="1" applyFill="1" applyBorder="1"/>
    <xf numFmtId="0" fontId="2" fillId="3" borderId="0" xfId="3" applyFont="1" applyFill="1" applyBorder="1"/>
    <xf numFmtId="0" fontId="2" fillId="3" borderId="10" xfId="3" applyFont="1" applyFill="1" applyBorder="1"/>
    <xf numFmtId="0" fontId="2" fillId="3" borderId="16" xfId="3" applyFont="1" applyFill="1" applyBorder="1" applyAlignment="1">
      <alignment horizontal="left"/>
    </xf>
    <xf numFmtId="0" fontId="2" fillId="3" borderId="17" xfId="3" applyFont="1" applyFill="1" applyBorder="1" applyAlignment="1">
      <alignment horizontal="left"/>
    </xf>
    <xf numFmtId="168" fontId="2" fillId="3" borderId="17" xfId="3" applyNumberFormat="1" applyFont="1" applyFill="1" applyBorder="1"/>
    <xf numFmtId="0" fontId="2" fillId="3" borderId="17" xfId="3" applyFont="1" applyFill="1" applyBorder="1"/>
    <xf numFmtId="0" fontId="2" fillId="3" borderId="18" xfId="3" applyFont="1" applyFill="1" applyBorder="1"/>
    <xf numFmtId="168" fontId="2" fillId="3" borderId="3" xfId="1" applyNumberFormat="1" applyFont="1" applyFill="1" applyBorder="1"/>
    <xf numFmtId="0" fontId="2" fillId="3" borderId="6" xfId="1" applyFont="1" applyFill="1" applyBorder="1" applyAlignment="1">
      <alignment horizontal="left"/>
    </xf>
    <xf numFmtId="168" fontId="2" fillId="3" borderId="0" xfId="1" applyNumberFormat="1" applyFont="1" applyFill="1" applyBorder="1"/>
    <xf numFmtId="0" fontId="2" fillId="3" borderId="16" xfId="1" applyFont="1" applyFill="1" applyBorder="1" applyAlignment="1">
      <alignment horizontal="left"/>
    </xf>
    <xf numFmtId="168" fontId="2" fillId="3" borderId="17" xfId="1" applyNumberFormat="1" applyFont="1" applyFill="1" applyBorder="1"/>
    <xf numFmtId="0" fontId="2" fillId="3" borderId="18" xfId="1" applyFont="1" applyFill="1" applyBorder="1"/>
    <xf numFmtId="165" fontId="2" fillId="0" borderId="0" xfId="1" quotePrefix="1" applyNumberFormat="1" applyFont="1" applyFill="1" applyBorder="1" applyAlignment="1">
      <alignment vertical="center"/>
    </xf>
    <xf numFmtId="169" fontId="2" fillId="0" borderId="0" xfId="1" quotePrefix="1" applyNumberFormat="1" applyFont="1" applyFill="1" applyBorder="1" applyAlignment="1">
      <alignment vertical="center"/>
    </xf>
  </cellXfs>
  <cellStyles count="12">
    <cellStyle name="Comma 2" xfId="11"/>
    <cellStyle name="Migliaia (0)_AZIONI" xfId="5"/>
    <cellStyle name="Migliaia_AZIONI" xfId="6"/>
    <cellStyle name="Normal" xfId="0" builtinId="0"/>
    <cellStyle name="Normal 2" xfId="1"/>
    <cellStyle name="Normal 2 2" xfId="3"/>
    <cellStyle name="Normale_AZIONI" xfId="7"/>
    <cellStyle name="Note 2" xfId="2"/>
    <cellStyle name="Percent 2" xfId="4"/>
    <cellStyle name="result" xfId="8"/>
    <cellStyle name="Valuta (0)_AZIONI" xfId="9"/>
    <cellStyle name="Valuta_AZIONI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4098" name="CommandButton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mple"/>
      <sheetName val="vanilla"/>
      <sheetName val="options"/>
      <sheetName val="data"/>
      <sheetName val="utilities"/>
    </sheetNames>
    <sheetDataSet>
      <sheetData sheetId="0"/>
      <sheetData sheetId="1"/>
      <sheetData sheetId="2"/>
      <sheetData sheetId="3">
        <row r="14">
          <cell r="B14" t="str">
            <v>blackscholes1#0001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5"/>
  <sheetViews>
    <sheetView tabSelected="1" workbookViewId="0"/>
  </sheetViews>
  <sheetFormatPr defaultColWidth="11.42578125" defaultRowHeight="12.75" x14ac:dyDescent="0.2"/>
  <cols>
    <col min="1" max="1" width="27.140625" style="45" bestFit="1" customWidth="1"/>
    <col min="2" max="2" width="23.28515625" style="45" bestFit="1" customWidth="1"/>
    <col min="3" max="16384" width="11.42578125" style="45"/>
  </cols>
  <sheetData>
    <row r="1" spans="1:3" x14ac:dyDescent="0.2">
      <c r="A1" s="43" t="s">
        <v>60</v>
      </c>
      <c r="B1" s="44" t="str">
        <f>_xll.cfyql_Version()</f>
        <v>1.6.2</v>
      </c>
    </row>
    <row r="2" spans="1:3" x14ac:dyDescent="0.2">
      <c r="A2" s="43"/>
      <c r="B2" s="43"/>
    </row>
    <row r="3" spans="1:3" x14ac:dyDescent="0.2">
      <c r="A3" s="43" t="s">
        <v>61</v>
      </c>
      <c r="B3" s="46" t="s">
        <v>62</v>
      </c>
    </row>
    <row r="4" spans="1:3" x14ac:dyDescent="0.2">
      <c r="A4" s="43" t="s">
        <v>63</v>
      </c>
      <c r="B4" s="47">
        <f>_xll.cfyql_SettingsEvaluationDate()</f>
        <v>42136</v>
      </c>
    </row>
    <row r="5" spans="1:3" x14ac:dyDescent="0.2">
      <c r="A5" s="43" t="s">
        <v>64</v>
      </c>
      <c r="B5" s="47">
        <f>B4+2</f>
        <v>42138</v>
      </c>
    </row>
    <row r="6" spans="1:3" x14ac:dyDescent="0.2">
      <c r="A6" s="43"/>
      <c r="B6" s="47"/>
    </row>
    <row r="7" spans="1:3" x14ac:dyDescent="0.2">
      <c r="A7" s="43" t="s">
        <v>65</v>
      </c>
      <c r="B7" s="47" t="s">
        <v>66</v>
      </c>
    </row>
    <row r="8" spans="1:3" x14ac:dyDescent="0.2">
      <c r="A8" s="43" t="s">
        <v>67</v>
      </c>
      <c r="B8" s="48">
        <v>36</v>
      </c>
    </row>
    <row r="9" spans="1:3" x14ac:dyDescent="0.2">
      <c r="A9" s="43" t="s">
        <v>68</v>
      </c>
      <c r="B9" s="48">
        <v>40</v>
      </c>
    </row>
    <row r="10" spans="1:3" x14ac:dyDescent="0.2">
      <c r="A10" s="43" t="s">
        <v>69</v>
      </c>
      <c r="B10" s="48">
        <v>0</v>
      </c>
    </row>
    <row r="11" spans="1:3" x14ac:dyDescent="0.2">
      <c r="A11" s="43" t="s">
        <v>70</v>
      </c>
      <c r="B11" s="48">
        <v>0.06</v>
      </c>
    </row>
    <row r="12" spans="1:3" x14ac:dyDescent="0.2">
      <c r="A12" s="43" t="s">
        <v>71</v>
      </c>
      <c r="B12" s="48">
        <v>0.2</v>
      </c>
    </row>
    <row r="13" spans="1:3" x14ac:dyDescent="0.2">
      <c r="A13" s="43" t="s">
        <v>72</v>
      </c>
      <c r="B13" s="47">
        <f>DATE(YEAR(B4)+1,MONTH(B4),DAY(B4))</f>
        <v>42502</v>
      </c>
      <c r="C13" s="48"/>
    </row>
    <row r="14" spans="1:3" x14ac:dyDescent="0.2">
      <c r="A14" s="43" t="s">
        <v>73</v>
      </c>
      <c r="B14" s="47" t="s">
        <v>74</v>
      </c>
    </row>
    <row r="15" spans="1:3" x14ac:dyDescent="0.2">
      <c r="A15" s="43"/>
      <c r="B15" s="47"/>
    </row>
    <row r="16" spans="1:3" x14ac:dyDescent="0.2">
      <c r="A16" s="43" t="s">
        <v>75</v>
      </c>
      <c r="B16" s="47" t="s">
        <v>76</v>
      </c>
    </row>
    <row r="17" spans="1:2" x14ac:dyDescent="0.2">
      <c r="A17" s="43" t="s">
        <v>77</v>
      </c>
      <c r="B17" s="47" t="str">
        <f>_xll.cfyql_EuropeanExercise(B4,B16,,,B13)</f>
        <v>europeanExercise</v>
      </c>
    </row>
    <row r="18" spans="1:2" x14ac:dyDescent="0.2">
      <c r="A18" s="43"/>
      <c r="B18" s="47"/>
    </row>
    <row r="19" spans="1:2" x14ac:dyDescent="0.2">
      <c r="A19" s="43" t="s">
        <v>78</v>
      </c>
      <c r="B19" s="47" t="s">
        <v>67</v>
      </c>
    </row>
    <row r="20" spans="1:2" x14ac:dyDescent="0.2">
      <c r="A20" s="43" t="s">
        <v>79</v>
      </c>
      <c r="B20" s="47" t="str">
        <f>_xll.cfyql_SimpleQuote(B4,B19,,,B8)</f>
        <v>underlying</v>
      </c>
    </row>
    <row r="21" spans="1:2" x14ac:dyDescent="0.2">
      <c r="A21" s="43"/>
      <c r="B21" s="47"/>
    </row>
    <row r="22" spans="1:2" x14ac:dyDescent="0.2">
      <c r="A22" s="43" t="s">
        <v>80</v>
      </c>
      <c r="B22" s="47" t="s">
        <v>81</v>
      </c>
    </row>
    <row r="23" spans="1:2" x14ac:dyDescent="0.2">
      <c r="A23" s="43" t="s">
        <v>82</v>
      </c>
      <c r="B23" s="47" t="str">
        <f>_xll.cfyql_FlatForward(B4,B22,,,B5,B11,B14)</f>
        <v>flatTermStructure</v>
      </c>
    </row>
    <row r="24" spans="1:2" x14ac:dyDescent="0.2">
      <c r="A24" s="43"/>
      <c r="B24" s="47"/>
    </row>
    <row r="25" spans="1:2" x14ac:dyDescent="0.2">
      <c r="A25" s="43" t="s">
        <v>80</v>
      </c>
      <c r="B25" s="47" t="s">
        <v>83</v>
      </c>
    </row>
    <row r="26" spans="1:2" x14ac:dyDescent="0.2">
      <c r="A26" s="43" t="s">
        <v>82</v>
      </c>
      <c r="B26" s="47" t="str">
        <f>_xll.cfyql_FlatForward(B4,B25,,,B5,B10,B14)</f>
        <v>flatDividendTS</v>
      </c>
    </row>
    <row r="27" spans="1:2" x14ac:dyDescent="0.2">
      <c r="A27" s="43"/>
      <c r="B27" s="47"/>
    </row>
    <row r="28" spans="1:2" x14ac:dyDescent="0.2">
      <c r="A28" s="43" t="s">
        <v>84</v>
      </c>
      <c r="B28" s="47" t="s">
        <v>85</v>
      </c>
    </row>
    <row r="29" spans="1:2" x14ac:dyDescent="0.2">
      <c r="A29" s="43" t="s">
        <v>86</v>
      </c>
      <c r="B29" s="47" t="str">
        <f>_xll.cfyql_BlackConstantVol(B4,B28,,,B5,B3,B12,B14)</f>
        <v>flatVolTS</v>
      </c>
    </row>
    <row r="30" spans="1:2" x14ac:dyDescent="0.2">
      <c r="A30" s="43"/>
      <c r="B30" s="47"/>
    </row>
    <row r="31" spans="1:2" x14ac:dyDescent="0.2">
      <c r="A31" s="43" t="s">
        <v>99</v>
      </c>
      <c r="B31" s="49" t="s">
        <v>87</v>
      </c>
    </row>
    <row r="32" spans="1:2" x14ac:dyDescent="0.2">
      <c r="A32" s="43" t="s">
        <v>100</v>
      </c>
      <c r="B32" s="47" t="str">
        <f>_xll.cfyql_BlackScholesMertonProcess(B4,B31,,,B20,B25,B22,B28)</f>
        <v>bsmProcess</v>
      </c>
    </row>
    <row r="33" spans="1:2" x14ac:dyDescent="0.2">
      <c r="A33" s="43"/>
      <c r="B33" s="47"/>
    </row>
    <row r="34" spans="1:2" x14ac:dyDescent="0.2">
      <c r="A34" s="43" t="s">
        <v>88</v>
      </c>
      <c r="B34" s="47" t="s">
        <v>89</v>
      </c>
    </row>
    <row r="35" spans="1:2" x14ac:dyDescent="0.2">
      <c r="A35" s="43" t="s">
        <v>90</v>
      </c>
      <c r="B35" s="47" t="str">
        <f>_xll.cfyql_PlainVanillaPayoff(B4,B34,,,B7,B9)</f>
        <v>payoff</v>
      </c>
    </row>
    <row r="36" spans="1:2" x14ac:dyDescent="0.2">
      <c r="A36" s="43"/>
      <c r="B36" s="47"/>
    </row>
    <row r="37" spans="1:2" x14ac:dyDescent="0.2">
      <c r="A37" s="43" t="s">
        <v>91</v>
      </c>
      <c r="B37" s="47" t="s">
        <v>92</v>
      </c>
    </row>
    <row r="38" spans="1:2" x14ac:dyDescent="0.2">
      <c r="A38" s="43" t="s">
        <v>93</v>
      </c>
      <c r="B38" s="47" t="str">
        <f>_xll.cfyql_VanillaOption(B4,B37,,,B35,B17)</f>
        <v>europeanOption</v>
      </c>
    </row>
    <row r="39" spans="1:2" x14ac:dyDescent="0.2">
      <c r="A39" s="43"/>
      <c r="B39" s="47"/>
    </row>
    <row r="40" spans="1:2" x14ac:dyDescent="0.2">
      <c r="A40" s="43" t="s">
        <v>94</v>
      </c>
      <c r="B40" s="47" t="s">
        <v>95</v>
      </c>
    </row>
    <row r="41" spans="1:2" x14ac:dyDescent="0.2">
      <c r="A41" s="43" t="s">
        <v>96</v>
      </c>
      <c r="B41" s="47" t="str">
        <f>_xll.cfyql_AnalyticEuropeanEngine(B4,B40,,,B32)</f>
        <v>engine</v>
      </c>
    </row>
    <row r="42" spans="1:2" x14ac:dyDescent="0.2">
      <c r="A42" s="43"/>
      <c r="B42" s="47"/>
    </row>
    <row r="43" spans="1:2" x14ac:dyDescent="0.2">
      <c r="A43" s="43" t="s">
        <v>97</v>
      </c>
      <c r="B43" s="47" t="b">
        <f>_xll.cfyql_InstrumentSetPricingEngine(B4,B38,B41)</f>
        <v>1</v>
      </c>
    </row>
    <row r="45" spans="1:2" x14ac:dyDescent="0.2">
      <c r="A45" s="50" t="s">
        <v>98</v>
      </c>
      <c r="B45" s="45">
        <f>_xll.cfyql_InstrumentNPV(B43,B38)</f>
        <v>3.84429</v>
      </c>
    </row>
  </sheetData>
  <pageMargins left="0.75" right="0.75" top="1" bottom="1" header="0.4921259845" footer="0.492125984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20"/>
  <sheetViews>
    <sheetView showGridLines="0" topLeftCell="I1" workbookViewId="0">
      <selection activeCell="I1" sqref="I1"/>
    </sheetView>
  </sheetViews>
  <sheetFormatPr defaultColWidth="9.28515625" defaultRowHeight="11.25" outlineLevelCol="1" x14ac:dyDescent="0.2"/>
  <cols>
    <col min="1" max="1" width="4" style="1" hidden="1" customWidth="1" outlineLevel="1"/>
    <col min="2" max="2" width="5" style="1" hidden="1" customWidth="1" outlineLevel="1"/>
    <col min="3" max="3" width="10" style="1" hidden="1" customWidth="1" outlineLevel="1"/>
    <col min="4" max="4" width="6" style="1" hidden="1" customWidth="1" outlineLevel="1"/>
    <col min="5" max="5" width="3" style="1" hidden="1" customWidth="1" outlineLevel="1"/>
    <col min="6" max="6" width="4" style="1" hidden="1" customWidth="1" outlineLevel="1"/>
    <col min="7" max="7" width="5" style="1" hidden="1" customWidth="1" outlineLevel="1"/>
    <col min="8" max="8" width="6" style="1" hidden="1" customWidth="1" outlineLevel="1"/>
    <col min="9" max="9" width="2.7109375" style="1" customWidth="1" collapsed="1"/>
    <col min="10" max="10" width="2.7109375" style="1" customWidth="1"/>
    <col min="11" max="11" width="14.140625" style="1" bestFit="1" customWidth="1"/>
    <col min="12" max="12" width="18.28515625" style="1" bestFit="1" customWidth="1"/>
    <col min="13" max="13" width="13.140625" style="1" bestFit="1" customWidth="1"/>
    <col min="14" max="15" width="7" style="1" hidden="1" customWidth="1" outlineLevel="1"/>
    <col min="16" max="16" width="20.28515625" style="1" hidden="1" customWidth="1" outlineLevel="1"/>
    <col min="17" max="17" width="20.28515625" style="1" bestFit="1" customWidth="1" collapsed="1"/>
    <col min="18" max="18" width="2" style="1" bestFit="1" customWidth="1"/>
    <col min="19" max="19" width="2.7109375" style="1" customWidth="1"/>
    <col min="20" max="20" width="18.28515625" style="1" bestFit="1" customWidth="1"/>
    <col min="21" max="21" width="26.5703125" style="1" bestFit="1" customWidth="1"/>
    <col min="22" max="16384" width="9.28515625" style="1"/>
  </cols>
  <sheetData>
    <row r="1" spans="1:21" ht="12" thickBot="1" x14ac:dyDescent="0.25"/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0</v>
      </c>
      <c r="S2" s="2"/>
      <c r="T2" s="6" t="s">
        <v>1</v>
      </c>
      <c r="U2" s="7">
        <f>_xll.cfyql_SettingsEvaluationDate()</f>
        <v>42136</v>
      </c>
    </row>
    <row r="3" spans="1:21" ht="17.25" thickBot="1" x14ac:dyDescent="0.25">
      <c r="J3" s="8"/>
      <c r="K3" s="9" t="s">
        <v>2</v>
      </c>
      <c r="L3" s="10"/>
      <c r="M3" s="10"/>
      <c r="N3" s="10"/>
      <c r="O3" s="10"/>
      <c r="P3" s="10"/>
      <c r="Q3" s="11"/>
      <c r="R3" s="12" t="s">
        <v>0</v>
      </c>
      <c r="S3" s="2"/>
      <c r="T3" s="2"/>
      <c r="U3" s="2"/>
    </row>
    <row r="4" spans="1:21" x14ac:dyDescent="0.2">
      <c r="A4" s="54" t="s">
        <v>3</v>
      </c>
      <c r="B4" s="55" t="s">
        <v>4</v>
      </c>
      <c r="C4" s="55" t="s">
        <v>5</v>
      </c>
      <c r="D4" s="55" t="s">
        <v>6</v>
      </c>
      <c r="E4" s="55" t="s">
        <v>7</v>
      </c>
      <c r="F4" s="55" t="s">
        <v>8</v>
      </c>
      <c r="G4" s="55" t="s">
        <v>9</v>
      </c>
      <c r="H4" s="56" t="s">
        <v>10</v>
      </c>
      <c r="J4" s="8"/>
      <c r="K4" s="13" t="s">
        <v>11</v>
      </c>
      <c r="L4" s="14" t="s">
        <v>12</v>
      </c>
      <c r="M4" s="14" t="s">
        <v>13</v>
      </c>
      <c r="N4" s="14"/>
      <c r="O4" s="14"/>
      <c r="P4" s="14"/>
      <c r="Q4" s="15" t="s">
        <v>14</v>
      </c>
      <c r="R4" s="12" t="s">
        <v>0</v>
      </c>
      <c r="S4" s="2"/>
      <c r="T4" s="6" t="s">
        <v>15</v>
      </c>
      <c r="U4" s="16" t="s">
        <v>3</v>
      </c>
    </row>
    <row r="5" spans="1:21" x14ac:dyDescent="0.2">
      <c r="A5" s="57" t="s">
        <v>16</v>
      </c>
      <c r="B5" s="58" t="s">
        <v>17</v>
      </c>
      <c r="C5" s="58" t="s">
        <v>18</v>
      </c>
      <c r="D5" s="58" t="s">
        <v>19</v>
      </c>
      <c r="E5" s="58" t="s">
        <v>20</v>
      </c>
      <c r="F5" s="58" t="s">
        <v>21</v>
      </c>
      <c r="G5" s="58" t="s">
        <v>9</v>
      </c>
      <c r="H5" s="59" t="s">
        <v>22</v>
      </c>
      <c r="J5" s="8"/>
      <c r="K5" s="17" t="str">
        <f>VLOOKUP(Currency,FuturesTable,3,0)</f>
        <v>FGBLc1</v>
      </c>
      <c r="L5" s="18"/>
      <c r="M5" s="19"/>
      <c r="N5" s="19"/>
      <c r="O5" s="19"/>
      <c r="P5" s="19"/>
      <c r="Q5" s="20"/>
      <c r="R5" s="12" t="s">
        <v>0</v>
      </c>
      <c r="S5" s="2"/>
      <c r="T5" s="6" t="s">
        <v>23</v>
      </c>
      <c r="U5" s="16"/>
    </row>
    <row r="6" spans="1:21" x14ac:dyDescent="0.2">
      <c r="A6" s="57" t="s">
        <v>24</v>
      </c>
      <c r="B6" s="58" t="s">
        <v>4</v>
      </c>
      <c r="C6" s="58" t="s">
        <v>25</v>
      </c>
      <c r="D6" s="58" t="s">
        <v>26</v>
      </c>
      <c r="E6" s="58" t="s">
        <v>27</v>
      </c>
      <c r="F6" s="58" t="s">
        <v>28</v>
      </c>
      <c r="G6" s="58" t="s">
        <v>9</v>
      </c>
      <c r="H6" s="59" t="s">
        <v>22</v>
      </c>
      <c r="J6" s="21"/>
      <c r="K6" s="22" t="s">
        <v>29</v>
      </c>
      <c r="L6" s="23"/>
      <c r="M6" s="24"/>
      <c r="N6" s="24"/>
      <c r="O6" s="24"/>
      <c r="P6" s="24"/>
      <c r="Q6" s="25"/>
      <c r="R6" s="12" t="s">
        <v>0</v>
      </c>
      <c r="S6" s="2"/>
      <c r="T6" s="6" t="s">
        <v>30</v>
      </c>
      <c r="U6" s="16">
        <f>_xll.cfyql_ObjectCount()</f>
        <v>1519</v>
      </c>
    </row>
    <row r="7" spans="1:21" x14ac:dyDescent="0.2">
      <c r="A7" s="57" t="s">
        <v>31</v>
      </c>
      <c r="B7" s="58" t="s">
        <v>17</v>
      </c>
      <c r="C7" s="58" t="s">
        <v>18</v>
      </c>
      <c r="D7" s="58" t="s">
        <v>32</v>
      </c>
      <c r="E7" s="58" t="s">
        <v>33</v>
      </c>
      <c r="F7" s="58" t="s">
        <v>34</v>
      </c>
      <c r="G7" s="58" t="s">
        <v>35</v>
      </c>
      <c r="H7" s="59" t="s">
        <v>36</v>
      </c>
      <c r="J7" s="21"/>
      <c r="K7" s="22" t="str">
        <f>Currency&amp;VLOOKUP(Currency,FuturesTable,5,0)&amp;VLOOKUP(Currency,FuturesTable,6,0)&amp;"10Y"</f>
        <v>EURAB6E10Y</v>
      </c>
      <c r="L7" s="23"/>
      <c r="M7" s="26"/>
      <c r="N7" s="24"/>
      <c r="O7" s="24"/>
      <c r="P7" s="24"/>
      <c r="Q7" s="25"/>
      <c r="R7" s="12" t="s">
        <v>0</v>
      </c>
      <c r="S7" s="2"/>
      <c r="T7" s="2"/>
      <c r="U7" s="2"/>
    </row>
    <row r="8" spans="1:21" ht="16.5" x14ac:dyDescent="0.2">
      <c r="A8" s="57" t="s">
        <v>37</v>
      </c>
      <c r="B8" s="58" t="s">
        <v>4</v>
      </c>
      <c r="C8" s="58" t="s">
        <v>38</v>
      </c>
      <c r="D8" s="58" t="s">
        <v>39</v>
      </c>
      <c r="E8" s="58" t="s">
        <v>27</v>
      </c>
      <c r="F8" s="58" t="s">
        <v>28</v>
      </c>
      <c r="G8" s="58" t="s">
        <v>9</v>
      </c>
      <c r="H8" s="59" t="s">
        <v>22</v>
      </c>
      <c r="J8" s="8"/>
      <c r="K8" s="9" t="s">
        <v>40</v>
      </c>
      <c r="L8" s="10"/>
      <c r="M8" s="10"/>
      <c r="N8" s="10"/>
      <c r="O8" s="10"/>
      <c r="P8" s="10"/>
      <c r="Q8" s="11"/>
      <c r="R8" s="12" t="s">
        <v>0</v>
      </c>
      <c r="S8" s="2"/>
      <c r="T8" s="2"/>
      <c r="U8" s="2"/>
    </row>
    <row r="9" spans="1:21" x14ac:dyDescent="0.2">
      <c r="A9" s="57" t="s">
        <v>41</v>
      </c>
      <c r="B9" s="58" t="s">
        <v>4</v>
      </c>
      <c r="C9" s="58" t="s">
        <v>18</v>
      </c>
      <c r="D9" s="58" t="s">
        <v>42</v>
      </c>
      <c r="E9" s="58" t="s">
        <v>43</v>
      </c>
      <c r="F9" s="58" t="s">
        <v>44</v>
      </c>
      <c r="G9" s="58" t="s">
        <v>45</v>
      </c>
      <c r="H9" s="59" t="s">
        <v>46</v>
      </c>
      <c r="J9" s="8"/>
      <c r="K9" s="13" t="s">
        <v>47</v>
      </c>
      <c r="L9" s="14" t="s">
        <v>48</v>
      </c>
      <c r="M9" s="14" t="s">
        <v>49</v>
      </c>
      <c r="N9" s="14"/>
      <c r="O9" s="14"/>
      <c r="P9" s="14"/>
      <c r="Q9" s="15" t="s">
        <v>14</v>
      </c>
      <c r="R9" s="12" t="s">
        <v>0</v>
      </c>
      <c r="S9" s="2"/>
      <c r="T9" s="2"/>
      <c r="U9" s="2"/>
    </row>
    <row r="10" spans="1:21" x14ac:dyDescent="0.2">
      <c r="A10" s="57" t="s">
        <v>50</v>
      </c>
      <c r="B10" s="58" t="s">
        <v>17</v>
      </c>
      <c r="C10" s="58" t="s">
        <v>18</v>
      </c>
      <c r="D10" s="58" t="s">
        <v>51</v>
      </c>
      <c r="E10" s="58" t="s">
        <v>33</v>
      </c>
      <c r="F10" s="58" t="s">
        <v>52</v>
      </c>
      <c r="G10" s="58" t="s">
        <v>53</v>
      </c>
      <c r="H10" s="59" t="s">
        <v>54</v>
      </c>
      <c r="J10" s="8"/>
      <c r="K10" s="17" t="str">
        <f>PROPER(Currency)&amp;VLOOKUP(Currency,FuturesTable,8,0)&amp;VLOOKUP(Currency,FuturesTable,2,0)</f>
        <v>Euribor6M</v>
      </c>
      <c r="L10" s="18"/>
      <c r="M10" s="27"/>
      <c r="N10" s="27"/>
      <c r="O10" s="27"/>
      <c r="P10" s="27"/>
      <c r="Q10" s="28"/>
      <c r="R10" s="12" t="s">
        <v>0</v>
      </c>
      <c r="S10" s="2"/>
      <c r="T10" s="2"/>
      <c r="U10" s="2"/>
    </row>
    <row r="11" spans="1:21" x14ac:dyDescent="0.2">
      <c r="A11" s="57" t="s">
        <v>55</v>
      </c>
      <c r="B11" s="58" t="s">
        <v>17</v>
      </c>
      <c r="C11" s="58" t="s">
        <v>18</v>
      </c>
      <c r="D11" s="58" t="s">
        <v>51</v>
      </c>
      <c r="E11" s="58" t="s">
        <v>33</v>
      </c>
      <c r="F11" s="58" t="s">
        <v>34</v>
      </c>
      <c r="G11" s="58" t="s">
        <v>53</v>
      </c>
      <c r="H11" s="59" t="s">
        <v>36</v>
      </c>
      <c r="J11" s="8"/>
      <c r="K11" s="29"/>
      <c r="L11" s="30"/>
      <c r="M11" s="31"/>
      <c r="N11" s="31"/>
      <c r="O11" s="31"/>
      <c r="P11" s="31"/>
      <c r="Q11" s="32"/>
      <c r="R11" s="12"/>
      <c r="S11" s="2"/>
      <c r="T11" s="2"/>
      <c r="U11" s="2"/>
    </row>
    <row r="12" spans="1:21" ht="12" thickBot="1" x14ac:dyDescent="0.25">
      <c r="A12" s="60" t="s">
        <v>56</v>
      </c>
      <c r="B12" s="61"/>
      <c r="C12" s="62"/>
      <c r="D12" s="63" t="s">
        <v>57</v>
      </c>
      <c r="E12" s="63" t="s">
        <v>7</v>
      </c>
      <c r="F12" s="63" t="s">
        <v>28</v>
      </c>
      <c r="G12" s="63"/>
      <c r="H12" s="64" t="s">
        <v>22</v>
      </c>
      <c r="J12" s="8"/>
      <c r="K12" s="22" t="str">
        <f>UPPER(Currency)&amp;"STD"</f>
        <v>EURSTD</v>
      </c>
      <c r="L12" s="71">
        <f>_xll.cfyql_TermStructureReferenceDate(Trigger,K12)</f>
        <v>42136</v>
      </c>
      <c r="M12" s="72">
        <f>_xll.cfyql_YieldTermStructureDiscount(,K12,L12)</f>
        <v>1</v>
      </c>
      <c r="N12" s="33"/>
      <c r="O12" s="33"/>
      <c r="P12" s="33"/>
      <c r="Q12" s="34"/>
      <c r="R12" s="12"/>
      <c r="S12" s="2"/>
      <c r="T12" s="2"/>
      <c r="U12" s="2"/>
    </row>
    <row r="13" spans="1:21" ht="12" thickBot="1" x14ac:dyDescent="0.25">
      <c r="J13" s="8"/>
      <c r="K13" s="22" t="str">
        <f>UPPER(Currency)&amp;"ON"</f>
        <v>EURON</v>
      </c>
      <c r="L13" s="23"/>
      <c r="M13" s="33"/>
      <c r="N13" s="33"/>
      <c r="O13" s="33"/>
      <c r="P13" s="33"/>
      <c r="Q13" s="34"/>
      <c r="R13" s="12" t="s">
        <v>0</v>
      </c>
      <c r="S13" s="2"/>
      <c r="T13" s="2"/>
      <c r="U13" s="2"/>
    </row>
    <row r="14" spans="1:21" x14ac:dyDescent="0.2">
      <c r="B14" s="51" t="b">
        <v>1</v>
      </c>
      <c r="C14" s="65" t="e">
        <f t="array" aca="1" ref="C14:C17" ca="1">_xll.qlIMMNextDates(_xll.qlSettingsEvaluationDate(Trigger)-1,B14:B17)</f>
        <v>#NAME?</v>
      </c>
      <c r="D14" s="52" t="e">
        <f t="array" aca="1" ref="D14:D17" ca="1">VLOOKUP(Currency,FuturesTable,4,0)&amp;_xll.qlIMMcode(FuturesDates)</f>
        <v>#NAME?</v>
      </c>
      <c r="J14" s="8"/>
      <c r="K14" s="22" t="str">
        <f>UPPER(Currency)&amp;"1M"</f>
        <v>EUR1M</v>
      </c>
      <c r="L14" s="23"/>
      <c r="M14" s="33"/>
      <c r="N14" s="33"/>
      <c r="O14" s="33"/>
      <c r="P14" s="33"/>
      <c r="Q14" s="36"/>
      <c r="R14" s="12" t="s">
        <v>0</v>
      </c>
      <c r="S14" s="2"/>
      <c r="T14" s="2"/>
      <c r="U14" s="2"/>
    </row>
    <row r="15" spans="1:21" x14ac:dyDescent="0.2">
      <c r="B15" s="66" t="b">
        <v>1</v>
      </c>
      <c r="C15" s="67" t="e">
        <f ca="1"/>
        <v>#NAME?</v>
      </c>
      <c r="D15" s="53" t="e">
        <f ca="1"/>
        <v>#NAME?</v>
      </c>
      <c r="J15" s="8"/>
      <c r="K15" s="22" t="str">
        <f>UPPER(Currency)&amp;"3M"</f>
        <v>EUR3M</v>
      </c>
      <c r="L15" s="23"/>
      <c r="M15" s="33"/>
      <c r="N15" s="33"/>
      <c r="O15" s="33"/>
      <c r="P15" s="33"/>
      <c r="Q15" s="36"/>
      <c r="R15" s="12" t="s">
        <v>0</v>
      </c>
      <c r="S15" s="2"/>
      <c r="T15" s="2"/>
      <c r="U15" s="2"/>
    </row>
    <row r="16" spans="1:21" x14ac:dyDescent="0.2">
      <c r="B16" s="66" t="b">
        <v>1</v>
      </c>
      <c r="C16" s="67" t="e">
        <f ca="1"/>
        <v>#NAME?</v>
      </c>
      <c r="D16" s="53" t="e">
        <f ca="1"/>
        <v>#NAME?</v>
      </c>
      <c r="J16" s="8"/>
      <c r="K16" s="22" t="str">
        <f>UPPER(Currency)&amp;"6M"</f>
        <v>EUR6M</v>
      </c>
      <c r="L16" s="23"/>
      <c r="M16" s="33"/>
      <c r="N16" s="33"/>
      <c r="O16" s="33"/>
      <c r="P16" s="33"/>
      <c r="Q16" s="36"/>
      <c r="R16" s="12" t="s">
        <v>0</v>
      </c>
      <c r="S16" s="2"/>
      <c r="T16" s="2"/>
      <c r="U16" s="2"/>
    </row>
    <row r="17" spans="2:21" ht="12" thickBot="1" x14ac:dyDescent="0.25">
      <c r="B17" s="68" t="b">
        <v>1</v>
      </c>
      <c r="C17" s="69" t="e">
        <f ca="1"/>
        <v>#NAME?</v>
      </c>
      <c r="D17" s="70" t="e">
        <f ca="1"/>
        <v>#NAME?</v>
      </c>
      <c r="J17" s="8"/>
      <c r="K17" s="29" t="str">
        <f>UPPER(Currency)&amp;"1Y"</f>
        <v>EUR1Y</v>
      </c>
      <c r="L17" s="30"/>
      <c r="M17" s="37"/>
      <c r="N17" s="37"/>
      <c r="O17" s="37"/>
      <c r="P17" s="37"/>
      <c r="Q17" s="38"/>
      <c r="R17" s="12" t="s">
        <v>0</v>
      </c>
      <c r="S17" s="2"/>
      <c r="T17" s="2"/>
      <c r="U17" s="2"/>
    </row>
    <row r="18" spans="2:21" x14ac:dyDescent="0.2">
      <c r="J18" s="8"/>
      <c r="K18" s="17" t="s">
        <v>58</v>
      </c>
      <c r="L18" s="18"/>
      <c r="M18" s="39"/>
      <c r="N18" s="39"/>
      <c r="O18" s="39"/>
      <c r="P18" s="39"/>
      <c r="Q18" s="40"/>
      <c r="R18" s="12" t="s">
        <v>0</v>
      </c>
      <c r="S18" s="2"/>
      <c r="T18" s="2"/>
      <c r="U18" s="2"/>
    </row>
    <row r="19" spans="2:21" x14ac:dyDescent="0.2">
      <c r="J19" s="8"/>
      <c r="K19" s="29" t="s">
        <v>59</v>
      </c>
      <c r="L19" s="30"/>
      <c r="M19" s="37"/>
      <c r="N19" s="37"/>
      <c r="O19" s="37"/>
      <c r="P19" s="37"/>
      <c r="Q19" s="38"/>
      <c r="R19" s="12" t="s">
        <v>0</v>
      </c>
      <c r="S19" s="2"/>
      <c r="T19" s="2"/>
      <c r="U19" s="2"/>
    </row>
    <row r="20" spans="2:21" ht="12" thickBot="1" x14ac:dyDescent="0.25">
      <c r="J20" s="41"/>
      <c r="K20" s="42"/>
      <c r="L20" s="42"/>
      <c r="M20" s="42"/>
      <c r="N20" s="42"/>
      <c r="O20" s="42"/>
      <c r="P20" s="42"/>
      <c r="Q20" s="42"/>
      <c r="R20" s="35" t="s">
        <v>0</v>
      </c>
      <c r="S20" s="2"/>
    </row>
  </sheetData>
  <dataValidations count="2">
    <dataValidation type="list" allowBlank="1" showInputMessage="1" showErrorMessage="1" sqref="K6">
      <formula1>IMMFutures</formula1>
    </dataValidation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4097" r:id="rId4" name="CommandButton1"/>
      </mc:Fallback>
    </mc:AlternateContent>
    <mc:AlternateContent xmlns:mc="http://schemas.openxmlformats.org/markup-compatibility/2006">
      <mc:Choice Requires="x14">
        <control shapeId="4098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4098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EquityOption</vt:lpstr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2015-08-28T20:54:28Z</dcterms:created>
  <dcterms:modified xsi:type="dcterms:W3CDTF">2015-08-29T19:55:18Z</dcterms:modified>
</cp:coreProperties>
</file>